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 tabRatio="866" activeTab="16"/>
  </bookViews>
  <sheets>
    <sheet name="24340" sheetId="9" r:id="rId1"/>
    <sheet name="24356" sheetId="10" r:id="rId2"/>
    <sheet name="24359" sheetId="11" r:id="rId3"/>
    <sheet name="24360-И" sheetId="12" r:id="rId4"/>
    <sheet name="24364" sheetId="13" r:id="rId5"/>
    <sheet name="24368" sheetId="14" r:id="rId6"/>
    <sheet name="24379" sheetId="15" r:id="rId7"/>
    <sheet name="24406" sheetId="16" r:id="rId8"/>
    <sheet name="24481" sheetId="17" r:id="rId9"/>
    <sheet name="24493" sheetId="18" r:id="rId10"/>
    <sheet name="24496" sheetId="19" r:id="rId11"/>
    <sheet name="24505" sheetId="20" r:id="rId12"/>
    <sheet name="24523" sheetId="21" r:id="rId13"/>
    <sheet name="24532" sheetId="22" r:id="rId14"/>
    <sheet name="24533" sheetId="23" r:id="rId15"/>
    <sheet name="24556" sheetId="24" r:id="rId16"/>
    <sheet name="НМЦ" sheetId="7" r:id="rId17"/>
    <sheet name="Сводка затрат" sheetId="25" r:id="rId18"/>
  </sheets>
  <externalReferences>
    <externalReference r:id="rId19"/>
  </externalReferences>
  <definedNames>
    <definedName name="Constr" localSheetId="0">'24340'!#REF!</definedName>
    <definedName name="Constr" localSheetId="1">'24356'!$A$1</definedName>
    <definedName name="Constr" localSheetId="2">'24359'!#REF!</definedName>
    <definedName name="Constr" localSheetId="3">'24360-И'!$A$1</definedName>
    <definedName name="Constr" localSheetId="4">'24364'!#REF!</definedName>
    <definedName name="Constr" localSheetId="5">'24368'!#REF!</definedName>
    <definedName name="Constr" localSheetId="6">'24379'!#REF!</definedName>
    <definedName name="Constr" localSheetId="7">'24406'!#REF!</definedName>
    <definedName name="Constr" localSheetId="8">'24481'!$A$7</definedName>
    <definedName name="Constr" localSheetId="9">'24493'!$A$1</definedName>
    <definedName name="Constr" localSheetId="10">'24496'!#REF!</definedName>
    <definedName name="Constr" localSheetId="11">'24505'!$A$7</definedName>
    <definedName name="Constr" localSheetId="12">'24523'!$A$1</definedName>
    <definedName name="Constr" localSheetId="13">'24532'!$A$7</definedName>
    <definedName name="Constr" localSheetId="14">'24533'!$A$7</definedName>
    <definedName name="Constr" localSheetId="15">'24556'!$A$7</definedName>
    <definedName name="FOT" localSheetId="0">'24340'!$D$13</definedName>
    <definedName name="FOT" localSheetId="1">'24356'!$D$17</definedName>
    <definedName name="FOT" localSheetId="2">'24359'!$D$15</definedName>
    <definedName name="FOT" localSheetId="3">'24360-И'!$D$17</definedName>
    <definedName name="FOT" localSheetId="4">'24364'!$D$14</definedName>
    <definedName name="FOT" localSheetId="5">'24368'!$D$12</definedName>
    <definedName name="FOT" localSheetId="6">'24379'!$D$12</definedName>
    <definedName name="FOT" localSheetId="7">'24406'!$D$12</definedName>
    <definedName name="FOT" localSheetId="8">'24481'!$D$13</definedName>
    <definedName name="FOT" localSheetId="9">'24493'!$D$16</definedName>
    <definedName name="FOT" localSheetId="10">'24496'!$D$12</definedName>
    <definedName name="FOT" localSheetId="11">'24505'!$D$14</definedName>
    <definedName name="FOT" localSheetId="12">'24523'!$D$14</definedName>
    <definedName name="FOT" localSheetId="13">'24532'!$D$14</definedName>
    <definedName name="FOT" localSheetId="14">'24533'!$D$14</definedName>
    <definedName name="FOT" localSheetId="15">'24556'!$D$13</definedName>
    <definedName name="Ind" localSheetId="0">'24340'!#REF!</definedName>
    <definedName name="Ind" localSheetId="1">'24356'!#REF!</definedName>
    <definedName name="Ind" localSheetId="2">'24359'!#REF!</definedName>
    <definedName name="Ind" localSheetId="3">'24360-И'!#REF!</definedName>
    <definedName name="Ind" localSheetId="4">'24364'!#REF!</definedName>
    <definedName name="Ind" localSheetId="5">'24368'!#REF!</definedName>
    <definedName name="Ind" localSheetId="6">'24379'!#REF!</definedName>
    <definedName name="Ind" localSheetId="7">'24406'!#REF!</definedName>
    <definedName name="Ind" localSheetId="8">'24481'!$H$9</definedName>
    <definedName name="Ind" localSheetId="9">'24493'!#REF!</definedName>
    <definedName name="Ind" localSheetId="10">'24496'!#REF!</definedName>
    <definedName name="Ind" localSheetId="11">'24505'!$H$9</definedName>
    <definedName name="Ind" localSheetId="12">'24523'!$G$9</definedName>
    <definedName name="Ind" localSheetId="13">'24532'!#REF!</definedName>
    <definedName name="Ind" localSheetId="14">'24533'!$H$10</definedName>
    <definedName name="Ind" localSheetId="15">'24556'!$H$9</definedName>
    <definedName name="Obj" localSheetId="0">'24340'!$E$8</definedName>
    <definedName name="Obj" localSheetId="1">'24356'!#REF!</definedName>
    <definedName name="Obj" localSheetId="2">'24359'!$D$7</definedName>
    <definedName name="Obj" localSheetId="3">'24360-И'!$D$9</definedName>
    <definedName name="Obj" localSheetId="4">'24364'!$E$7</definedName>
    <definedName name="Obj" localSheetId="5">'24368'!$E$7</definedName>
    <definedName name="Obj" localSheetId="6">'24379'!$E$7</definedName>
    <definedName name="Obj" localSheetId="7">'24406'!$E$7</definedName>
    <definedName name="Obj" localSheetId="8">'24481'!#REF!</definedName>
    <definedName name="Obj" localSheetId="9">'24493'!$D$9</definedName>
    <definedName name="Obj" localSheetId="10">'24496'!$E$7</definedName>
    <definedName name="Obj" localSheetId="11">'24505'!#REF!</definedName>
    <definedName name="Obj" localSheetId="12">'24523'!#REF!</definedName>
    <definedName name="Obj" localSheetId="13">'24532'!$E$9</definedName>
    <definedName name="Obj" localSheetId="14">'24533'!#REF!</definedName>
    <definedName name="Obj" localSheetId="15">'24556'!#REF!</definedName>
    <definedName name="Obosn" localSheetId="0">'24340'!$D$11</definedName>
    <definedName name="Obosn" localSheetId="1">'24356'!$D$11</definedName>
    <definedName name="Obosn" localSheetId="2">'24359'!$D$10</definedName>
    <definedName name="Obosn" localSheetId="3">'24360-И'!$D$12</definedName>
    <definedName name="Obosn" localSheetId="4">'24364'!$D$10</definedName>
    <definedName name="Obosn" localSheetId="5">'24368'!$D$10</definedName>
    <definedName name="Obosn" localSheetId="6">'24379'!$D$10</definedName>
    <definedName name="Obosn" localSheetId="7">'24406'!$D$10</definedName>
    <definedName name="Obosn" localSheetId="8">'24481'!$D$11</definedName>
    <definedName name="Obosn" localSheetId="9">'24493'!$D$12</definedName>
    <definedName name="Obosn" localSheetId="10">'24496'!$D$10</definedName>
    <definedName name="Obosn" localSheetId="11">'24505'!$D$12</definedName>
    <definedName name="Obosn" localSheetId="12">'24523'!$D$10</definedName>
    <definedName name="Obosn" localSheetId="13">'24532'!$D$12</definedName>
    <definedName name="Obosn" localSheetId="14">'24533'!$D$12</definedName>
    <definedName name="Obosn" localSheetId="15">'24556'!$D$11</definedName>
    <definedName name="SmPr" localSheetId="0">'24340'!$D$12</definedName>
    <definedName name="SmPr" localSheetId="1">'24356'!$D$12</definedName>
    <definedName name="SmPr" localSheetId="2">'24359'!$D$11</definedName>
    <definedName name="SmPr" localSheetId="3">'24360-И'!$D$13</definedName>
    <definedName name="SmPr" localSheetId="4">'24364'!$D$11</definedName>
    <definedName name="SmPr" localSheetId="5">'24368'!$D$11</definedName>
    <definedName name="SmPr" localSheetId="6">'24379'!$D$11</definedName>
    <definedName name="SmPr" localSheetId="7">'24406'!$D$11</definedName>
    <definedName name="SmPr" localSheetId="8">'24481'!$D$12</definedName>
    <definedName name="SmPr" localSheetId="9">'24493'!$D$13</definedName>
    <definedName name="SmPr" localSheetId="10">'24496'!$D$11</definedName>
    <definedName name="SmPr" localSheetId="11">'24505'!$D$13</definedName>
    <definedName name="SmPr" localSheetId="12">'24523'!$D$11</definedName>
    <definedName name="SmPr" localSheetId="13">'24532'!$D$13</definedName>
    <definedName name="SmPr" localSheetId="14">'24533'!$D$13</definedName>
    <definedName name="SmPr" localSheetId="15">'24556'!$D$12</definedName>
    <definedName name="аааааппппппрррппппппп" localSheetId="17">#REF!</definedName>
    <definedName name="аааааппппппрррппппппп">#REF!</definedName>
    <definedName name="аараооооооооооооо" localSheetId="17">#REF!</definedName>
    <definedName name="аараооооооооооооо">#REF!</definedName>
    <definedName name="автом" localSheetId="17">#REF!</definedName>
    <definedName name="автом">#REF!</definedName>
    <definedName name="алшрльоплварл" localSheetId="17">#REF!</definedName>
    <definedName name="алшрльоплварл">#REF!</definedName>
    <definedName name="аолвлддддддддддддддддввввввввв" localSheetId="17">#REF!</definedName>
    <definedName name="аолвлддддддддддддддддввввввввв">#REF!</definedName>
    <definedName name="апарв" localSheetId="17">#REF!</definedName>
    <definedName name="апарв">#REF!</definedName>
    <definedName name="апрлдджаоырыфрпопрлпрлпрлп" localSheetId="17">#REF!</definedName>
    <definedName name="апрлдджаоырыфрпопрлпрлпрлп">#REF!</definedName>
    <definedName name="арлггаджаш" localSheetId="17">#REF!</definedName>
    <definedName name="арлггаджаш">#REF!</definedName>
    <definedName name="ароррбллтблпроорапииас" localSheetId="17">#REF!</definedName>
    <definedName name="ароррбллтблпроорапииас">#REF!</definedName>
    <definedName name="арррррблллпдрлдддддддддд" localSheetId="17">#REF!</definedName>
    <definedName name="арррррблллпдрлдддддддддд">#REF!</definedName>
    <definedName name="варпаааааааааа" localSheetId="17">#REF!</definedName>
    <definedName name="варпаааааааааа">#REF!</definedName>
    <definedName name="ввпьььььлднд" localSheetId="17">#REF!</definedName>
    <definedName name="ввпьььььлднд">#REF!</definedName>
    <definedName name="вед" localSheetId="17">#REF!</definedName>
    <definedName name="вед">#REF!</definedName>
    <definedName name="вертикальная" localSheetId="17">#REF!</definedName>
    <definedName name="вертикальная">#REF!</definedName>
    <definedName name="вертикплан" localSheetId="17">#REF!</definedName>
    <definedName name="вертикплан">#REF!</definedName>
    <definedName name="волен" localSheetId="17">#REF!</definedName>
    <definedName name="волен">#REF!</definedName>
    <definedName name="вп" localSheetId="17">#REF!</definedName>
    <definedName name="вп">#REF!</definedName>
    <definedName name="впырпфдыпл" localSheetId="17">#REF!</definedName>
    <definedName name="впырпфдыпл">#REF!</definedName>
    <definedName name="впьглорьтитттттттттт" localSheetId="17">#REF!</definedName>
    <definedName name="впьглорьтитттттттттт">#REF!</definedName>
    <definedName name="всввввввввввввввввввввввввв" localSheetId="17">#REF!</definedName>
    <definedName name="всввввввввввввввввввввввввв">#REF!</definedName>
    <definedName name="выб" localSheetId="17">#REF!</definedName>
    <definedName name="выб">#REF!</definedName>
    <definedName name="выпуск" localSheetId="17">#REF!</definedName>
    <definedName name="выпуск">#REF!</definedName>
    <definedName name="выьлепвввввпмп" localSheetId="17">#REF!</definedName>
    <definedName name="выьлепвввввпмп">#REF!</definedName>
    <definedName name="еваопродолжэрщэрзшщщх" localSheetId="17">#REF!</definedName>
    <definedName name="еваопродолжэрщэрзшщщх">#REF!</definedName>
    <definedName name="_xlnm.Print_Titles" localSheetId="0">'24340'!$21:$21</definedName>
    <definedName name="_xlnm.Print_Titles" localSheetId="1">'24356'!$25:$25</definedName>
    <definedName name="_xlnm.Print_Titles" localSheetId="2">'24359'!$24:$24</definedName>
    <definedName name="_xlnm.Print_Titles" localSheetId="3">'24360-И'!$25:$25</definedName>
    <definedName name="_xlnm.Print_Titles" localSheetId="4">'24364'!$23:$23</definedName>
    <definedName name="_xlnm.Print_Titles" localSheetId="5">'24368'!$21:$21</definedName>
    <definedName name="_xlnm.Print_Titles" localSheetId="6">'24379'!$20:$20</definedName>
    <definedName name="_xlnm.Print_Titles" localSheetId="7">'24406'!$21:$21</definedName>
    <definedName name="_xlnm.Print_Titles" localSheetId="8">'24481'!$21:$21</definedName>
    <definedName name="_xlnm.Print_Titles" localSheetId="9">'24493'!$24:$24</definedName>
    <definedName name="_xlnm.Print_Titles" localSheetId="10">'24496'!$21:$21</definedName>
    <definedName name="_xlnm.Print_Titles" localSheetId="11">'24505'!$22:$22</definedName>
    <definedName name="_xlnm.Print_Titles" localSheetId="12">'24523'!$22:$22</definedName>
    <definedName name="_xlnm.Print_Titles" localSheetId="13">'24532'!$22:$22</definedName>
    <definedName name="_xlnm.Print_Titles" localSheetId="14">'24533'!$22:$22</definedName>
    <definedName name="_xlnm.Print_Titles" localSheetId="15">'24556'!$20:$20</definedName>
    <definedName name="_xlnm.Print_Titles" localSheetId="16">НМЦ!$14:$14</definedName>
    <definedName name="_xlnm.Print_Titles" localSheetId="17">'Сводка затрат'!$13:$13</definedName>
    <definedName name="измен" localSheetId="17">#REF!</definedName>
    <definedName name="измен">#REF!</definedName>
    <definedName name="итого" localSheetId="16">#REF!</definedName>
    <definedName name="итого" localSheetId="17">#REF!</definedName>
    <definedName name="итого">#REF!</definedName>
    <definedName name="итого_сантех" localSheetId="16">#REF!</definedName>
    <definedName name="итого_сантех" localSheetId="17">#REF!</definedName>
    <definedName name="итого_сантех">#REF!</definedName>
    <definedName name="итого_стр" localSheetId="17">#REF!</definedName>
    <definedName name="итого_стр">#REF!</definedName>
    <definedName name="итого_строит" localSheetId="16">НМЦ!#REF!</definedName>
    <definedName name="итого_строит" localSheetId="17">'Сводка затрат'!#REF!</definedName>
    <definedName name="итого_строит">#REF!</definedName>
    <definedName name="итого_технол" localSheetId="16">#REF!</definedName>
    <definedName name="итого_технол" localSheetId="17">#REF!</definedName>
    <definedName name="итого_технол">#REF!</definedName>
    <definedName name="итого_электр" localSheetId="16">#REF!</definedName>
    <definedName name="итого_электр" localSheetId="17">#REF!</definedName>
    <definedName name="итого_электр">#REF!</definedName>
    <definedName name="квота" localSheetId="17">#REF!</definedName>
    <definedName name="квота">#REF!</definedName>
    <definedName name="кккккккккк" localSheetId="17">#REF!</definedName>
    <definedName name="кккккккккк">#REF!</definedName>
    <definedName name="корек" localSheetId="17">#REF!</definedName>
    <definedName name="корек">#REF!</definedName>
    <definedName name="корект" localSheetId="17">#REF!</definedName>
    <definedName name="корект">#REF!</definedName>
    <definedName name="корректир" localSheetId="17">#REF!</definedName>
    <definedName name="корректир">#REF!</definedName>
    <definedName name="лен" localSheetId="16">#REF!</definedName>
    <definedName name="лен" localSheetId="17">#REF!</definedName>
    <definedName name="лен">#REF!</definedName>
    <definedName name="лот" localSheetId="16">#REF!</definedName>
    <definedName name="лот" localSheetId="17">#REF!</definedName>
    <definedName name="лот">#REF!</definedName>
    <definedName name="мамиааааааааааааааааааааааааааааа" localSheetId="17">#REF!</definedName>
    <definedName name="мамиааааааааааааааааааааааааааааа">#REF!</definedName>
    <definedName name="ммпоослччччччччччрччапппппппппр" localSheetId="17">#REF!</definedName>
    <definedName name="ммпоослччччччччччрччапппппппппр">#REF!</definedName>
    <definedName name="мрол" localSheetId="17">#REF!</definedName>
    <definedName name="мрол">#REF!</definedName>
    <definedName name="оз" localSheetId="17">#REF!</definedName>
    <definedName name="оз">#REF!</definedName>
    <definedName name="озелен" localSheetId="17">#REF!</definedName>
    <definedName name="озелен">#REF!</definedName>
    <definedName name="озеленение" localSheetId="17">#REF!</definedName>
    <definedName name="озеленение">#REF!</definedName>
    <definedName name="озеленение2" localSheetId="17">#REF!</definedName>
    <definedName name="озеленение2">#REF!</definedName>
    <definedName name="ОСР" localSheetId="17">#REF!</definedName>
    <definedName name="ОСР">#REF!</definedName>
    <definedName name="ОСР110" localSheetId="17">#REF!</definedName>
    <definedName name="ОСР110">#REF!</definedName>
    <definedName name="ОСР111" localSheetId="17">#REF!</definedName>
    <definedName name="ОСР111">#REF!</definedName>
    <definedName name="план" localSheetId="17">#REF!</definedName>
    <definedName name="план">#REF!</definedName>
    <definedName name="планировка" localSheetId="17">#REF!</definedName>
    <definedName name="планировка">#REF!</definedName>
    <definedName name="плдщхэж.юрббдлююбо" localSheetId="17">#REF!</definedName>
    <definedName name="плдщхэж.юрббдлююбо">#REF!</definedName>
    <definedName name="площадки" localSheetId="17">#REF!</definedName>
    <definedName name="площадки">#REF!</definedName>
    <definedName name="пос" localSheetId="16">#REF!</definedName>
    <definedName name="пос" localSheetId="17">#REF!</definedName>
    <definedName name="пос">#REF!</definedName>
    <definedName name="прав" localSheetId="17">#REF!</definedName>
    <definedName name="прав">#REF!</definedName>
    <definedName name="прлппппппппппппппрррррррр" localSheetId="17">#REF!</definedName>
    <definedName name="прлппппппппппппппрррррррр">#REF!</definedName>
    <definedName name="провбп" localSheetId="17">#REF!</definedName>
    <definedName name="провбп">#REF!</definedName>
    <definedName name="проект" localSheetId="17">#REF!</definedName>
    <definedName name="проект">#REF!</definedName>
    <definedName name="пропппп" localSheetId="17">#REF!</definedName>
    <definedName name="пропппп">#REF!</definedName>
    <definedName name="рпоолллллбрюююююююююююю" localSheetId="17">#REF!</definedName>
    <definedName name="рпоолллллбрюююююююююююю">#REF!</definedName>
    <definedName name="сааповвыыыыыеееееггггггггг" localSheetId="17">#REF!</definedName>
    <definedName name="сааповвыыыыыеееееггггггггг">#REF!</definedName>
    <definedName name="сапопрлрлппппр" localSheetId="17">#REF!</definedName>
    <definedName name="сапопрлрлппппр">#REF!</definedName>
    <definedName name="саррпрпппппппппппппппррррррр" localSheetId="17">#REF!</definedName>
    <definedName name="саррпрпппппппппппппппррррррр">#REF!</definedName>
    <definedName name="свод" localSheetId="17">#REF!</definedName>
    <definedName name="свод">#REF!</definedName>
    <definedName name="Свсмр" localSheetId="17">'[1] пристр428'!#REF!</definedName>
    <definedName name="Свсмр">'[1] пристр428'!#REF!</definedName>
    <definedName name="склад" localSheetId="16">#REF!</definedName>
    <definedName name="склад" localSheetId="17">#REF!</definedName>
    <definedName name="склад">#REF!</definedName>
    <definedName name="сср4" localSheetId="16">#REF!</definedName>
    <definedName name="сср4" localSheetId="17">#REF!</definedName>
    <definedName name="сср4">#REF!</definedName>
    <definedName name="ссроб" localSheetId="16">#REF!</definedName>
    <definedName name="ссроб" localSheetId="17">#REF!</definedName>
    <definedName name="ссроб">#REF!</definedName>
    <definedName name="сссссссссссссрооооооооаапнааааеоаааааааа" localSheetId="17">#REF!</definedName>
    <definedName name="сссссссссссссрооооооооаапнааааеоаааааааа">#REF!</definedName>
    <definedName name="счет" localSheetId="17">'[1] пристр428'!#REF!</definedName>
    <definedName name="счет">'[1] пристр428'!#REF!</definedName>
    <definedName name="тдер" localSheetId="17">#REF!</definedName>
    <definedName name="тдер">#REF!</definedName>
    <definedName name="ТК" localSheetId="17">#REF!</definedName>
    <definedName name="ТК">#REF!</definedName>
    <definedName name="тоолллллопппплопооллоопло" localSheetId="17">#REF!</definedName>
    <definedName name="тоолллллопппплопооллоопло">#REF!</definedName>
    <definedName name="топливро" localSheetId="17">#REF!</definedName>
    <definedName name="топливро">#REF!</definedName>
    <definedName name="трапные" localSheetId="17">#REF!</definedName>
    <definedName name="трапные">#REF!</definedName>
    <definedName name="уке" localSheetId="17">#REF!</definedName>
    <definedName name="уке">#REF!</definedName>
    <definedName name="фякуряыувравяв" localSheetId="17">#REF!</definedName>
    <definedName name="фякуряыувравяв">#REF!</definedName>
    <definedName name="фяыввввввв" localSheetId="17">#REF!</definedName>
    <definedName name="фяыввввввв">#REF!</definedName>
    <definedName name="хййййййййййжывввввввв" localSheetId="17">#REF!</definedName>
    <definedName name="хййййййййййжывввввввв">#REF!</definedName>
    <definedName name="чвподю" localSheetId="17">#REF!</definedName>
    <definedName name="чвподю">#REF!</definedName>
    <definedName name="чрпрл" localSheetId="17">#REF!</definedName>
    <definedName name="чрпрл">#REF!</definedName>
    <definedName name="чситтттттттсссссссссччччч" localSheetId="17">#REF!</definedName>
    <definedName name="чситтттттттсссссссссччччч">#REF!</definedName>
    <definedName name="ываочяьбббббббббббббб" localSheetId="17">#REF!</definedName>
    <definedName name="ываочяьбббббббббббббб">#REF!</definedName>
    <definedName name="ЫВРРАЫРАывоопоапо" localSheetId="17">#REF!</definedName>
    <definedName name="ЫВРРАЫРАывоопоапо">#REF!</definedName>
    <definedName name="ывынреыкшлнжхэтшлэ" localSheetId="17">#REF!</definedName>
    <definedName name="ывынреыкшлнжхэтшлэ">#REF!</definedName>
    <definedName name="ыоарллвапрлывпорапар" localSheetId="17">#REF!</definedName>
    <definedName name="ыоарллвапрлывпорапар">#REF!</definedName>
    <definedName name="ычвпппппппппп" localSheetId="17">#REF!</definedName>
    <definedName name="ычвпппппппппп">#REF!</definedName>
    <definedName name="яыдвлпрмичврип" localSheetId="17">#REF!</definedName>
    <definedName name="яыдвлпрмичврип">#REF!</definedName>
  </definedNames>
  <calcPr calcId="114210" fullCalcOnLoad="1"/>
</workbook>
</file>

<file path=xl/calcChain.xml><?xml version="1.0" encoding="utf-8"?>
<calcChain xmlns="http://schemas.openxmlformats.org/spreadsheetml/2006/main">
  <c r="D14" i="25"/>
  <c r="D15"/>
  <c r="D16"/>
  <c r="D17"/>
  <c r="D18"/>
  <c r="D19"/>
  <c r="D20"/>
  <c r="D21"/>
  <c r="D22"/>
  <c r="D23"/>
  <c r="D24"/>
  <c r="D25"/>
  <c r="D27"/>
  <c r="D28"/>
  <c r="D29"/>
  <c r="D30"/>
  <c r="D31"/>
  <c r="D32"/>
  <c r="D33"/>
  <c r="E15"/>
  <c r="E16"/>
  <c r="E17"/>
  <c r="E18"/>
  <c r="E23"/>
  <c r="E26"/>
  <c r="E30"/>
  <c r="E31"/>
  <c r="E32"/>
  <c r="E33"/>
  <c r="H33"/>
  <c r="H21"/>
  <c r="I21"/>
  <c r="H23"/>
  <c r="I23"/>
  <c r="H29"/>
  <c r="I29"/>
  <c r="I30"/>
  <c r="I31"/>
  <c r="I32"/>
  <c r="I33"/>
  <c r="J33"/>
  <c r="F15"/>
  <c r="F16"/>
  <c r="F17"/>
  <c r="F26"/>
  <c r="F30"/>
  <c r="F32"/>
  <c r="G15"/>
  <c r="G30"/>
  <c r="G32"/>
  <c r="H32"/>
  <c r="J32"/>
  <c r="H15"/>
  <c r="J15"/>
  <c r="H16"/>
  <c r="J16"/>
  <c r="H17"/>
  <c r="J17"/>
  <c r="H18"/>
  <c r="J18"/>
  <c r="H19"/>
  <c r="J19"/>
  <c r="H20"/>
  <c r="J20"/>
  <c r="J21"/>
  <c r="H22"/>
  <c r="J22"/>
  <c r="J23"/>
  <c r="H24"/>
  <c r="J24"/>
  <c r="H25"/>
  <c r="J25"/>
  <c r="H26"/>
  <c r="J26"/>
  <c r="H27"/>
  <c r="J27"/>
  <c r="H28"/>
  <c r="J28"/>
  <c r="J29"/>
  <c r="H14"/>
  <c r="J14"/>
  <c r="H30"/>
  <c r="J30"/>
  <c r="H31"/>
  <c r="J31"/>
  <c r="B28" i="7"/>
  <c r="B26"/>
  <c r="B23"/>
  <c r="B22"/>
  <c r="B21"/>
  <c r="B20"/>
  <c r="B25"/>
  <c r="B29"/>
  <c r="B30"/>
  <c r="P14" i="12"/>
  <c r="P17"/>
  <c r="P16"/>
  <c r="P15"/>
  <c r="I34" i="25"/>
  <c r="G34"/>
  <c r="G35"/>
  <c r="G36"/>
  <c r="B16" i="7"/>
  <c r="C30"/>
  <c r="C28"/>
  <c r="C26"/>
  <c r="C24"/>
  <c r="C22"/>
  <c r="C20"/>
  <c r="C18"/>
  <c r="C16"/>
  <c r="B15"/>
  <c r="B19"/>
  <c r="B24"/>
  <c r="C15"/>
  <c r="C29"/>
  <c r="C27"/>
  <c r="C25"/>
  <c r="C23"/>
  <c r="C21"/>
  <c r="C19"/>
  <c r="C17"/>
  <c r="B27"/>
  <c r="B18"/>
  <c r="B17"/>
  <c r="G37" i="25"/>
  <c r="P12" i="24"/>
  <c r="I35" i="25"/>
  <c r="D34"/>
  <c r="E34"/>
  <c r="F34"/>
  <c r="H34"/>
  <c r="J34"/>
  <c r="E35"/>
  <c r="C31" i="7"/>
  <c r="F35" i="25"/>
  <c r="F36"/>
  <c r="B31" i="7"/>
  <c r="P13" i="22"/>
  <c r="P14"/>
  <c r="K16"/>
  <c r="P16"/>
  <c r="J44"/>
  <c r="I36" i="25"/>
  <c r="D35"/>
  <c r="H35"/>
  <c r="J35"/>
  <c r="E36"/>
  <c r="E37"/>
  <c r="B33" i="7"/>
  <c r="C33"/>
  <c r="C35"/>
  <c r="F37" i="25"/>
  <c r="P12" i="21"/>
  <c r="P13"/>
  <c r="P11"/>
  <c r="P14"/>
  <c r="J16"/>
  <c r="P16"/>
  <c r="I37" i="25"/>
  <c r="D36"/>
  <c r="D37"/>
  <c r="H37"/>
  <c r="J37"/>
  <c r="H36"/>
  <c r="J36"/>
  <c r="B35" i="7"/>
  <c r="P13" i="20"/>
  <c r="P14"/>
  <c r="K16"/>
  <c r="P16"/>
  <c r="J95"/>
  <c r="J99"/>
  <c r="B37" i="7"/>
  <c r="P11" i="19"/>
  <c r="P12"/>
  <c r="J14"/>
  <c r="P14"/>
  <c r="J75"/>
  <c r="C37" i="7"/>
  <c r="C39"/>
  <c r="C41"/>
  <c r="C43"/>
  <c r="B39"/>
  <c r="P14" i="18"/>
  <c r="P15"/>
  <c r="P13"/>
  <c r="P16"/>
  <c r="K18"/>
  <c r="P18"/>
  <c r="K104"/>
  <c r="K108"/>
  <c r="P11" i="16"/>
  <c r="P12"/>
  <c r="K14"/>
  <c r="P14"/>
  <c r="J76"/>
  <c r="P11" i="15"/>
  <c r="P12"/>
  <c r="K14"/>
  <c r="P14"/>
  <c r="J63"/>
  <c r="J67"/>
  <c r="J12" i="14"/>
  <c r="J14"/>
  <c r="J99"/>
  <c r="J103"/>
  <c r="J12" i="13"/>
  <c r="J13"/>
  <c r="J14"/>
  <c r="J16"/>
  <c r="J98"/>
  <c r="P13" i="12"/>
  <c r="K19"/>
  <c r="P19"/>
  <c r="K151"/>
  <c r="K156"/>
  <c r="J15" i="11"/>
  <c r="J17"/>
  <c r="J17" i="10"/>
  <c r="K19"/>
  <c r="K163"/>
  <c r="K168"/>
  <c r="J13" i="9"/>
  <c r="K15"/>
</calcChain>
</file>

<file path=xl/sharedStrings.xml><?xml version="1.0" encoding="utf-8"?>
<sst xmlns="http://schemas.openxmlformats.org/spreadsheetml/2006/main" count="5398" uniqueCount="2071">
  <si>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</t>
    </r>
  </si>
  <si>
    <t xml:space="preserve">                           Раздел 1. Водопровод.</t>
  </si>
  <si>
    <t>_______________________________________________________________________________________________225,3</t>
  </si>
  <si>
    <t>___________________________3,282</t>
  </si>
  <si>
    <t>___________________________33,312</t>
  </si>
  <si>
    <r>
      <t xml:space="preserve">Основание: пр. № 24279-12-НВК  </t>
    </r>
    <r>
      <rPr>
        <b/>
        <sz val="10"/>
        <rFont val="Arial"/>
        <family val="2"/>
        <charset val="204"/>
      </rPr>
      <t>КПМ Ж 6268.220</t>
    </r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</si>
  <si>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24406</t>
    </r>
  </si>
  <si>
    <t xml:space="preserve">        Е.В.Гордеев</t>
  </si>
  <si>
    <t xml:space="preserve">   100%*0.85 ФОТ (от 41)  (Поз. 19, 24, 26)</t>
  </si>
  <si>
    <t xml:space="preserve">   85%*0.85 ФОТ (от 777)  (Поз. 7-8, 17-18, 20-23, 25, 29-30)</t>
  </si>
  <si>
    <t xml:space="preserve">   80%*0.85 ФОТ (от 39)  (Поз. 1)</t>
  </si>
  <si>
    <t xml:space="preserve">   75%*0.85 ФОТ (от 43)  (Поз. 15, 31-32)</t>
  </si>
  <si>
    <t xml:space="preserve">   70%*0.85 ФОТ (от 361)  (Поз. 9-11, 14, 12-13)</t>
  </si>
  <si>
    <t xml:space="preserve">   65%*0.85 ФОТ (от 236)  (Поз. 2-4, 33-34, 28)</t>
  </si>
  <si>
    <t xml:space="preserve">   55%*0.85 ФОТ (от 610)  (Поз. 16)</t>
  </si>
  <si>
    <t xml:space="preserve">   155% ФОТ (от 41)  (Поз. 19, 24, 26)</t>
  </si>
  <si>
    <t xml:space="preserve">   123% ФОТ (от 43)  (Поз. 15, 31-32)</t>
  </si>
  <si>
    <t xml:space="preserve">   122% ФОТ (от 39)  (Поз. 1)</t>
  </si>
  <si>
    <t xml:space="preserve">   120% ФОТ (от 117)  (Поз. 28)</t>
  </si>
  <si>
    <t xml:space="preserve">   110% ФОТ (от 29)  (Поз. 9-10)</t>
  </si>
  <si>
    <t xml:space="preserve">   105% ФОТ (от 729)  (Поз. 2-4, 33-34, 16)</t>
  </si>
  <si>
    <t xml:space="preserve">   100% ФОТ (от 302)  (Поз. 12-13)</t>
  </si>
  <si>
    <t xml:space="preserve">   90% ФОТ (от 807)  (Поз. 7-8, 17-18, 20-23, 25, 29-30, 11, 14)</t>
  </si>
  <si>
    <t xml:space="preserve">  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1-4, 33-34, 7-8, 17-18, 20-23, 25, 29-30, 11, 14, 12-13, 15, 31-32, 16, 19, 24, 26, 28)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</si>
  <si>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1-4, 33-34, 7-8, 17-18, 20-23, 25, 29-30, 11, 14, 12-13, 15, 31-32, 16, 19, 24, 26, 28)</t>
  </si>
  <si>
    <t xml:space="preserve">   Районный к-т 4,3%  (Поз. 1-4, 33-34, 7-8, 17-18, 20-23, 25, 29-30, 9-11, 14, 12-13, 15, 31-32, 16, 19, 24, 26, 28)</t>
  </si>
  <si>
    <t xml:space="preserve">1 м3 </t>
  </si>
  <si>
    <t xml:space="preserve">                           Раздел 4. Отмостка</t>
  </si>
  <si>
    <r>
      <t>Дверь противопожарная металлическая остекленная однопольная ДПМО-01/60, размером 900х2100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</si>
  <si>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ФССЦ-203-8136</t>
  </si>
  <si>
    <t>Устройство мелких покрытий  из листовой оцинкованной стали (отливы)</t>
  </si>
  <si>
    <t>Устройство герметизации стеновых панелей пеной монтажной</t>
  </si>
  <si>
    <t>ТЕР07-05-039-04</t>
  </si>
  <si>
    <t>1000шт.</t>
  </si>
  <si>
    <t>Саморез для крепления сэндвич-панелей ПКТП.150 (цена: 11555:4,42:1,18х1,02=2259,78)</t>
  </si>
  <si>
    <t>ТЕР07-05-039-05 прим.</t>
  </si>
  <si>
    <t>Саморез для крепления сэндвич-панелей ПСТМ.200 (цена: 15365:4,42:1,18х1,02=3004,89)</t>
  </si>
  <si>
    <t>Сэндвич-панели ПСТМ (цена: 798:4,42:1,18х1,02=156,06)</t>
  </si>
  <si>
    <t>Наружная облицовка поверхности стен  сэндвич-панелями ПСТМ.200</t>
  </si>
  <si>
    <t>ТЕР15-01-062-02 прим.</t>
  </si>
  <si>
    <t xml:space="preserve">                           Раздел 3. Облицовка каркаса сэндвич-панелями. Проемы</t>
  </si>
  <si>
    <r>
      <t>Окраска прочих металлических огрунтованных поверхностей эмалью ПФ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</si>
  <si>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Огнезащитное покрытие металлических огрунтованных (грунтом ГФ-021) поверхностей балок покрытия материалом огнезащитным терморасширяющимся</t>
  </si>
  <si>
    <t>Заделка отверстий, гнезд и борозд в стенах бетоном</t>
  </si>
  <si>
    <t>Прочие индивидуальные сварные конструкции, масса сборочной единицы до 0,1 т</t>
  </si>
  <si>
    <t>ТСЦ-201-0778</t>
  </si>
  <si>
    <t xml:space="preserve">                           Раздел 2. Монтаж металлических конструкций</t>
  </si>
  <si>
    <t>Надбавки к ценам заготовок за сборку и сварку каркасов и сеток плоских, диаметром 12 мм</t>
  </si>
  <si>
    <t>ТСЦ-204-0037</t>
  </si>
  <si>
    <t>Арматура-сетка из арматурной стали диаметром 12-14 мм</t>
  </si>
  <si>
    <t>ТСЦ-204-0066</t>
  </si>
  <si>
    <t>Бетон тяжелый, крупность заполнителя 20 мм, класс В15 (М200)</t>
  </si>
  <si>
    <t>ТСЦ-401-0066</t>
  </si>
  <si>
    <t>Устройство бетонной подготовки</t>
  </si>
  <si>
    <t xml:space="preserve">                           Раздел 1. Монолитная опорная плита</t>
  </si>
  <si>
    <t>43,828 тыс.руб.</t>
  </si>
  <si>
    <t>Материалы _________________________________________________________</t>
  </si>
  <si>
    <t>_______________________________________________________________________________________________145,58</t>
  </si>
  <si>
    <t>___________________________2,107</t>
  </si>
  <si>
    <t>___________________________51,063</t>
  </si>
  <si>
    <t>Основание: проект №24329-12-АС тема КПМ Ж6268.220</t>
  </si>
  <si>
    <t>ЛОКАЛЬНЫЙ СМЕТНЫЙ РАСЧЕТ № 24481</t>
  </si>
  <si>
    <t>__________________</t>
  </si>
  <si>
    <t>Е.В. Гордеев</t>
  </si>
  <si>
    <t>Зам.генерального директора</t>
  </si>
  <si>
    <t xml:space="preserve">   95% ФОТ (от 1276)  (Поз. 43-48)</t>
  </si>
  <si>
    <t xml:space="preserve">   89% ФОТ (от 276)  (Поз. 41)</t>
  </si>
  <si>
    <t xml:space="preserve">   65% ФОТ (от 3707)  (Поз. 1-2, 4, 6-7, 9, 11, 14-19, 22-23, 25, 27-29)</t>
  </si>
  <si>
    <t xml:space="preserve">   50% ФОТ (от 148)  (Поз. 33-34, 36, 40)</t>
  </si>
  <si>
    <t xml:space="preserve">   45% ФОТ (от 1860)  (Поз. 30-32, 35, 37-39)</t>
  </si>
  <si>
    <t xml:space="preserve">   142% ФОТ (от 1276)  (Поз. 43-48)</t>
  </si>
  <si>
    <t xml:space="preserve">   130% ФОТ (от 276)  (Поз. 41)</t>
  </si>
  <si>
    <t xml:space="preserve">   95% ФОТ (от 3855)  (Поз. 33-34, 36, 40, 1-2, 4, 6-7, 9, 11, 14-19, 22-23, 25, 27-29)</t>
  </si>
  <si>
    <t xml:space="preserve">   80% ФОТ (от 1860)  (Поз. 30-32, 35, 37-39)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</si>
  <si>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30-32, 35, 37-39, 33-34, 36, 40-41, 43-48, 1-2, 4, 6-7, 9, 11, 14-19, 22-23, 25, 27-29)</t>
  </si>
  <si>
    <t xml:space="preserve">   Заготовительно-складские расходы на материалы - согласно п.4.64 из МДС 81-35.2004 МАТ=1,02  (Поз. 21)</t>
  </si>
  <si>
    <t xml:space="preserve">   Районный к-т 4,3%  (Поз. 30-32, 35, 37-39, 33-34, 36, 40-41, 43-48, 1-2, 4, 6-7, 9, 11, 14-19, 22-23, 25, 27-29)</t>
  </si>
  <si>
    <t>100 м3 уплотненного грунта</t>
  </si>
  <si>
    <t xml:space="preserve">                           Устройство траншеи</t>
  </si>
  <si>
    <t xml:space="preserve">                           Откоп существующего кабеля L=115м</t>
  </si>
  <si>
    <r>
      <t>Разработка грунта вручную с креплениями в траншеях шириной до 2 м, глубиной до 2 м, группа грунтов 3 (траншея под проводник заземления 300х500(h)мм</t>
    </r>
    <r>
      <rPr>
        <i/>
        <sz val="7"/>
        <rFont val="Arial"/>
        <family val="2"/>
        <charset val="204"/>
      </rPr>
      <t xml:space="preserve">
КОЭФ. К ПОЗИЦИИ:
3.192 Разработка траншей глубиной до 2 м с вертикальными стенками без креплений ОЗП=0,8; ТЗ=0,8;
3.193 Разработка грунта в траншеях шириной менее 1 м при наличии креплений ОЗП=1,1; ТЗ=1,1</t>
    </r>
  </si>
  <si>
    <t>Заземлитель горизонтальный из стали полосовой сечением 160 мм2</t>
  </si>
  <si>
    <t>ТЕРм08-02-472-02</t>
  </si>
  <si>
    <t>Проводник заземляющий открыто по строительным основаниям из полосовой стали сечением 160 мм2</t>
  </si>
  <si>
    <t>ТЕРм08-02-472-07</t>
  </si>
  <si>
    <t>Заземлитель вертикальный из угловой стали размером 50х50х5 мм</t>
  </si>
  <si>
    <t>ТЕРм08-02-471-01</t>
  </si>
  <si>
    <t xml:space="preserve">                           Заземление</t>
  </si>
  <si>
    <t>Предохранители ПН-2-200</t>
  </si>
  <si>
    <t>ТСЦ-509-2049 прим.</t>
  </si>
  <si>
    <t>Предохранитель напряжением 35 кВ</t>
  </si>
  <si>
    <t>ТЕРм08-01-016-01</t>
  </si>
  <si>
    <t>Муфта соединительная свинцовая с защитным кожухом для кабеля напряжением до 10 кВ с заливкой кожуха массой, сечение жил до 35 мм2</t>
  </si>
  <si>
    <t>ТЕРм08-02-166-02</t>
  </si>
  <si>
    <t>Муфта термоусаживаемая соединительная для кабеля с пластмассовой изоляцией с броней на напряжение до 1 кВ марки ПСттб4-50/50 с болтовыми наконечниками (Ц:1174,80руб:1,18:4,42)</t>
  </si>
  <si>
    <t>Муфта термоусаживаемая соединительная для кабеля с пластмассовой изоляцией с броней на напряжение до 1 кВ марки ПСттб4-150/240 с болтовыми наконечниками</t>
  </si>
  <si>
    <t>ТСЦ-502-0779</t>
  </si>
  <si>
    <t>Муфта соединительная свинцовая с защитным кожухом для кабеля напряжением до 10 кВ с заливкой кожуха массой, сечение жил до 185 мм2</t>
  </si>
  <si>
    <t>ТЕРм08-02-166-05</t>
  </si>
  <si>
    <t>Наконечники кабельные медные</t>
  </si>
  <si>
    <t>ТСЦ-509-0041</t>
  </si>
  <si>
    <t>Присоединение к зажимам жил проводов или кабелей сечением до 150 мм2</t>
  </si>
  <si>
    <t>ТЕРм08-02-144-06</t>
  </si>
  <si>
    <t>Присоединение к зажимам жил проводов или кабелей сечением до 35 мм2</t>
  </si>
  <si>
    <t>ТЕРм08-02-144-04</t>
  </si>
  <si>
    <t>Заделка концевая сухая для 3-4-жильного кабеля с пластмассовой и резиновой изоляцией напряжением до 1 кВ, сечение одной жилы до 185 мм2</t>
  </si>
  <si>
    <t>ТЕРм08-02-158-16</t>
  </si>
  <si>
    <r>
      <t>Кабель силовой с медными жилами с поливинилхлоридной изоляцией с броней из стальной ленты в шланге из поливинилхлорида ВБбШв, напряжением 1,0 Кв, число жил 4 и сечением 150 мм2</t>
    </r>
    <r>
      <rPr>
        <i/>
        <sz val="7"/>
        <rFont val="Arial"/>
        <family val="2"/>
        <charset val="204"/>
      </rPr>
      <t xml:space="preserve">
КОЭФ. К ПОЗИЦИИ:
МАТ=1,2 к расх.</t>
    </r>
  </si>
  <si>
    <t>ТСЦ-501-8417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</si>
  <si>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1,0 Кв, число жил 4 и сечением 25 мм2</t>
  </si>
  <si>
    <t>ТСЦ-501-8424</t>
  </si>
  <si>
    <t>Труба стальная по установленным конструкциям, по стенам с креплением скобами, диаметр до 40 мм</t>
  </si>
  <si>
    <t>Трубы стальные сварные водогазопроводные с резьбой черные легкие (неоцинкованные) диаметр условного прохода 80 мм, толщина стенки 3,5 мм</t>
  </si>
  <si>
    <t>ТСЦ-103-0008</t>
  </si>
  <si>
    <t>Труба стальная по установленным конструкциям, по стенам с креплением скобами, диаметр до 80 мм</t>
  </si>
  <si>
    <t>ТЕРм08-02-407-04</t>
  </si>
  <si>
    <t>_______________________________________________________________________________________________455,54</t>
  </si>
  <si>
    <t>с К=6,05</t>
  </si>
  <si>
    <t>___________________________7,267</t>
  </si>
  <si>
    <t>_______________________________________________________________________________________________103,365</t>
  </si>
  <si>
    <t>_______________________________________________________________________________________________53,074</t>
  </si>
  <si>
    <t>___________________________156,439</t>
  </si>
  <si>
    <t>Основание: проект № 24317-12-ЭС</t>
  </si>
  <si>
    <t>Реконструкцию наружных электрических сетей. Площадка 2. Здание 234Г.</t>
  </si>
  <si>
    <t>ЛОКАЛЬНЫЙ СМЕТНЫЙ РАСЧЕТ № 24493</t>
  </si>
  <si>
    <t xml:space="preserve">  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1, 10, 13-15, 2, 18-25, 3, 5, 7, 4, 8-9, 16-17, 26-32)</t>
  </si>
  <si>
    <t xml:space="preserve">   Районный к-т 4,3%  (Поз. 1, 10, 13-15, 2, 18-25, 3, 5, 7, 4, 8-9, 16-17, 26-32)</t>
  </si>
  <si>
    <t>Цилиндры минераловатные кашированные алюминиевой фольгой толщиной 50 мм, диаметром до 89 мм (ROCKWOOL)</t>
  </si>
  <si>
    <t>ТСЦ-104-1345 прим.</t>
  </si>
  <si>
    <t>1,032
1,135</t>
  </si>
  <si>
    <t>Цилиндры и полуцилиндры теплоизоляционные из минваты на синтетическом связующем М-200, внутренний диаметр 76-108 мм</t>
  </si>
  <si>
    <t>1. 104-0017</t>
  </si>
  <si>
    <t>Изоляция трубопроводов цилиндрами и полуцилиндрами из минеральной ваты на синтетическом связующем</t>
  </si>
  <si>
    <t>ТЕР26-01-003-01</t>
  </si>
  <si>
    <r>
      <t>Окраска металлических огрунтованных поверхностей краской БТ-177</t>
    </r>
    <r>
      <rPr>
        <i/>
        <sz val="7"/>
        <rFont val="Arial"/>
        <family val="2"/>
        <charset val="204"/>
      </rPr>
      <t xml:space="preserve">
КОЭФ. К ПОЗИЦИИ:
За 2 раза. ПЗ=2 </t>
    </r>
  </si>
  <si>
    <t>Огрунтовка металлических поверхностей за один раз: грунтовкой ГФ-021</t>
  </si>
  <si>
    <t>Газонепроницаемый сальник для тепловых сетей</t>
  </si>
  <si>
    <t>ТСЦ-301-3051 прим.</t>
  </si>
  <si>
    <t>Краны стальные шаровые равнопроходные диаметром до 50 мм</t>
  </si>
  <si>
    <t>ТСЦ-302-1112 прим.</t>
  </si>
  <si>
    <t>Трубы стальные электросварные  наружный диаметр 25 мм, толщина стенки 2 мм</t>
  </si>
  <si>
    <t>ТСЦ-103-0130 прим.</t>
  </si>
  <si>
    <t>Трубы стальные электросварные  наружный диаметр 32 мм, толщина стенки 2 мм</t>
  </si>
  <si>
    <t>Трубы стальные электросварные  наружный диаметр 38 мм, толщина стенки 2,5 мм</t>
  </si>
  <si>
    <t>ТСЦ-103-0133 прим.</t>
  </si>
  <si>
    <t>0,01
0,00034</t>
  </si>
  <si>
    <t>Опоры неподвижные из горячекатаных профилей для трубопроводов</t>
  </si>
  <si>
    <t>3. 201-0889</t>
  </si>
  <si>
    <t>0,29
0,00986</t>
  </si>
  <si>
    <t>Опоры скользящие и катковые, крепежные детали, хомуты</t>
  </si>
  <si>
    <t>2. 201-0888</t>
  </si>
  <si>
    <t>1010
34,34</t>
  </si>
  <si>
    <t>Трубы стальные бесшовные, горячедеформированные со снятой фаской из стали марок 15, 20, 25, наружным диаметром 57 мм, толщина стенки 3,5 мм</t>
  </si>
  <si>
    <t>1. 103-0357</t>
  </si>
  <si>
    <t>Прокладка трубопроводов в непроходном канале при условном давлении 1,6 МПа, температуре 150°С, диаметр труб 50 мм</t>
  </si>
  <si>
    <t>ТЕР24-01-002-01</t>
  </si>
  <si>
    <t>Трубы стальные бесшовные, горячедеформированные со снятой фаской из стали марок 15, 20, 25, наружным диаметром 45 мм, толщина стенки 2,5 мм</t>
  </si>
  <si>
    <t>ТСЦ-103-0349</t>
  </si>
  <si>
    <t>Трубы стальные бесшовные, горячедеформированные со снятой фаской из стали марок 15, 20, 25, наружным диаметром 57 мм, толщина стенки 3 мм</t>
  </si>
  <si>
    <t>ТСЦ-103-0356</t>
  </si>
  <si>
    <t>Прокладка трубопроводов в непроходном канале при условном давлении 1,6 МПа, температуре 150°С, диаметр труб до 50 мм</t>
  </si>
  <si>
    <t>ТЕР24-01-002-01 прим.</t>
  </si>
  <si>
    <t>ТСЦ-201-0888</t>
  </si>
  <si>
    <t>Устройство опорных подушек.</t>
  </si>
  <si>
    <t>ТЕР07-05-030-11 прим.</t>
  </si>
  <si>
    <t>Плита перекрытия П5д-8 /бетон В15 (М200), объем 0,04 м3, расход ар-ры 2,7 кг/ (серия 3.006.1-2.87 вып.2)</t>
  </si>
  <si>
    <t>ТСЦ-403-8415</t>
  </si>
  <si>
    <t>Плита перекрытия П5-8 /бетон В15 (М200), объем 0,16 м3, расход ар-ры 11 кг/ (серия 3.006.1-2.87 вып.2)</t>
  </si>
  <si>
    <t>ТСЦ-403-8412</t>
  </si>
  <si>
    <t>Устройство плит перекрытий каналов площадью до 0,5 м2</t>
  </si>
  <si>
    <t>ТЕР07-06-002-05</t>
  </si>
  <si>
    <t>Доборные лотки  Л4д-8</t>
  </si>
  <si>
    <t>ТСЦ-403-0176</t>
  </si>
  <si>
    <t>Лотки (серия 3.006.1-2.87 вып.1) Л4-8 бетон В15 (М200), объем 0,72 м3, расход аматуры 51,58 кг</t>
  </si>
  <si>
    <t>ТСЦ-403-2074</t>
  </si>
  <si>
    <t>Устройство непроходных каналов одноячейковых, перекрываемых или опирающихся на плиту</t>
  </si>
  <si>
    <t>ТЕР07-06-001-01</t>
  </si>
  <si>
    <t>Устройство основания  песчаного</t>
  </si>
  <si>
    <t>ТЕР08-01-002-01 прим.</t>
  </si>
  <si>
    <t xml:space="preserve">                           Раздел 3. Теплосеть.</t>
  </si>
  <si>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</t>
    </r>
  </si>
  <si>
    <t xml:space="preserve">                           Раздел 2. Земляные работы.</t>
  </si>
  <si>
    <r>
      <t>Разборка трубопроводов в непроходном канале в изоляции, диаметр труб 50 мм</t>
    </r>
    <r>
      <rPr>
        <i/>
        <sz val="7"/>
        <rFont val="Arial"/>
        <family val="2"/>
        <charset val="204"/>
      </rPr>
      <t xml:space="preserve">
КОЭФ. К ПОЗИЦИИ:
Разборка ОЗП=0,6; МАТ=0</t>
    </r>
  </si>
  <si>
    <t>ТЕР24-01-008-01 прим.</t>
  </si>
  <si>
    <r>
      <t>Разборка непроходных каналов одноячейковых, перекрываемых или опирающихся на плиту</t>
    </r>
    <r>
      <rPr>
        <i/>
        <sz val="7"/>
        <rFont val="Arial"/>
        <family val="2"/>
        <charset val="204"/>
      </rPr>
      <t xml:space="preserve">
КОЭФ. К ПОЗИЦИИ:
Разборка ОЗП=0,8; МАТ=0</t>
    </r>
  </si>
  <si>
    <t>ТЕР07-06-001-01 прим.</t>
  </si>
  <si>
    <t>_______________________________________________________________________________________________157,1</t>
  </si>
  <si>
    <t>___________________________2,439</t>
  </si>
  <si>
    <t>___________________________33,817</t>
  </si>
  <si>
    <r>
      <t xml:space="preserve">Основание: № 24316-12-ТС </t>
    </r>
    <r>
      <rPr>
        <b/>
        <sz val="10"/>
        <rFont val="Arial"/>
        <family val="2"/>
        <charset val="204"/>
      </rPr>
      <t>КПМ Ж6268.220</t>
    </r>
  </si>
  <si>
    <t>Теплосети.  Площадка 2   Здание 234 Г (инв.7401055).  Реконструкция.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</si>
  <si>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24496</t>
    </r>
  </si>
  <si>
    <t xml:space="preserve">   95% ФОТ (от 7172)  (Поз. 1-2, 33-43)</t>
  </si>
  <si>
    <t xml:space="preserve">   90% ФОТ (от 820)  (Поз. 45-46)</t>
  </si>
  <si>
    <t xml:space="preserve">   50% ФОТ (от 429)  (Поз. 17, 25-27, 29-32)</t>
  </si>
  <si>
    <t xml:space="preserve">   45% ФОТ (от 224)  (Поз. 3-16)</t>
  </si>
  <si>
    <t xml:space="preserve">   142% ФОТ (от 7172)  (Поз. 1-2, 33-43)</t>
  </si>
  <si>
    <t xml:space="preserve">   115% ФОТ (от 820)  (Поз. 45-46)</t>
  </si>
  <si>
    <t xml:space="preserve">   95% ФОТ (от 429)  (Поз. 17, 25-27, 29-32)</t>
  </si>
  <si>
    <t xml:space="preserve">   80% ФОТ (от 224)  (Поз. 3-16)</t>
  </si>
  <si>
    <t xml:space="preserve">   7. Производство работ в стесненных условиях: на территориях действующих  предприятий, имеющих разветвленную сеть транспортных и инженерных коммуникаций и стесненные условия для складирования материалов. ОЗП=1,15; ЭМ=1,15; ЗПМ=1,15; ТЗ=1,15; ТЗМ=1,15  (Поз. 1-2, 33-43, 3-17, 25-27, 29-32, 45-46)</t>
  </si>
  <si>
    <t xml:space="preserve">   Районный к-т 4,3%  (Поз. 1-2, 33-43, 3-17, 25-27, 29-32, 45-46)</t>
  </si>
  <si>
    <t>Посев газонов партерных, мавританских и обыкновенных вручную</t>
  </si>
  <si>
    <t>ТЕР47-01-046-06</t>
  </si>
  <si>
    <t>Подготовка почвы для устройства партерного и обыкновенного газона с внесением растительной земли слоем 15 см вручную</t>
  </si>
  <si>
    <t>ТЕР47-01-046-04</t>
  </si>
  <si>
    <t>Лоток водоотводный полимербетонный с чугунной решеткой MAXI DIN110 (Цена:3560руб:1,18:4,42х1,02)</t>
  </si>
  <si>
    <t>Установка лотков водоотводных полимербетонных с чугунной решеткой, L=1 м 52шт</t>
  </si>
  <si>
    <t>ТЕР27-02-010-01 прим.</t>
  </si>
  <si>
    <t xml:space="preserve">                           Раздел 5. Благоустройство</t>
  </si>
  <si>
    <t>Камни бортовые БР 100.30.15 / бетон В30 (М400), объем 0,043 м3/ (ГОСТ 6665-91)</t>
  </si>
  <si>
    <t>ТСЦ-403-8021</t>
  </si>
  <si>
    <t>Установка бортовых камней бетонных при других видах покрытий</t>
  </si>
  <si>
    <t>ТЕР27-02-010-02</t>
  </si>
  <si>
    <t>Одиночная поверхностная обработка усовершенствованных покрытий битумом с применением щебня</t>
  </si>
  <si>
    <t>ТЕР27-06-022-07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</si>
  <si>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На толщину покрытия. ПЗ=2 </t>
    </r>
  </si>
  <si>
    <t>Розлив вяжущих материалов (из расчета 0,2 кг на 1 м2)</t>
  </si>
  <si>
    <r>
      <t>Устройство покрытия из черного щебня толщиной 6 см с плотностью каменных материалов 2,5-2,9 т/м3</t>
    </r>
    <r>
      <rPr>
        <i/>
        <sz val="7"/>
        <rFont val="Arial"/>
        <family val="2"/>
        <charset val="204"/>
      </rPr>
      <t xml:space="preserve">
КОЭФ. К ПОЗИЦИИ:
на толщину слоя до 8 см ПЗ=1,3 </t>
    </r>
  </si>
  <si>
    <t>ТЕР27-06-018-01</t>
  </si>
  <si>
    <t>Розлив вяжущих материалов (из расчета 0,8 кг на 1 м2)</t>
  </si>
  <si>
    <r>
      <t>На каждый 1 см изменения толщины слоя добавлять или исключать к расценкам 27-04-005-01, 27-04-005-02, 27-04-005-03</t>
    </r>
    <r>
      <rPr>
        <i/>
        <sz val="7"/>
        <rFont val="Arial"/>
        <family val="2"/>
        <charset val="204"/>
      </rPr>
      <t xml:space="preserve">
КОЭФ. К ПОЗИЦИИ:
На толщину слоя ПЗ=5</t>
    </r>
  </si>
  <si>
    <t>ТЕР27-04-005-04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</si>
  <si>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КОЭФ. К ПОЗИЦИИ:
Новый коэффициент ПЗ=7</t>
    </r>
  </si>
  <si>
    <t>ТЕР01-02-002-06</t>
  </si>
  <si>
    <t>Уплотнение грунта прицепными кулачковыми катками 8 т на первый проход по одному следу при толщине слоя 20 см</t>
  </si>
  <si>
    <t>ТЕР01-02-002-03</t>
  </si>
  <si>
    <t xml:space="preserve">                           Раздел 4. Устройство дорожной одежды</t>
  </si>
  <si>
    <t>Разработка продольных водоотводных и нагорных канав, группа грунтов 2</t>
  </si>
  <si>
    <t>ТЕР01-01-048-02</t>
  </si>
  <si>
    <t>Планировка площадей бульдозерами мощностью 79 кВт (108 л.с.)</t>
  </si>
  <si>
    <t>ТЕР01-01-036-02</t>
  </si>
  <si>
    <t>Разработка грунта с погрузкой на автомобили-самосвалы экскаваторами с ковшом вместимостью 0,65 (0,5-1) м3, группа грунтов 2 (лишний грунт)</t>
  </si>
  <si>
    <t>Разработка грунта с перемещением до 10 м бульдозерами мощностью 79 кВт (108 л.с.), группа грунтов 2 (устройство корыта - выемка)</t>
  </si>
  <si>
    <t>ТЕР01-01-030-06</t>
  </si>
  <si>
    <t>Разработка грунта с перемещением до 10 м бульдозерами мощностью 79 кВт (108 л.с.), группа грунтов 2 (снятие растительного слоя)</t>
  </si>
  <si>
    <t xml:space="preserve">                           Раздел 3. Земляные работы</t>
  </si>
  <si>
    <r>
      <t>Перевозка лесоматериалов круглых и пиломатериалов: : расстояние 10 км, класс груза I (деловой)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ПЗ=1,24 </t>
    </r>
  </si>
  <si>
    <t>СЦП3-1-10-1</t>
  </si>
  <si>
    <r>
      <t>Разгрузочные работы при автомобильных перевозках: лес круглый (деловой)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</si>
  <si>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t>СЦП1-1-20-Б</t>
  </si>
  <si>
    <r>
      <t>Погрузочные работы при автомобильных перевозках: лес круглый (деловой)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</si>
  <si>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t>СЦП1-1-20-А</t>
  </si>
  <si>
    <r>
      <t>Разгрузочные работы при автомобильных перевозках: лес круглый (дровяной)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</si>
  <si>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r>
      <t>Перевозка лесоматериалов круглых и пиломатериалов: : расстояние 10 км, класс груза I (дровяной)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ПЗ=1,24</t>
    </r>
  </si>
  <si>
    <r>
      <t>Погрузочные работы при автомобильных перевозках: лес круглый (дровяной)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</si>
  <si>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r>
      <t>Перевозка грузов (пней) автомобилями-самосвалами (работающими вне карьеров): расстояние 10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</t>
    </r>
  </si>
  <si>
    <t>Погрузка пней на автомобили-самосвалы экскаваторами с ковшом вместимостью 0,5 (0,5-0,63) м3</t>
  </si>
  <si>
    <t>ТЕР01-01-013-13 прим.</t>
  </si>
  <si>
    <t>Засыпка ям подкоренных бульдозерами мощностью 79 кВт (108 л.с.)</t>
  </si>
  <si>
    <t>ТЕР01-02-107-01</t>
  </si>
  <si>
    <t>100 пней</t>
  </si>
  <si>
    <t>Обивка земли с выкорчеванных пней корчевателями-собирателями на тракторе мощностью 79 кВт (108 л.с.), диаметр пней свыше до 24 см</t>
  </si>
  <si>
    <t>ТЕР01-02-108-02</t>
  </si>
  <si>
    <t>Обивка земли с выкорчеванных пней корчевателями-собирателями на тракторе мощностью 79 кВт (108 л.с.), диаметр пней до 24 см</t>
  </si>
  <si>
    <t>ТЕР01-02-108-01</t>
  </si>
  <si>
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свыше 32 см</t>
  </si>
  <si>
    <t>ТЕР01-02-105-03</t>
  </si>
  <si>
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до 32 см</t>
  </si>
  <si>
    <t>ТЕР01-02-105-02</t>
  </si>
  <si>
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до 24 см</t>
  </si>
  <si>
    <t>ТЕР01-02-105-01</t>
  </si>
  <si>
    <t>100 деревьев</t>
  </si>
  <si>
    <t>Разделка древесины мягких пород, полученной от валки леса, диаметр стволов более 32 см</t>
  </si>
  <si>
    <t>ТЕР01-02-101-07</t>
  </si>
  <si>
    <t>Разделка древесины мягких пород, полученной от валки леса, диаметр стволов до 32 см</t>
  </si>
  <si>
    <t>ТЕР01-02-101-06</t>
  </si>
  <si>
    <t>Разделка древесины мягких пород, полученной от валки леса, диаметр стволов до 20 см</t>
  </si>
  <si>
    <t>ТЕР01-02-101-03</t>
  </si>
  <si>
    <t>Разделка древесины мягких пород, полученной от валки леса, диаметр стволов до 12 см</t>
  </si>
  <si>
    <t>ТЕР01-02-101-01</t>
  </si>
  <si>
    <t>Валка деревьев мягких пород с корня, диаметр стволов более 32 см</t>
  </si>
  <si>
    <t>ТЕР01-02-099-06</t>
  </si>
  <si>
    <t>Валка деревьев мягких пород с корня, диаметр стволов до 32 см</t>
  </si>
  <si>
    <t>ТЕР01-02-099-05</t>
  </si>
  <si>
    <t>Валка деревьев мягких пород с корня, диаметр стволов до 20 см</t>
  </si>
  <si>
    <t>ТЕР01-02-099-02</t>
  </si>
  <si>
    <t>Валка деревьев мягких пород с корня, диаметр стволов до 16 см</t>
  </si>
  <si>
    <t>ТЕР01-02-099-01</t>
  </si>
  <si>
    <t xml:space="preserve">                           Раздел 2. Подготовительные работы</t>
  </si>
  <si>
    <t>Разборка бортовых камней на бетонном основании</t>
  </si>
  <si>
    <t>ТЕР27-03-010-01</t>
  </si>
  <si>
    <t>_______________________________________________________________________________________________535,03</t>
  </si>
  <si>
    <t>___________________________8,645</t>
  </si>
  <si>
    <t>___________________________205,517</t>
  </si>
  <si>
    <t>Основание: проект № 24151-11-ГП/ДСП</t>
  </si>
  <si>
    <t xml:space="preserve">      на Реконструкцию. Площадка 2. Здание 234Г. Раздел: Ген.план.</t>
  </si>
  <si>
    <t>ЛОКАЛЬНЫЙ СМЕТНЫЙ РАСЧЕТ № 24505</t>
  </si>
  <si>
    <t xml:space="preserve">   60% ФОТ (от 698)  (Поз. 1)</t>
  </si>
  <si>
    <t xml:space="preserve">   80% ФОТ (от 698)  (Поз. 1)</t>
  </si>
  <si>
    <t xml:space="preserve">   Условия производства работ ОЗП=1,2; ЭМ=1,2; ЗПМ=1,2; ТЗ=1,2; ТЗМ=1,2  (Поз. 1)</t>
  </si>
  <si>
    <t xml:space="preserve">   Заготовительно-складские расходы на оборудование - согласно п.4.64 из МДС 81-35.2004 ПЗ=1,012  (Поз. 2-5)</t>
  </si>
  <si>
    <t xml:space="preserve">   Транспортные расходы на оборудование - согласно п.4.60 из МДС 81-35.2004 ПЗ=1,03  (Поз. 2-5)</t>
  </si>
  <si>
    <t xml:space="preserve">   Районный к-т 4,3%  (Поз. 1)</t>
  </si>
  <si>
    <t>Шкаф вытяжной 2400х2100х700 мм ШВ (Цена:100000руб:1,18:4,19)</t>
  </si>
  <si>
    <t>Шкаф вытяжной 1200х2100х700 мм односекционный ШВ-2Н (Цена:53900руб:1,18:4,19)</t>
  </si>
  <si>
    <t>Шкаф вытяжной 1200х2100х700 мм односекционный ШВ-2Н (Цена:52720руб:1,18:4,19)</t>
  </si>
  <si>
    <t>Шкаф вытяжной 1800х2100х700 мм двухсекционный ШВ-5Н (Цена:83020руб:1,18:4,19)</t>
  </si>
  <si>
    <t>Шкаф вытяжной</t>
  </si>
  <si>
    <t>ТЕРм34-01-083-04</t>
  </si>
  <si>
    <t>_______________________________________________________________________________________________49,44</t>
  </si>
  <si>
    <t>___________________________0,698</t>
  </si>
  <si>
    <t>_______________________________________________________________________________________________61,063</t>
  </si>
  <si>
    <t>_______________________________________________________________________________________________1,686</t>
  </si>
  <si>
    <t>___________________________62,749</t>
  </si>
  <si>
    <t>Основание: № 24241-12-ОВ  "И"  КПМ Ж 6268.220</t>
  </si>
  <si>
    <t xml:space="preserve">Реконструкцию вентиляции.  Технологическое оборудование. Площадка 2  Здание  234 Г </t>
  </si>
  <si>
    <t>ЛОКАЛЬНЫЙ СМЕТНЫЙ РАСЧЕТ № 24523</t>
  </si>
  <si>
    <t xml:space="preserve">   83%*0.85 ФОТ (от 37)  (Поз. 1-2)</t>
  </si>
  <si>
    <t xml:space="preserve">   128% ФОТ (от 37)  (Поз. 1-2)</t>
  </si>
  <si>
    <t xml:space="preserve">   Условия производства работ ОЗП=1,2; ЭМ=1,2; ЗПМ=1,2; ТЗ=1,2; ТЗМ=1,2  (Поз. 1-2)</t>
  </si>
  <si>
    <t xml:space="preserve">   Районный к-т 4,3%  (Поз. 1-2)</t>
  </si>
  <si>
    <t>Решетки АЛН 250х200 мм (Цена:578руб:1,18:4,42х1,02)</t>
  </si>
  <si>
    <t>Установка решеток жалюзийных стальных штампованных АЛН 250х200 мм</t>
  </si>
  <si>
    <t>ТЕР20-02-003-04</t>
  </si>
  <si>
    <t>_______________________________________________________________________________________________2,81</t>
  </si>
  <si>
    <t>___________________________0,037</t>
  </si>
  <si>
    <t>___________________________0,349</t>
  </si>
  <si>
    <t>Основание: № 24365-12-ТХ  КПМ Ж 6268.220</t>
  </si>
  <si>
    <t xml:space="preserve">Реконструкцию.  Технологические трубопроводы. Площадка 2  Здание  234 Г </t>
  </si>
  <si>
    <t>ЛОКАЛЬНЫЙ СМЕТНЫЙ РАСЧЕТ № 24532</t>
  </si>
  <si>
    <t xml:space="preserve">   100% ФОТ (от 43)  (Поз. 19-20, 42)</t>
  </si>
  <si>
    <t xml:space="preserve">   85% ФОТ (от 428)  (Поз. 15-16, 21-22, 24-25, 38-39)</t>
  </si>
  <si>
    <t xml:space="preserve">   80% ФОТ (от 1692)  (Поз. 2, 8, 17-18, 35)</t>
  </si>
  <si>
    <t xml:space="preserve">   75% ФОТ (от 480)  (Поз. 44-50, 53-54)</t>
  </si>
  <si>
    <t xml:space="preserve">   70% ФОТ (от 406)  (Поз. 23, 26-28, 32, 36-37)</t>
  </si>
  <si>
    <t xml:space="preserve">   65% ФОТ (от 693)  (Поз. 3-7, 9-13, 55-56, 30-31, 41)</t>
  </si>
  <si>
    <t xml:space="preserve">   63% ФОТ (от 62)  (Поз. 29)</t>
  </si>
  <si>
    <t xml:space="preserve">   55% ФОТ (от 1015)  (Поз. 51-52)</t>
  </si>
  <si>
    <t xml:space="preserve">   50% ФОТ (от 23)  (Поз. 14)</t>
  </si>
  <si>
    <t xml:space="preserve">   45% ФОТ (от 58)  (Поз. 1)</t>
  </si>
  <si>
    <t xml:space="preserve">   155% ФОТ (от 43)  (Поз. 19-20, 42)</t>
  </si>
  <si>
    <t xml:space="preserve">   130% ФОТ (от 2)  (Поз. 15-16)</t>
  </si>
  <si>
    <t xml:space="preserve">   123% ФОТ (от 480)  (Поз. 44-50, 53-54)</t>
  </si>
  <si>
    <t xml:space="preserve">   122% ФОТ (от 1692)  (Поз. 2, 8, 17-18, 35)</t>
  </si>
  <si>
    <t xml:space="preserve">   120% ФОТ (от 25)  (Поз. 30-31, 41)</t>
  </si>
  <si>
    <t xml:space="preserve">   118% ФОТ (от 62)  (Поз. 29)</t>
  </si>
  <si>
    <t xml:space="preserve">   110% ФОТ (от 40)  (Поз. 23, 26)</t>
  </si>
  <si>
    <t xml:space="preserve">   105% ФОТ (от 1683)  (Поз. 3-7, 9-13, 55-56, 51-52)</t>
  </si>
  <si>
    <t xml:space="preserve">   100% ФОТ (от 341)  (Поз. 32, 36-37)</t>
  </si>
  <si>
    <t xml:space="preserve">   90% ФОТ (от 451)  (Поз. 21-22, 24-25, 38-39, 27-28)</t>
  </si>
  <si>
    <t xml:space="preserve">   80% ФОТ (от 58)  (Поз. 1)</t>
  </si>
  <si>
    <t xml:space="preserve">   78% ФОТ (от 23)  (Поз. 14)</t>
  </si>
  <si>
    <t xml:space="preserve">   Условия производства работ ОЗП=1,2; ЭМ=1,2; ЗПМ=1,2; ТЗ=1,2; ТЗМ=1,2  (Поз. 1-2, 8, 17-18, 35, 3-7, 9-13, 55-56, 19-20, 42, 21-22, 24-25, 38-39, 27-31, 41, 32, 36-37, 44-50, 53-54, 51-52)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</si>
  <si>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8, 17-18, 35, 3-7, 9-13, 55-56, 19-20, 42, 21-22, 24-25, 38-39, 27-31, 41, 32, 36-37, 44-50, 53-54, 51-52)</t>
  </si>
  <si>
    <t xml:space="preserve">   Районный к-т 4,3%  (Поз. 1-2, 8, 17-18, 35, 3-7, 9-13, 55-56, 14, 19-20, 42, 21-22, 24-25, 38-39, 23, 26-31, 41, 32, 36-37, 44-50, 53-54, 51-52)</t>
  </si>
  <si>
    <t xml:space="preserve">                           Раздел 5. Отмостка</t>
  </si>
  <si>
    <t>Окраска поливинилацетатными водоэмульсионными составами улучшенная по штукатурке стен</t>
  </si>
  <si>
    <t>ТЕР15-04-005-03</t>
  </si>
  <si>
    <t xml:space="preserve">                           Стены</t>
  </si>
  <si>
    <t xml:space="preserve">                           Полы</t>
  </si>
  <si>
    <t xml:space="preserve">                           Раздел 4. Отделочные работы</t>
  </si>
  <si>
    <r>
      <t>Устройство герметизации стыков герметиком силиконовым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</si>
  <si>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Устройство мелких покрытий  из листовой оцинкованной стали (планка угла внутреннего)</t>
  </si>
  <si>
    <t>Профилированный лист оцинкованный Н60-845-0,9</t>
  </si>
  <si>
    <t>ТСЦ-101-3832</t>
  </si>
  <si>
    <t>Устройство кровельного покрытия из профилированного листа при высоте здания до 25 м</t>
  </si>
  <si>
    <t>Пленка пароизоляционная ЮТАФОЛ (3-х слойная полиэтиленовая с армированным слоем из полиэтиленовых полос)</t>
  </si>
  <si>
    <t>ТСЦ-101-4135</t>
  </si>
  <si>
    <r>
      <t>Установка пароизоляционного слоя из пленки ЮТАФОЛ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</si>
  <si>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Плиты минераловатные ЕВРО-ЛАЙТ, толщина 50 мм (Ц:1666,67руб:1,18:4,42х1,02)</t>
  </si>
  <si>
    <t>Изоляция покрытий и перекрытий минераловатными плитами ЕВРО-ЛАЙТ</t>
  </si>
  <si>
    <t>Устройство пароизоляции прокладочной в один слой</t>
  </si>
  <si>
    <t>ТЕР12-01-015-03</t>
  </si>
  <si>
    <t>Устройство по фермам настила рабочего толщиной 40 мм сплошного</t>
  </si>
  <si>
    <r>
      <t>Окраска металлических огрунтованных поверхностей краской БТ-177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</si>
  <si>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Прочие индивидуальные сварные конструкции, масса сборочной единицы до 0,1 т (балки)</t>
  </si>
  <si>
    <t>Установка балок настила</t>
  </si>
  <si>
    <t xml:space="preserve">                           Раздел 3. Кровля</t>
  </si>
  <si>
    <r>
      <t>Дверь противопожарная металлическая остекленная однопольная ДПМО-01/60, размером 1000х2100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</si>
  <si>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ФССЦ-203-8137</t>
  </si>
  <si>
    <t>Кладка стен кирпичных внутренних при высоте этажа до 4 м</t>
  </si>
  <si>
    <t>Кладка стен кирпичных наружных простых при высоте этажа до 4 м</t>
  </si>
  <si>
    <t>Горячекатаная арматурная сталь периодического профиля класса А-III, диаметром 8 мм</t>
  </si>
  <si>
    <t>ТСЦ-204-0020</t>
  </si>
  <si>
    <t>Установка ершей в готовые гнезда с заделкой для крепления пристраиваемых конструкций ограждения к существующей стене</t>
  </si>
  <si>
    <t>Сверление отверстий в кирпичных стенах электроперфоратором диаметром до 20 мм, толщина стен 0,5 кирпича</t>
  </si>
  <si>
    <t xml:space="preserve">                           Раздел 2. Стены и проемы</t>
  </si>
  <si>
    <t>Надбавки к ценам заготовок за сборку и сварку каркасов и сеток пространственных, диаметром 12 мм</t>
  </si>
  <si>
    <t>ТСЦ-204-0049</t>
  </si>
  <si>
    <t>Каркасы металлические</t>
  </si>
  <si>
    <t>ТСЦ-204-0825</t>
  </si>
  <si>
    <t>Установка каркасов</t>
  </si>
  <si>
    <t>Бетон тяжелый, крупность заполнителя более 40 мм, класс В15 (М200)</t>
  </si>
  <si>
    <t>ТСЦ-401-0026</t>
  </si>
  <si>
    <t>Устройство ленточных фундаментов бетонных</t>
  </si>
  <si>
    <t xml:space="preserve">                           Ростверк</t>
  </si>
  <si>
    <t>Надбавки к ценам заготовок за сборку и сварку каркасов пространственных, диаметром 8 мм</t>
  </si>
  <si>
    <t>ТСЦ-204-0047</t>
  </si>
  <si>
    <t xml:space="preserve">                           Фундаменты</t>
  </si>
  <si>
    <t xml:space="preserve">                           Раздел 1. Фундаменты</t>
  </si>
  <si>
    <t>37,852 тыс.руб.</t>
  </si>
  <si>
    <t>_______________________________________________________________________________________________343,64</t>
  </si>
  <si>
    <t>___________________________4,900</t>
  </si>
  <si>
    <t>___________________________56,278</t>
  </si>
  <si>
    <t>Основание: проект №24382-12-АС тема КПМ Ж 6268.220</t>
  </si>
  <si>
    <t xml:space="preserve">                Помещение для хранения пустой тары</t>
  </si>
  <si>
    <t xml:space="preserve">реконструкцию. Площадка 2. Здание 234Г (инв.№ 7401055). Кладовая ЛВЖ и ГЖ. </t>
  </si>
  <si>
    <t>ЛОКАЛЬНЫЙ СМЕТНЫЙ РАСЧЕТ № 24533</t>
  </si>
  <si>
    <t xml:space="preserve">   Условия производства работ ОЗП=1,2; ЭМ=1,2; ЗПМ=1,2; ТЗ=1,2; ТЗМ=1,2  (Поз. 5, 134, 183-184, 188-193, 197, 200, 10, 12, 14, 16, 11, 13, 42, 57, 18, 22-23, 36-40, 43, 58, 75, 186, 19-20, 35, 44-45, 47, 59-60, 196, 24-25, 77, 26-34, 94-96, 181, 194-195, 41, 62-65, 107, 109-110, 66-67, 102-103, 68-69, 104-105, 185, 187, 74, 111-116, 119, 121, 52, 127-133, 166, 148-155, 164-165, 167, 169, 171, 174-180)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</si>
  <si>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134, 183-184, 188-193, 197, 200, 10, 12, 14, 16, 11, 13, 42, 57, 18, 22-23, 36-40, 43, 58, 75, 186, 19-20, 35, 44-45, 47, 59-60, 196, 24-25, 77, 26-34, 94-96, 181, 194-195, 41, 62-65, 107, 109-110, 66-67, 102-103, 68-69, 104-105, 185, 187, 74, 111-116, 119, 121, 52, 127-133, 166, 148-155, 164-165, 167, 169, 171, 174-180)</t>
  </si>
  <si>
    <t xml:space="preserve">   Районный к-т 4,3%  (Поз. 1-4, 6, 61, 70, 79, 182, 5, 134, 183-184, 188-193, 197, 200, 7-8, 10, 12, 14, 16, 11, 13, 42, 57, 17-18, 22-23, 36-40, 43, 58, 75, 186, 19-20, 35, 44-45, 47, 59-60, 196, 24-25, 77, 26-34, 94-96, 181, 194-195, 41, 62-65, 107, 109-110, 66-67, 102-103, 68-69, 104-105, 185, 187, 74, 111-116, 119, 121, 52, 127-133, 166, 76, 101, 106, 168, 172-173, 148-155, 164-165, 167, 169, 171, 174-180, 198-199)</t>
  </si>
  <si>
    <r>
      <t>Устройство выравнивающих стяжек на каждый 1 мм изменения толщины добавлять к расценке 12-01-017-01 до 40 мм</t>
    </r>
    <r>
      <rPr>
        <i/>
        <sz val="7"/>
        <rFont val="Arial"/>
        <family val="2"/>
        <charset val="204"/>
      </rPr>
      <t xml:space="preserve">
КОЭФ. К ПОЗИЦИИ:
ПЗ=5 </t>
    </r>
  </si>
  <si>
    <t>П/л ООО "ТИЗОЛ"</t>
  </si>
  <si>
    <t xml:space="preserve">                           Раздел 8. Ремонт кровли</t>
  </si>
  <si>
    <t>100 м2 поверхности облицовки</t>
  </si>
  <si>
    <t xml:space="preserve">                           Раздел 7. Отделочные работы</t>
  </si>
  <si>
    <t xml:space="preserve">                           Тип 3.   S=19,7 м2</t>
  </si>
  <si>
    <t xml:space="preserve">                           Раздел 6. Полы</t>
  </si>
  <si>
    <t>Блоки оконные деревянные  ОДР 15-15; (Цена: 7554руб:4,42)</t>
  </si>
  <si>
    <t>Блоки дверные наружные, пороги коробок укреплены стальной полосой, однопольные с полотном глухим ДНГ 21-12;</t>
  </si>
  <si>
    <t xml:space="preserve">                           Раздел 5. Проемы</t>
  </si>
  <si>
    <t xml:space="preserve">                           Раздел 4. Стены, перегородки</t>
  </si>
  <si>
    <t xml:space="preserve">                           Раздел 3. Перекрытие в осях 5-7</t>
  </si>
  <si>
    <r>
      <t>Гидроизоляция стен, фундаментов горизонтальная оклеечная в 2 слоя в двух горизонталях кладки (гидроизол)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</si>
  <si>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</t>
    </r>
  </si>
  <si>
    <t>Составлен(а) в базовых ценах 2001г. в редакции 2009г.</t>
  </si>
  <si>
    <t>_______________________________________________________________________________________________4623,27</t>
  </si>
  <si>
    <t>___________________________64,559</t>
  </si>
  <si>
    <t>___________________________571,632</t>
  </si>
  <si>
    <r>
      <t xml:space="preserve">                            на Реконструкцию. Площадка 2. Здание 234Г.  </t>
    </r>
    <r>
      <rPr>
        <b/>
        <i/>
        <sz val="10"/>
        <rFont val="Arial"/>
        <family val="2"/>
        <charset val="204"/>
      </rPr>
      <t>(инв.№ 7401055)</t>
    </r>
  </si>
  <si>
    <t>ЛОКАЛЬНЫЙ СМЕТНЫЙ РАСЧЕТ № 24556</t>
  </si>
  <si>
    <t>Архитектурно-строительные решения</t>
  </si>
  <si>
    <t xml:space="preserve">Система автоматической пожарной сигнализации и СОУЭ. </t>
  </si>
  <si>
    <t>архитектурно-строительные решения. Площадка 2. Здание 234Г.</t>
  </si>
  <si>
    <t>Система автоматической пожарной сигнализации и СОУЭ. Площадка 2. Здание 234Г.</t>
  </si>
  <si>
    <t>Реконструкцию вентиляции.  Площадка 2. Здание 234Г.</t>
  </si>
  <si>
    <t xml:space="preserve">Реконструкцию отопления.  Площадка 2  Здание  234 Г </t>
  </si>
  <si>
    <t xml:space="preserve">Наружные сети водопровода и канализации.   Площадка 2   Здание  234 Г </t>
  </si>
  <si>
    <t xml:space="preserve">Наружные сети водопровода и канализации.   </t>
  </si>
  <si>
    <t xml:space="preserve">реконструкцию баллонной. Площадка 2. Здание 234Г </t>
  </si>
  <si>
    <t>Реконструкция баллонной</t>
  </si>
  <si>
    <t xml:space="preserve">Реконструкция теплоснабжения. </t>
  </si>
  <si>
    <t xml:space="preserve">Реконструкция отопления.  </t>
  </si>
  <si>
    <t xml:space="preserve">Реконструкция вентиляции.  </t>
  </si>
  <si>
    <t xml:space="preserve">Реконструкция внутренних электрических сетей. </t>
  </si>
  <si>
    <t>Реконструкция водопровода и канализации.</t>
  </si>
  <si>
    <t xml:space="preserve">Реконструкция наружных электрических сетей. </t>
  </si>
  <si>
    <t>Теплосети</t>
  </si>
  <si>
    <t xml:space="preserve"> Реконструкция. Раздел: Ген.план.</t>
  </si>
  <si>
    <t>Реконструкция вентиляции.  Технологическое оборудование.</t>
  </si>
  <si>
    <t>Технологические трубопроводы.</t>
  </si>
  <si>
    <t>Кладовая ЛВЖ и ГЖ. Помещение для хранения пустой тары</t>
  </si>
  <si>
    <t xml:space="preserve"> Реконструкция. </t>
  </si>
  <si>
    <t>24340</t>
  </si>
  <si>
    <t>24356</t>
  </si>
  <si>
    <t>24359</t>
  </si>
  <si>
    <t>24360-И</t>
  </si>
  <si>
    <t>24364</t>
  </si>
  <si>
    <t>24368</t>
  </si>
  <si>
    <t>24379</t>
  </si>
  <si>
    <t>24406</t>
  </si>
  <si>
    <t>24481</t>
  </si>
  <si>
    <t>24493</t>
  </si>
  <si>
    <t>24496</t>
  </si>
  <si>
    <t>24505</t>
  </si>
  <si>
    <t>24523</t>
  </si>
  <si>
    <t>24532</t>
  </si>
  <si>
    <t>24533</t>
  </si>
  <si>
    <t>24556</t>
  </si>
  <si>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</si>
  <si>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</si>
  <si>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</si>
  <si>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</si>
  <si>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</si>
  <si>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</si>
  <si>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</si>
  <si>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</si>
  <si>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</si>
  <si>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</si>
  <si>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</si>
  <si>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</si>
  <si>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</si>
  <si>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</si>
  <si>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</si>
  <si>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Приложение №__ к договору от "__"______2012 №___</t>
  </si>
  <si>
    <t>ЗАКАЗЧИК:</t>
  </si>
  <si>
    <t>ПОДРЯДЧИК:</t>
  </si>
  <si>
    <t xml:space="preserve">Генеральный директор </t>
  </si>
  <si>
    <t>__________________ А.В. Новиков</t>
  </si>
  <si>
    <r>
      <t xml:space="preserve">    </t>
    </r>
    <r>
      <rPr>
        <b/>
        <sz val="9"/>
        <rFont val="Arial"/>
        <family val="2"/>
        <charset val="204"/>
      </rPr>
      <t>Всего с учетом "Пересчёт цен в текущие. СМР=4,42"</t>
    </r>
  </si>
  <si>
    <t xml:space="preserve">    Всего с учетом "Пересчёт цен в текущие. СМР=4,42"</t>
  </si>
  <si>
    <t>Всего в ценах 2012 (Ксмр=4,42, Коб.=4,19, Кпнр"вхолстую"=6,05)</t>
  </si>
  <si>
    <t>прочих затрат (затраты на проведение пусконаладочных работ "вхолостую")</t>
  </si>
  <si>
    <t>Сметная стоимость</t>
  </si>
  <si>
    <t xml:space="preserve">Выполнение по реконструкции здания 234Г. Площадка 2 </t>
  </si>
  <si>
    <t>ФГУП «Комбинат «Электрохимприбор»</t>
  </si>
  <si>
    <t xml:space="preserve"> ФГУП «Комбинат «Электрохимприбор»</t>
  </si>
  <si>
    <t>Выполнение работ по реконструкции здания 234Г. Площадка 2</t>
  </si>
  <si>
    <r>
      <t>Затраты на временные здания и сооружения 3,1%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0,8=2,48%</t>
    </r>
  </si>
  <si>
    <t>Итого с ВЗиС:</t>
  </si>
  <si>
    <t>Затраты на производство работ в зимнее время 3,52%</t>
  </si>
  <si>
    <t>Итого с зимним удорожанием:</t>
  </si>
  <si>
    <t>Итого с учетом ВЗиС:</t>
  </si>
  <si>
    <t>Итого с учетом зимнего удорожания:</t>
  </si>
  <si>
    <t>ГСН 81-05-01-2001, п. 5.2.1</t>
  </si>
  <si>
    <t>Временные здания и сооружения 2,48%</t>
  </si>
  <si>
    <t>ГСН 81-05-02-2007 п.1.17, прилож. 1</t>
  </si>
  <si>
    <t>в том числе:</t>
  </si>
  <si>
    <r>
      <t xml:space="preserve">Стоимость работ, которые необходимо выполнить в </t>
    </r>
    <r>
      <rPr>
        <b/>
        <sz val="12"/>
        <rFont val="Times New Roman"/>
        <family val="1"/>
        <charset val="204"/>
      </rPr>
      <t>2012</t>
    </r>
    <r>
      <rPr>
        <sz val="12"/>
        <rFont val="Times New Roman"/>
        <family val="1"/>
        <charset val="204"/>
      </rPr>
      <t xml:space="preserve"> году</t>
    </r>
  </si>
  <si>
    <r>
      <t xml:space="preserve">Стоимость работ, которые необходимо выполнить в </t>
    </r>
    <r>
      <rPr>
        <b/>
        <sz val="12"/>
        <rFont val="Times New Roman"/>
        <family val="1"/>
        <charset val="204"/>
      </rPr>
      <t>2013</t>
    </r>
    <r>
      <rPr>
        <sz val="12"/>
        <rFont val="Times New Roman"/>
        <family val="1"/>
        <charset val="204"/>
      </rPr>
      <t xml:space="preserve"> году</t>
    </r>
  </si>
  <si>
    <t>10</t>
  </si>
  <si>
    <t>9</t>
  </si>
  <si>
    <t xml:space="preserve">   95% ФОТ (от 14709)  (Поз. 1, 5, 8, 10, 12, 14, 18, 20, 27, 29, 31, 39, 44, 47, 49, 54, 58, 60, 62-63, 74, 95-97)</t>
  </si>
  <si>
    <t xml:space="preserve">   85% ФОТ (от 994)  (Поз. 2-4)</t>
  </si>
  <si>
    <t xml:space="preserve">   2. Производство монтажных работ в существующих зданиях и сооружениях в стесненных условиях ОЗП=1,2; ЭМ=1,2; ЗПМ=1,2; ТЗ=1,2; ТЗМ=1,2  (Поз. 5, 8, 10, 12, 14, 18, 20, 27, 29, 31, 39, 44, 47, 49, 54, 58, 60, 62-63, 74, 95-97, 61, 66-73, 98)</t>
  </si>
  <si>
    <t xml:space="preserve">   Районный к-т 4,3%  (Поз. 99-102, 1, 5, 8, 10, 12, 14, 18, 20, 27, 29, 31, 39, 44, 47, 49, 54, 58, 60, 62-63, 74, 95-97, 2-4, 61, 66-73, 98)</t>
  </si>
  <si>
    <t>Пробивка в кирпичных стенах отверстий круглых диаметром до 25 мм при толщине стен до 38 см</t>
  </si>
  <si>
    <t>ТЕР46-03-009-04</t>
  </si>
  <si>
    <t>Пробивка в бетонных конструкциях полов и стен борозд площадью сечения до 20 см2</t>
  </si>
  <si>
    <t>ТЕР46-03-012-01</t>
  </si>
  <si>
    <t>Пробивка в кирпичных стенах гнезд размером до 130х130 мм</t>
  </si>
  <si>
    <t>ТЕР46-03-009-01</t>
  </si>
  <si>
    <t>Ящик учета ЯУРП-П-100</t>
  </si>
  <si>
    <t>ТСЦ-504-0294 прим.</t>
  </si>
  <si>
    <t>Блок управления шкафного исполнения или распределительный пункт (шкаф), устанавливаемый на стене, высота и ширина до 1200х1000 мм</t>
  </si>
  <si>
    <t>ТЕРм08-03-572-04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</si>
  <si>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10 мм2</t>
  </si>
  <si>
    <t>ТСЦ-501-8213</t>
  </si>
  <si>
    <r>
      <t>Соединитель на стык КМС 60х40   "ЭЛЕКОР" CKK10D-S-060-040-K01 (Ц:37,93руб:1,18:4,42)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</si>
  <si>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Заглушка КМЗ 60х40   "ЭЛЕКОР" CKK10D-Z-060-040-K01 (Ц:37,93руб:1,18:4,42)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</si>
  <si>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Внутренний угол КМВ 60х40   "ЭЛЕКОР" CKK10D-V-060-040-K01 (Ц:47,46руб:1,18:4,42)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</si>
  <si>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Внешний угол КМН 60х40   "ЭЛЕКОР" CKK10D-N-060-040-K01 (Ц:47,46руб:1,18:4,42)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</si>
  <si>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Кабель-канал  60х40 "ЭЛЕКОР"  CKK10-060-040-1-K01-018 (Ц:88,26руб:1,18:4,42)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</si>
  <si>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Внешний угол КМН 25х16   "ЭЛЕКОР" CKK10D-N-025-016-K01 (Ц:10,30руб:1,18:4,42)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</si>
  <si>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кабель канал по стенам, длина 2 м</t>
  </si>
  <si>
    <t>ТЕРм08-02-396-05 прим.</t>
  </si>
  <si>
    <t>Кабели контрольные с медными жилами с поливинилхлоридной изоляцией и оболочкой марки КВВГ, с числом жил - 7 и сечением 1,5 мм2</t>
  </si>
  <si>
    <t>ТСЦ-501-0808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</si>
  <si>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</si>
  <si>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</si>
  <si>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</si>
  <si>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</si>
  <si>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2,5 мм2</t>
  </si>
  <si>
    <t>ТСЦ-501-8210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</si>
  <si>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4,0 мм2</t>
  </si>
  <si>
    <t>ТСЦ-501-8211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</si>
  <si>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16 мм2</t>
  </si>
  <si>
    <t>ТСЦ-501-8214</t>
  </si>
  <si>
    <r>
      <t>Муфта гибкая труба-труба IP65 CXT16 ИЭК CTA10D-CXT16-K41-050 (Ц:95,97руб:1,18:4,42)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</si>
  <si>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Труба гофр.ПВХ d 20 с зондом (100 м) ИЭК CTG20-20-K41-100I (Ц:6,41руб:1,18:4,42)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</si>
  <si>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100 м трубок</t>
  </si>
  <si>
    <t>Провод (кабель) , количество проводов в резинобитумной трубке до 2, сечение провода до 6 мм2</t>
  </si>
  <si>
    <t>ТЕРм08-02-413-01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</si>
  <si>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</si>
  <si>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</si>
  <si>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ТСЦ-103-0002</t>
  </si>
  <si>
    <t>Труба стальная по установленным конструкциям, по стенам с креплением скобами, диаметр до 25 мм</t>
  </si>
  <si>
    <r>
      <t>Контактор КМИ10960 9А в оболочке Ue=220В/АС3 IP54 ИЭК KKM16-009-220-00 (Ц:967,48руб:1,18:4,42)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</si>
  <si>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Контактор постоянного тока на конструкции на ток до 160 А</t>
  </si>
  <si>
    <t>ТЕРм08-03-529-01</t>
  </si>
  <si>
    <r>
      <t>Коробка КМ41235 распаячная для о/п 85х85х40мм IP44 (RAL7035, 6 гермовводов) UKO11-085-085-040-K41-44 (Ц:29,37руб:1,18:4,42)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</si>
  <si>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Коробка КМ41021 распаячная 92х92x45мм для полых стен (с саморезами, метал. лапки, с крышкой ) UKG11-092-092-040-M (Ц:24,11руб:1,18:4,42)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</si>
  <si>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Вилка 014 3Р+РЕ 16А 380В IP44 ИЭК PSR02-016-4 (Ц:84,42руб:1,18:4,42)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</si>
  <si>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вилка переносная, с количеством зажимов до 4</t>
  </si>
  <si>
    <r>
      <t>РС22-3-ББ Розетка двухместная с з/к для открытой установки ERB21-K01-16-DC (Ц:87,26руб:1,18:4,42)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</si>
  <si>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РС23-3-ББ Розетка трехместная с з/к для открытой установки ERB31-K01-16-DC (Ц:84,42руб:1,18:4,42)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</si>
  <si>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Розетка 114 стационарная 3Р+РЕ 16А 380В IP44 ИЭК PSR12-016-4 (Ц:143,28руб:1,18:4,42)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</si>
  <si>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Розетка одноместная для открытой установки с з/к с крышкой РСб20-3-ГЧ IP44 серия "ГЕРМЕС" (цвет крышки:дымчатый) ERM12-K02-16-44-EC (Ц:127,48руб:1,18:4,42)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</si>
  <si>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Розетка штепсельная неутопленного типа при открытой проводке</t>
  </si>
  <si>
    <t>ТЕРм08-03-591-08</t>
  </si>
  <si>
    <r>
      <t>Выключатель двухклавишный для открытой установки ВС20-2-0-ГБ IP44 серия "ГЕРМЕС" (цвет клавиши: белый) EVM20-K01-10-44-EC (Ц:140,63руб:1,18:4,42)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</si>
  <si>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Выключатель двухклавишный неутопленного типа при открытой проводке</t>
  </si>
  <si>
    <t>ТЕРм08-03-591-04</t>
  </si>
  <si>
    <r>
      <t>ВС20-1-0-ГБ выкл 1кл о/у  IP44 (цвет клавиши: белый) ГЕРМЕС (цвет клавиши: белый) EVM10-K01-10-44-EC (Ц:127,48руб:1,18:4,42)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</si>
  <si>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ВС20-1-0-ББ Выключатель одноклавишный для открытой установки EVB10-K01-10-DC(Ц:49,76руб:1,18:4,42)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</si>
  <si>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Выключатель одноклавишный неутопленного типа при открытой проводке</t>
  </si>
  <si>
    <t>ТЕРм08-03-591-01</t>
  </si>
  <si>
    <r>
      <t>Лампы люминесцентные ртутные низкого давления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</si>
  <si>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ТСЦ-509-0696</t>
  </si>
  <si>
    <r>
      <t>Клипса для крепления светильников 20802 (Ц:47,95руб:1,18:4,42)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</si>
  <si>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Блок аварийного питания INVERLUX SS2110037 (Ц:3152,39руб:1,18:4,42)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</si>
  <si>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PRBLUX /S 418 15241830(Ц:3460.60руб:1,18:4,42)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</si>
  <si>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Светильник отдельно устанавливаемый на штырях с количеством ламп в светильнике до 4</t>
  </si>
  <si>
    <t>ТЕРм08-03-594-03</t>
  </si>
  <si>
    <r>
      <t>Светильник взрывозащищенный AVN 236 "Горэлт" (Ц:11692руб:1,18:4,42)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</si>
  <si>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NBT 11 F115 3201151500(Ц:1841.31руб:1,18:4,42)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</si>
  <si>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K200/209 62030900 (Ц:992.48руб:1,18:4,42)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</si>
  <si>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ARCTIC SMC/SAN  236 60123630 (Ц:1634.67руб:1,18:4,42)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</si>
  <si>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OWP/R 236 21623630 (Ц:4016.20руб:1,18:4,42)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</si>
  <si>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OPL/S 236 25223630 (Ц:1776,02руб:1,18:4,42)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</si>
  <si>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OPL/R236 20223630 (Ц:1766,90руб:1,18:4,42)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</si>
  <si>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Светильник отдельно устанавливаемый на штырях с количеством ламп в светильнике 2</t>
  </si>
  <si>
    <t>ТЕРм08-03-594-02</t>
  </si>
  <si>
    <r>
      <t>Сушилка для рук ВОЛНА (Ц:2185руб:1,18:4,42)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</si>
  <si>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электрополотенце</t>
  </si>
  <si>
    <t>ТЕРм08-03-602-01</t>
  </si>
  <si>
    <r>
      <t>ПКУ15-21.141 (Ц:680руб:1,18:4,42)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</si>
  <si>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пост управления кнопочный общего назначения, устанавливаемый на конструкции на стене или колонне, количество элементов поста до 3</t>
  </si>
  <si>
    <t>ТЕРм08-03-532-04</t>
  </si>
  <si>
    <r>
      <t>Диф. автомат АД12 2Р 20А  30мА ИЭК MAD10-2-020-C-030 (Ц:479,22руб:1,18:4,42)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</si>
  <si>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3Р 16А 4,5кА х-ка  В ИЭК MVA20-3-016-B (Ц:173,05руб:1,18:4,42)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</si>
  <si>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16А 4,5кА х-ка  В ИЭК MVA20-1-016-B (Ц:54,78руб:1,18:4,42)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</si>
  <si>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20А 4,5кА х-ка  В ИЭК MVA20-1-020-B (Ц:57,71руб:1,18:4,42)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</si>
  <si>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25А 4,5кА х-ка  В ИЭК MVA20-1-025-B (Ц:54,78руб:1,18:4,42)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</si>
  <si>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Автомат одно-, двух-, трехполюсный, устанавливаемый в боксе, на ток до 25 А</t>
  </si>
  <si>
    <r>
      <t>Бокс ЩРН-24модуля навесной пластик  IP54 ИЭК MKP11-N-24-54-Z (Ц:700руб:1,18:4,42)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</si>
  <si>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бокс ЩРН-24модуля навесной, устанавливаемый на стене распорными дюбелями, масса щитка до 40 кг</t>
  </si>
  <si>
    <t>ТЕРм08-03-599-11</t>
  </si>
  <si>
    <r>
      <t>Авт. выкл. ВА47-29 1Р 2А 4,5кА х-ка  В ИЭК MVA20-1-002-B (Ц:72,24руб:1,18:4,42)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</si>
  <si>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5А 4,5кА х-ка  В ИЭК MVA20-1-005-B (Ц:72,24руб:1,18:4,42)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</si>
  <si>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10А 4,5кА х-ка  В ИЭК MVA20-1-010-B (Ц:54,78руб:1,18:4,42)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</si>
  <si>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КМПн 2/5 - ИЭК IP 55 корпус пластиковый навесной для 5 модульных автомат. выкл. MKP72-N-05-55(Ц:379,67руб:1,18:4,42)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</si>
  <si>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КМПн 2/5 навесной, устанавливаемый на стене распорными дюбелями, масса щитка до 15 кг</t>
  </si>
  <si>
    <t>ТЕРм08-03-599-10</t>
  </si>
  <si>
    <r>
      <t>Бокс ЩРН-12модулей навесной пластик  IP54 ИЭК MKP11-N-12-54-Z (Ц:346,12руб:1,18:4,42)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</si>
  <si>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бокс ЩРН-12модулей навесной , устанавливаемый на стене распорными дюбелями, масса щитка до 15 кг</t>
  </si>
  <si>
    <r>
      <t>Вводное устройство ВРУ 1-50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оборудование - согласно п.4.64 из МДС 81-35.2004 ПЗ=1,012 (ОЗП=1,012; ЭМ=1,012; МАТ=1,012);
Транспортные расходы на оборудование - согласно п.4.60 из МДС 81-35.2004 ПЗ=1,03 (ОЗП=1,03; ЭМ=1,03; МАТ=1,03)</t>
    </r>
  </si>
  <si>
    <t>ТСЦ-110-0252 прим.</t>
  </si>
  <si>
    <r>
      <t>Вводное устройство ВРУ 1-11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оборудование - согласно п.4.64 из МДС 81-35.2004 ПЗ=1,012 (ОЗП=1,012; ЭМ=1,012; МАТ=1,012);
Транспортные расходы на оборудование - согласно п.4.60 из МДС 81-35.2004 ПЗ=1,03 (ОЗП=1,03; ЭМ=1,03; МАТ=1,03)</t>
    </r>
  </si>
  <si>
    <t>ТСЦ-110-0251</t>
  </si>
  <si>
    <t>Блок управления шкафного исполнения или распределительный пункт (шкаф), устанавливаемый на полу, высота и ширина до 1700х1100 мм</t>
  </si>
  <si>
    <t>ТЕРм08-03-572-07</t>
  </si>
  <si>
    <t xml:space="preserve">                           Раздел 2. Монтажные работы</t>
  </si>
  <si>
    <t>Демонтаж светильников для люминесцентных ламп</t>
  </si>
  <si>
    <t>ТЕРр67-4-5</t>
  </si>
  <si>
    <t>Демонтаж выключателей, розеток</t>
  </si>
  <si>
    <t>ТЕРр67-4-1</t>
  </si>
  <si>
    <t>Демонтаж кабеля</t>
  </si>
  <si>
    <t>ТЕРр67-3-1</t>
  </si>
  <si>
    <r>
      <t>Демонтаж: блок управления шкафного исполнения или распределительный пункт (шкаф), устанавливаемый на полу, высота и ширина до 1700х1100 мм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</si>
  <si>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 xml:space="preserve">                           Раздел 1. Демонтажные работы</t>
  </si>
  <si>
    <t>с К=4,42</t>
  </si>
  <si>
    <t>_______________________________________________________________________________________________1382,77</t>
  </si>
  <si>
    <t>___________________________24,858</t>
  </si>
  <si>
    <t>с К=4,19</t>
  </si>
  <si>
    <t>_______________________________________________________________________________________________17,912</t>
  </si>
  <si>
    <t>_______________________________________________________________________________________________215,407</t>
  </si>
  <si>
    <t>_______________________________________________________________________________________________13,160</t>
  </si>
  <si>
    <t>___________________________246,479</t>
  </si>
  <si>
    <t>Справочно, в тыс.руб. :</t>
  </si>
  <si>
    <t>Основание: проект № 24236-12-ЭМ "И"   Тема КПМ Ж6268.220</t>
  </si>
  <si>
    <t>Реконструкцию внутренних электрических сетей. Площадка 2. Здание 234Г.</t>
  </si>
  <si>
    <t>(взамен сметы № 24360)</t>
  </si>
  <si>
    <t>ЛОКАЛЬНЫЙ СМЕТНЫЙ РАСЧЕТ № 24360 -И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</si>
  <si>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</si>
  <si>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Пересчёт цен в текущие. 32 065 * 4,42</t>
  </si>
  <si>
    <t xml:space="preserve">   Условия производства работ ОЗП=1,2; ЭМ=1,2; ЗПМ=1,2; ТЗ=1,2; ТЗМ=1,2  (Поз. 8-15, 19-25, 27-36, 40-53, 16, 37-39, 18, 26)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</si>
  <si>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8-15, 19-25, 27-36, 40-53, 16, 37-39, 18, 26)</t>
  </si>
  <si>
    <t xml:space="preserve">   Районный к-т 4,3%  (Поз. 1-6, 8-15, 19-25, 27-36, 40-53, 17, 39, 18, 26)</t>
  </si>
  <si>
    <t>Смесители для душевых установок СМ-Д-ШЛ с душевой сеткой на гибком шланге</t>
  </si>
  <si>
    <t>ТСЦ-301-0624</t>
  </si>
  <si>
    <t>Установка смесителей</t>
  </si>
  <si>
    <t>ТЕР17-01-002-03</t>
  </si>
  <si>
    <t>10 компл.</t>
  </si>
  <si>
    <t>Установка поддонов душевых чугунных и стальных мелких</t>
  </si>
  <si>
    <t>ТЕР17-01-001-18</t>
  </si>
  <si>
    <t>Раковина керамическая.</t>
  </si>
  <si>
    <t>ТСЦ-301-0670 прим.</t>
  </si>
  <si>
    <t>Установка умывальников одиночных с подводкой холодной и горячей воды</t>
  </si>
  <si>
    <t>ТЕР17-01-001-14</t>
  </si>
  <si>
    <t>Установка унитазов с бачком непосредственно присоединенным</t>
  </si>
  <si>
    <t>ТЕР17-01-003-01</t>
  </si>
  <si>
    <t>Крепления для трубопроводов: кронштейны, планки, хомуты</t>
  </si>
  <si>
    <t>ТСЦ-301-1224</t>
  </si>
  <si>
    <t>Кран шаровой муфтовый 11Б27П1, диаметром 40 мм</t>
  </si>
  <si>
    <t>ТСЦ-302-1835</t>
  </si>
  <si>
    <t>Прокладка трубопроводов водоснабжения из стальных водогазопроводных оцинкованных труб диаметром 40 мм</t>
  </si>
  <si>
    <t>ТЕР16-02-002-05</t>
  </si>
  <si>
    <t>Хомуты для крепления канализационных и водосточных пластмассовых трубопроводов, диаметром 100 мм</t>
  </si>
  <si>
    <t>ТСЦ-301-1098</t>
  </si>
  <si>
    <t>Прокладка трубопроводов канализации из полиэтиленовых труб высокой плотности диаметром 50 мм</t>
  </si>
  <si>
    <t>ТЕР16-04-001-01</t>
  </si>
  <si>
    <t>Прокладка трубопроводов канализации из полиэтиленовых труб высокой плотности диаметром 100 мм</t>
  </si>
  <si>
    <t>ТЕР16-04-001-02</t>
  </si>
  <si>
    <t>Прокладка по стенам зданий и в каналах трубопроводов из чугунных канализационных труб диаметром 100 мм</t>
  </si>
  <si>
    <t>ТЕР16-01-005-02</t>
  </si>
  <si>
    <t xml:space="preserve">                           Раздел 3. Канализация.</t>
  </si>
  <si>
    <t>Стоимость матов прошивных из базальтового холста в обкладке фольгой с одной стороны МПБ-30 Ф                               (Цена:3599,00:1,18:4,42*1,02=703,85)</t>
  </si>
  <si>
    <t>Изоляция трубопроводов матами минераловатными марок 75, 100, плитами минераловатными на синтетическом связующем марки 75</t>
  </si>
  <si>
    <t>ТЕР26-01-009-01</t>
  </si>
  <si>
    <t>Окраска металлических огрунтованных поверхностей краской БТ-177</t>
  </si>
  <si>
    <t>ТЕР13-03-004-23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</si>
  <si>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</si>
  <si>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</si>
  <si>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1 врезка</t>
  </si>
  <si>
    <t>Врезка в действующие внутренние сети трубопроводов отопления и водоснабжения диаметром 25 мм</t>
  </si>
  <si>
    <t>ТЕР16-07-003-03</t>
  </si>
  <si>
    <t>Фланцы стальные  диаметром 50 мм</t>
  </si>
  <si>
    <t>ТСЦ-507-0966 прим.</t>
  </si>
  <si>
    <t>1 соединение</t>
  </si>
  <si>
    <t>Установка фланцевых соединений на стальных трубопроводах диаметром 50 мм</t>
  </si>
  <si>
    <t>ТЕР16-02-007-01</t>
  </si>
  <si>
    <t>Вентили проходные муфтовые 15Б1БК для воды и пара  диаметром 25 мм</t>
  </si>
  <si>
    <t>ТСЦ-302-1266 прим.</t>
  </si>
  <si>
    <t>Кран шаровой муфтовый 11Б27П1, диаметром 25 мм</t>
  </si>
  <si>
    <t>ТСЦ-302-1833</t>
  </si>
  <si>
    <t>Переход стальной концентрический Ду50-ДУ25</t>
  </si>
  <si>
    <t>ТЕР16-02-002-06 прим.</t>
  </si>
  <si>
    <t>100 м трубопровода</t>
  </si>
  <si>
    <t>Прокладка трубопроводов водоснабжения из стальных водогазопроводных оцинкованных труб диаметром 25 мм</t>
  </si>
  <si>
    <t>ТЕР16-02-002-03</t>
  </si>
  <si>
    <t>Насос Grundfos MQ 3-35 (Цена:15550,00:1,18:4,42*1,02=3041,07)</t>
  </si>
  <si>
    <t>Насос ручной ПРТ-М</t>
  </si>
  <si>
    <t>ТЕРм12-16-002-01</t>
  </si>
  <si>
    <t>Рукав резинотканевый диаметром до 16 мм</t>
  </si>
  <si>
    <t>ТСЦ-301-3366 прим.</t>
  </si>
  <si>
    <t>Переход стальной концентрический Ду40-ДУ25</t>
  </si>
  <si>
    <t>ТЕР16-02-002-05 прим.</t>
  </si>
  <si>
    <t>Установка манометров с трехходовым краном</t>
  </si>
  <si>
    <t>ТЕР18-07-001-02</t>
  </si>
  <si>
    <t>Фильтр латунный муфтовый Ду 20 ФММ (Цена: 300,00:1,18:4,42*1,02=58,67)</t>
  </si>
  <si>
    <t>10
1</t>
  </si>
  <si>
    <t>Фильтры для очистки воды в трубопроводах систем отопления диаметром 25 мм</t>
  </si>
  <si>
    <t>1. 301-1213</t>
  </si>
  <si>
    <t>10 фильтров</t>
  </si>
  <si>
    <t>Установка фильтров диаметром 25 мм</t>
  </si>
  <si>
    <t>ТЕР18-06-007-01</t>
  </si>
  <si>
    <t>Счетчики (водомеры) крыльчатые диаметром 15 мм</t>
  </si>
  <si>
    <t>ТСЦ-301-3181</t>
  </si>
  <si>
    <t>1
1</t>
  </si>
  <si>
    <t>Счетчики (водомеры) крыльчатые диаметром 32 мм</t>
  </si>
  <si>
    <t>1. 301-3165</t>
  </si>
  <si>
    <t xml:space="preserve">1 счетчик </t>
  </si>
  <si>
    <t>Установка счетчиков (водомеров) диаметром до 40 мм</t>
  </si>
  <si>
    <t>ТЕР16-06-005-01 прим.</t>
  </si>
  <si>
    <t>Гибкая подводка для смесителей G=1/2, L=400мм (Цена: 62,00:1,18:4,42*1,02=12,12)</t>
  </si>
  <si>
    <t>100
12</t>
  </si>
  <si>
    <t>Подводка гибкая армированная резиновая 500 мм</t>
  </si>
  <si>
    <t>1. 301-1520</t>
  </si>
  <si>
    <t>100 приборов</t>
  </si>
  <si>
    <t>Установка гибких подводок</t>
  </si>
  <si>
    <t>ТЕРр65-6-10 прим.</t>
  </si>
  <si>
    <t>Окраска крепления для электроводонагревательного  котла эмалью</t>
  </si>
  <si>
    <t>ТЕР13-03-004-26 прим.</t>
  </si>
  <si>
    <t>Крепления для электроводонагревательного  котла.</t>
  </si>
  <si>
    <t>ТСЦ-301-1224 прим.</t>
  </si>
  <si>
    <t>Стоитмость водонагревателя Ariston ABS Shuttle 80V (Цена:13790,00:1,18:4,42*1,02=2696,87)</t>
  </si>
  <si>
    <t>10
2</t>
  </si>
  <si>
    <t>Нагреватель индивидуальный водоводяной наружный диаметр корпуса 273 мм, длина 1,25 (со змеевиком диаметром 25х2 мм длиной 19,2 м, число витков 30), поверхность нагрева 1,6 м2</t>
  </si>
  <si>
    <t>1. 301-1513</t>
  </si>
  <si>
    <t>Установка нагревателей индивидуальных водоводяных</t>
  </si>
  <si>
    <t>ТЕР17-01-008-01</t>
  </si>
  <si>
    <t>Кран шаровой муфтовый 11Б27П1, диаметром 15 мм</t>
  </si>
  <si>
    <t>ТСЦ-302-1831</t>
  </si>
  <si>
    <t>Кран шаровой муфтовый 11Б27П1, диаметром 20 мм</t>
  </si>
  <si>
    <t>ТСЦ-302-1832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</si>
  <si>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</si>
  <si>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</si>
  <si>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>Прокладка трубопроводов водоснабжения из стальных водогазопроводных оцинкованных труб диаметром 20 мм</t>
  </si>
  <si>
    <t>ТЕР16-02-002-02</t>
  </si>
  <si>
    <t xml:space="preserve">                           Раздел 2. Водопровод.</t>
  </si>
  <si>
    <r>
      <t>Разборка поддонов душевых</t>
    </r>
    <r>
      <rPr>
        <i/>
        <sz val="7"/>
        <rFont val="Arial"/>
        <family val="2"/>
        <charset val="204"/>
      </rPr>
      <t xml:space="preserve">
КОЭФ. К ПОЗИЦИИ:
Разборка. ОЗП=0,4; МАТ=0 </t>
    </r>
  </si>
  <si>
    <t>ТЕР17-01-001-18 прим.</t>
  </si>
  <si>
    <t>Разборка умывальников и раковин</t>
  </si>
  <si>
    <t>ТЕРр65-4-1</t>
  </si>
  <si>
    <t>Разборка смывных бачков чугунных или фаянсовых на стене</t>
  </si>
  <si>
    <t>ТЕРр65-4-8</t>
  </si>
  <si>
    <t>Разборка унитазов и писсуаров</t>
  </si>
  <si>
    <t>ТЕРр65-4-2</t>
  </si>
  <si>
    <t>Разборка трубопроводов из чугунных канализационных труб диаметром 100 мм</t>
  </si>
  <si>
    <t>ТЕРр65-2-2</t>
  </si>
  <si>
    <t>Разборка трубопроводов из чугунных канализационных труб диаметром 50 мм</t>
  </si>
  <si>
    <t>ТЕРр65-2-1</t>
  </si>
  <si>
    <t>Разборка трубопроводов из водогазопроводных труб диаметром до 63 мм</t>
  </si>
  <si>
    <t>ТЕРр65-1-2</t>
  </si>
  <si>
    <t xml:space="preserve">                           Раздел 1. Разборка.</t>
  </si>
  <si>
    <t>Составлен(а) (в редакции 2009г) в  ценах 2001года  с переводом в текущие с К=4,42</t>
  </si>
  <si>
    <t>_______________________________________________________________________________________________199,68</t>
  </si>
  <si>
    <t>___________________________141,727</t>
  </si>
  <si>
    <r>
      <t xml:space="preserve">Основание: № 24240-12-ВК   </t>
    </r>
    <r>
      <rPr>
        <b/>
        <sz val="10"/>
        <rFont val="Arial"/>
        <family val="2"/>
        <charset val="204"/>
      </rPr>
      <t>КПМ Ж 6268.220</t>
    </r>
  </si>
  <si>
    <t>Реконструкцию водопровода и канализации. Площадка 2 Здание 234 Г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</si>
  <si>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 24364</t>
    </r>
  </si>
  <si>
    <t xml:space="preserve">  Пересчёт цен в текущие. 60 253 * 4,42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</si>
  <si>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</si>
  <si>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Внутренние санитарно-технические работы: демонтаж и разборка (ремонтно-строительные)</t>
  </si>
  <si>
    <t xml:space="preserve">   Условия производства работ ОЗП=1,2; ЭМ=1,2; ЗПМ=1,2; ТЗ=1,2; ТЗМ=1,2  (Поз. 14-19, 21-26, 28-29, 33-43, 45, 20, 31-32, 46-47, 30)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</si>
  <si>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14-19, 21-26, 28-29, 33-43, 45, 20, 31-32, 46-47, 30)</t>
  </si>
  <si>
    <t xml:space="preserve">   Районный к-т 4,3%  (Поз. 1-2, 5, 7-8, 12, 3-4, 6, 9-11, 13-19, 21-26, 28-29, 33-43, 45, 20, 31-32, 46-47, 30)</t>
  </si>
  <si>
    <t>Стоимость матов прошивных теплоизоляционных в обкладке фольгой с одной стороны МПБ-30/Ф1 (Цена:2832,00:1,18:4,42*1,02=553,85)</t>
  </si>
  <si>
    <t>0,78
0,0741</t>
  </si>
  <si>
    <t>Листы алюминиевые марки АД1Н, толщиной 1 мм</t>
  </si>
  <si>
    <t>4. 506-0878</t>
  </si>
  <si>
    <t>0,002204
0,0002094</t>
  </si>
  <si>
    <t>1000 м2</t>
  </si>
  <si>
    <t>Стеклопластик рулонный марки РСТ-А-Л-В</t>
  </si>
  <si>
    <t>3. 104-0077</t>
  </si>
  <si>
    <t>1,54
0,1463</t>
  </si>
  <si>
    <t>2. 104-0009</t>
  </si>
  <si>
    <t>0,0265
0,002517</t>
  </si>
  <si>
    <t>Сталь листовая оцинкованная толщиной листа 0,8 мм</t>
  </si>
  <si>
    <t>1. 101-1876</t>
  </si>
  <si>
    <t>Прокладка трубопроводов отопления  из стальных бесшовных труб диаметром до 50 мм</t>
  </si>
  <si>
    <t>ТЕР16-02-004-01</t>
  </si>
  <si>
    <t>Прокладка трубопроводов отопления  из стальных бесшовных труб диаметром до 65 мм</t>
  </si>
  <si>
    <t>ТЕР16-02-004-02</t>
  </si>
  <si>
    <t>Установка термометров в оправе прямых и угловых</t>
  </si>
  <si>
    <t>ТЕР18-07-001-04</t>
  </si>
  <si>
    <t>Отборное устройство давления ЗК4-279.10-90 (Цена: 470,00:1,18:4,42*1,02=91,92)</t>
  </si>
  <si>
    <t>Установка грязевиков наружным диаметром патрубков до 159 мм</t>
  </si>
  <si>
    <t>ТЕР18-06-002-06</t>
  </si>
  <si>
    <t>Установка  кранов  диаметром до 25 мм</t>
  </si>
  <si>
    <t>ТЕР16-05-001-01 прим.</t>
  </si>
  <si>
    <t>Вентили проходные фланцевые 15КЧ19П для воды и пара, давлением 1,6 МПа (16 кгс/см2), диаметром 50 мм</t>
  </si>
  <si>
    <t>ТСЦ-302-1269</t>
  </si>
  <si>
    <t>Вентили проходные фланцевые 15С22НЖ для воды и пара, давлением 4 МПа (40 кгс/см2), диаметром 50 мм</t>
  </si>
  <si>
    <t>ТСЦ-302-1263</t>
  </si>
  <si>
    <t xml:space="preserve">                           Раздел 3. Узел управления.</t>
  </si>
  <si>
    <t>0,78
0,06552</t>
  </si>
  <si>
    <t>0,002204
0,0001851</t>
  </si>
  <si>
    <t>1,54
0,1294</t>
  </si>
  <si>
    <t>0,0265
0,002226</t>
  </si>
  <si>
    <t>Масляная окраска металлических труб диаметром менее 50 мм и т.п., количество окрасок 2</t>
  </si>
  <si>
    <t>ТЕР15-04-030-04</t>
  </si>
  <si>
    <t>Установка воздухосборников наружным диаметром 159 мм</t>
  </si>
  <si>
    <t>ТЕР18-06-003-05</t>
  </si>
  <si>
    <t>Прокладка трубопроводов отопления из стальных водогазопроводных неоцинкованных труб диаметром 50 мм</t>
  </si>
  <si>
    <t>ТЕР16-02-001-06</t>
  </si>
  <si>
    <t>Прокладка трубопроводов отопления из стальных водогазопроводных неоцинкованных труб диаметром 40 мм</t>
  </si>
  <si>
    <t>ТЕР16-02-001-05</t>
  </si>
  <si>
    <t>Прокладка трубопроводов отопления из стальных водогазопроводных неоцинкованных труб диаметром 32 мм</t>
  </si>
  <si>
    <t>ТЕР16-02-001-04</t>
  </si>
  <si>
    <t>Прокладка трубопроводов отопления из стальных водогазопроводных неоцинкованных труб диаметром 25 мм</t>
  </si>
  <si>
    <t>ТЕР16-02-001-03</t>
  </si>
  <si>
    <t>Прокладка трубопроводов отопления из стальных водогазопроводных неоцинкованных труб диаметром 20 мм</t>
  </si>
  <si>
    <t>ТЕР16-02-001-02</t>
  </si>
  <si>
    <t>Прокладка трубопроводов отопления из стальных водогазопроводных неоцинкованных труб диаметром 15 мм</t>
  </si>
  <si>
    <t>ТЕР16-02-001-01</t>
  </si>
  <si>
    <t>Кран Маевского латунный ф15 (Цена:15,13:1,18:4,42*1,02=2,96)</t>
  </si>
  <si>
    <t>Краны регулирующие двойной регулировки пробковые КРДП латунные, диаметром 15 мм</t>
  </si>
  <si>
    <t>ТСЦ-302-0469</t>
  </si>
  <si>
    <t>Установка регистров диаметром до 150 мм</t>
  </si>
  <si>
    <t>ТЕР16-02-005-07</t>
  </si>
  <si>
    <t>Установка регистров диаметром до 125 мм</t>
  </si>
  <si>
    <t>ТЕР16-02-005-06</t>
  </si>
  <si>
    <t>100 кВт</t>
  </si>
  <si>
    <t>Установка радиаторов чугунных</t>
  </si>
  <si>
    <t>ТЕР18-03-001-01</t>
  </si>
  <si>
    <t xml:space="preserve">                           Раздел 2. Отопление.</t>
  </si>
  <si>
    <r>
      <t>Разборка  вентилей диаметром: до 25 мм</t>
    </r>
    <r>
      <rPr>
        <i/>
        <sz val="7"/>
        <rFont val="Arial"/>
        <family val="2"/>
        <charset val="204"/>
      </rPr>
      <t xml:space="preserve">
КОЭФ. К ПОЗИЦИИ:
Разборка. ОЗП=0,4;  МАТ=0 </t>
    </r>
  </si>
  <si>
    <t>Разборка грязевиков</t>
  </si>
  <si>
    <t>ТЕРр65-13-2</t>
  </si>
  <si>
    <r>
      <t>Разборка термометров в оправе прямых и угловых</t>
    </r>
    <r>
      <rPr>
        <i/>
        <sz val="7"/>
        <rFont val="Arial"/>
        <family val="2"/>
        <charset val="204"/>
      </rPr>
      <t xml:space="preserve">
КОЭФ. К ПОЗИЦИИ:
Разборка ОЗП=0,4;  МАТ=0 </t>
    </r>
  </si>
  <si>
    <t>ТЕР18-07-001-04 прим.</t>
  </si>
  <si>
    <r>
      <t>Разборка манометров с трехходовым краном</t>
    </r>
    <r>
      <rPr>
        <i/>
        <sz val="7"/>
        <rFont val="Arial"/>
        <family val="2"/>
        <charset val="204"/>
      </rPr>
      <t xml:space="preserve">
КОЭФ. К ПОЗИЦИИ:
Разборка ОЗП=0,4;  МАТ=0 </t>
    </r>
  </si>
  <si>
    <t>ТЕР18-07-001-02 прим.</t>
  </si>
  <si>
    <r>
      <t>Разборка  вентилей диаметром: до 50 мм</t>
    </r>
    <r>
      <rPr>
        <i/>
        <sz val="7"/>
        <rFont val="Arial"/>
        <family val="2"/>
        <charset val="204"/>
      </rPr>
      <t xml:space="preserve">
КОЭФ. К ПОЗИЦИИ:
Разборка ОЗП=0,4;  МАТ=0 </t>
    </r>
  </si>
  <si>
    <t>ТЕР16-05-001-02 прим.</t>
  </si>
  <si>
    <t xml:space="preserve">                           Узел управления.</t>
  </si>
  <si>
    <t>Разборка трубопроводов из водогазопроводных труб в зданиях и сооружениях на резьбе диаметром до 50 мм</t>
  </si>
  <si>
    <t>ТЕРр65-14-2</t>
  </si>
  <si>
    <t>Разборка трубопроводов из водогазопроводных труб в зданиях и сооружениях на резьбе диаметром до 32 мм</t>
  </si>
  <si>
    <t>ТЕРр65-14-1</t>
  </si>
  <si>
    <r>
      <t>Разборка пробко-спускных кранов</t>
    </r>
    <r>
      <rPr>
        <i/>
        <sz val="7"/>
        <rFont val="Arial"/>
        <family val="2"/>
        <charset val="204"/>
      </rPr>
      <t xml:space="preserve">
КОЭФ. К ПОЗИЦИИ:
Разборка. ОЗП=0,4;  МАТ=0 </t>
    </r>
  </si>
  <si>
    <t>Разборка воздухосборников</t>
  </si>
  <si>
    <t>ТЕРр65-13-1</t>
  </si>
  <si>
    <r>
      <t>Разборка  вентилей диаметром: до 50 мм</t>
    </r>
    <r>
      <rPr>
        <i/>
        <sz val="7"/>
        <rFont val="Arial"/>
        <family val="2"/>
        <charset val="204"/>
      </rPr>
      <t xml:space="preserve">
КОЭФ. К ПОЗИЦИИ:
Разборка ОЗП=0,4;  МАТ=0</t>
    </r>
  </si>
  <si>
    <r>
      <t>Разборка  вентилей диаметром: до 25 мм</t>
    </r>
    <r>
      <rPr>
        <i/>
        <sz val="7"/>
        <rFont val="Arial"/>
        <family val="2"/>
        <charset val="204"/>
      </rPr>
      <t xml:space="preserve">
КОЭФ. К ПОЗИЦИИ:
Разборка. ОЗП=0,4; МАТ=0 </t>
    </r>
  </si>
  <si>
    <t>Разборка  радиаторов весом до: 80 кг</t>
  </si>
  <si>
    <t>ТЕРр65-19-01</t>
  </si>
  <si>
    <t>Разборка регистров из стальных сварных труб</t>
  </si>
  <si>
    <t>ТЕРр65-14-5 прим.</t>
  </si>
  <si>
    <t xml:space="preserve">                           Отопление.</t>
  </si>
  <si>
    <t>_______________________________________________________________________________________________553,75</t>
  </si>
  <si>
    <t>___________________________266,318</t>
  </si>
  <si>
    <r>
      <t xml:space="preserve">Основание: №  24248-12-ОВ </t>
    </r>
    <r>
      <rPr>
        <b/>
        <sz val="10"/>
        <rFont val="Arial"/>
        <family val="2"/>
        <charset val="204"/>
      </rPr>
      <t>КПМ Ж 6268.220</t>
    </r>
  </si>
  <si>
    <r>
      <t>ЛОКАЛЬНЫЙ СМЕТНЫЙ РАСЧЕТ № 24368</t>
    </r>
    <r>
      <rPr>
        <b/>
        <sz val="10"/>
        <rFont val="Times New Roman"/>
        <family val="1"/>
        <charset val="204"/>
      </rPr>
      <t xml:space="preserve"> </t>
    </r>
  </si>
  <si>
    <t xml:space="preserve">   Условия производства работ ОЗП=1,2; ЭМ=1,2; ЗПМ=1,2; ТЗ=1,2; ТЗМ=1,2  (Поз. 1-18, 21-22)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</si>
  <si>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1-18, 21-22)</t>
  </si>
  <si>
    <t xml:space="preserve">   Районный к-т 4,3%  (Поз. 1-18, 21-22)</t>
  </si>
  <si>
    <t>Стоимость матов прошивных теплоизоляционных в обкладке фольгой с одной стороны МПБ-30/Ф1 (Цена:3599,00:1,18:4,42*1,02=703,85)</t>
  </si>
  <si>
    <t>0,78
0,117</t>
  </si>
  <si>
    <t>0,002204
0,0003306</t>
  </si>
  <si>
    <t>1,54
0,231</t>
  </si>
  <si>
    <t>0,0265
0,003975</t>
  </si>
  <si>
    <t>Изоляция трубопроводов матами МПБ-30/ф1, б=30мм.</t>
  </si>
  <si>
    <t>Антикоррозийный состав "ГЕРМОКРОН-ГИДРО"</t>
  </si>
  <si>
    <t>ТСЦ-113-0427</t>
  </si>
  <si>
    <t>0,019
0,00095</t>
  </si>
  <si>
    <t>Эмаль ПФ-115 серая</t>
  </si>
  <si>
    <t>1. 113-0246</t>
  </si>
  <si>
    <t>Антикоррозийнное покрытие трубопроводов.</t>
  </si>
  <si>
    <t>Прокладка трубопроводов отопления и водоснабжения из стальных электросварных труб диаметром до 40 мм</t>
  </si>
  <si>
    <t>ТЕР16-02-005-01</t>
  </si>
  <si>
    <t>Установка клапанов предохранительных однорычажных диаметром 25 мм</t>
  </si>
  <si>
    <t>ТЕР16-05-003-01</t>
  </si>
  <si>
    <t>Отборное устройство                                     (Цена: 470,00:1,18:4,42*1,02=91,92)</t>
  </si>
  <si>
    <t>Конденсатоотводчик ф 15                              (Цена: 190,00:1,18:4,42*1,02=37,16)</t>
  </si>
  <si>
    <t>Клапаны обратные В-В размером 1"</t>
  </si>
  <si>
    <t>ТСЦ-301-1488</t>
  </si>
  <si>
    <t>Клапаны предохранительные малоподъемные однорычажные фланцевые 17ч3бр1 диаметром 25 мм</t>
  </si>
  <si>
    <t>1. 301-1666</t>
  </si>
  <si>
    <t>Установка клапанов  диаметром 25 мм</t>
  </si>
  <si>
    <t>ТЕР16-05-003-01 прим.</t>
  </si>
  <si>
    <t>Вентили проходные фланцевые 15КЧ19П1 для воды, давлением 1,6 МПа (16 кгс/см2), диаметром 25 мм</t>
  </si>
  <si>
    <t>ТСЦ-302-1267</t>
  </si>
  <si>
    <t>Вентили проходные фланцевые 15С22НЖ  диаметром до 40 мм</t>
  </si>
  <si>
    <t>ТСЦ-302-1262 прим.</t>
  </si>
  <si>
    <t>Установка вентилей на трубопроводах из стальных труб диаметром до 25 мм</t>
  </si>
  <si>
    <t>ТЕР16-05-001-01</t>
  </si>
  <si>
    <t>Установка вентилей на трубопроводах из стальных труб диаметром до 50 мм</t>
  </si>
  <si>
    <t>ТЕР16-05-001-02</t>
  </si>
  <si>
    <t xml:space="preserve">                           Раздел 1. Теплоснабжение.</t>
  </si>
  <si>
    <t>_______________________________________________________________________________________________46,91</t>
  </si>
  <si>
    <t>___________________________0,669</t>
  </si>
  <si>
    <t>___________________________7,968</t>
  </si>
  <si>
    <r>
      <t xml:space="preserve">Основание: № 24250-12-ОВ </t>
    </r>
    <r>
      <rPr>
        <b/>
        <sz val="10"/>
        <rFont val="Arial"/>
        <family val="2"/>
        <charset val="204"/>
      </rPr>
      <t>КПМ Ж 6268.220</t>
    </r>
  </si>
  <si>
    <t xml:space="preserve">Реконструкцию теплоснабжения.  Площадка 2  Здание  234 Г 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</si>
  <si>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24379</t>
    </r>
  </si>
  <si>
    <t xml:space="preserve">   4.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1, 3, 6, 8, 31, 33, 36, 2, 7, 32, 37, 5, 35, 39-40, 9-24, 26-30, 38, 41, 25)</t>
  </si>
  <si>
    <t xml:space="preserve">   Районный к-т 4,3%  (Поз. 1, 3, 6, 8, 31, 33, 36, 2, 7, 32, 37, 5, 35, 39-40, 9-24, 26-30, 38, 41, 25)</t>
  </si>
  <si>
    <t>Врезка в действующие внутренние сети трубопроводов канализации диаметром 100 мм</t>
  </si>
  <si>
    <t>ТЕР16-07-004-02</t>
  </si>
  <si>
    <t>Люки чугунные легкий</t>
  </si>
  <si>
    <t>ТСЦ-101-2535</t>
  </si>
  <si>
    <t>10 м3</t>
  </si>
  <si>
    <t>Устройство круглых сборных железобетонных канализационных колодцев диаметром 1 м в сухих грунтах</t>
  </si>
  <si>
    <t>ТЕР23-03-001-03</t>
  </si>
  <si>
    <t>Прокладка трубопроводов канализации из полиэтиленовых труб высокой плотности диаметром: 100 мм</t>
  </si>
  <si>
    <t xml:space="preserve">1000 м3 </t>
  </si>
  <si>
    <t>Засыпка траншей и котлованов с перемещением грунта до 5 м бульдозерами мощностью 59 кВт (80 л.с.), группа грунтов 2</t>
  </si>
  <si>
    <t>ТЕР01-01-033-02</t>
  </si>
  <si>
    <t>Устройство основания: песчаного</t>
  </si>
  <si>
    <t>ТЕР23-01-001-01</t>
  </si>
  <si>
    <t>Перевозка грузов автомобилями-самосвалами (работающими вне карьеров): расстояние 5 км, класс груза I</t>
  </si>
  <si>
    <t>СЦП3-3-5-1</t>
  </si>
  <si>
    <t>1000 м3</t>
  </si>
  <si>
    <t>Разработка грунта с погрузкой на автомобили-самосвалы экскаваторами с ковшом вместимостью 0,65 (0,5-1) м3, группа грунтов 2</t>
  </si>
  <si>
    <t>ТЕР01-01-013-08</t>
  </si>
  <si>
    <t>Разработка грунта вручную с креплениями в траншеях шириной до 2 м, глубиной до 3 м, группа грунтов 2</t>
  </si>
  <si>
    <t>ТЕР01-02-055-08</t>
  </si>
  <si>
    <t>Разработка грунта в отвал экскаваторами «драглайн» или «обратная лопата» с ковшом вместимостью 0,65 (0,5-1) м3, группа грунтов 2</t>
  </si>
  <si>
    <t>ТЕР01-01-003-08</t>
  </si>
  <si>
    <t xml:space="preserve">                           Раздел 2. Канализация.</t>
  </si>
  <si>
    <t>Гидравлическое испытание трубопроводов систем отопления, водопровода и горячего водоснабжения диаметром до 200 мм</t>
  </si>
  <si>
    <t>ТЕР16-07-005-03</t>
  </si>
  <si>
    <t>Врезка в действующие внутренние сети трубопроводов отопления и водоснабжения диаметром 150 мм</t>
  </si>
  <si>
    <t>ТЕР16-07-003-10</t>
  </si>
  <si>
    <t>Ковер для задвижек.                                         (Цена: 3250,44:4,42*1,02=750,10)</t>
  </si>
  <si>
    <t>ТСЦ-301-3193</t>
  </si>
  <si>
    <t>Установка  ковера.</t>
  </si>
  <si>
    <t>ТЕР16-05-001-03 прим.</t>
  </si>
  <si>
    <t>Плита опорная для задвижек.                           (Цена: 710,17:4,42*1,02=163,88)</t>
  </si>
  <si>
    <t>Установка опорных плит.</t>
  </si>
  <si>
    <t>ТЕР07-01-028-11 прим.</t>
  </si>
  <si>
    <t>Шток телескопический 2-2,5м (DN 50-100) (Цена: 4271,05:4,42*1,02=985,63)</t>
  </si>
  <si>
    <t>Фланец "Система 2000" диаметром 50мм (Цена: 2980,16:4,42*1,02=687,73)</t>
  </si>
  <si>
    <t>Фланец "Система 2000" диаметром 110мм (Цена: 4197,83:4,42*1,02=968,73)</t>
  </si>
  <si>
    <t>Задвижки фланцевая 4000Е2 диаметром 50 мм (Цена: 6734,83:4,42*1,02=1554,19)</t>
  </si>
  <si>
    <t>Установка  задвижек,  на трубопроводах  диаметром до 50 мм</t>
  </si>
  <si>
    <t>Задвижки фланцевая 4000Е2 диаметром 100 мм (Цена: 11539,30:4,42*1,02=2662,91)</t>
  </si>
  <si>
    <t>Установка  задвижек,  на трубопроводах  диаметром до 100 мм</t>
  </si>
  <si>
    <t>ТЕР16-05-001-03</t>
  </si>
  <si>
    <t>Фланцы стальные плоские приварные из стали ВСт3сп2, ВСт3сп3, давлением 0,6 МПа (6 кгс/см2), диаметром 150 мм</t>
  </si>
  <si>
    <t>ТСЦ-507-0971</t>
  </si>
  <si>
    <t>Задвижки  30ч6бр диаметром 150 мм</t>
  </si>
  <si>
    <t>ТСЦ-302-1179</t>
  </si>
  <si>
    <t>Установка  задвижек,  на трубопроводах  диаметром до 150 мм</t>
  </si>
  <si>
    <t>ТЕР16-05-001-05</t>
  </si>
  <si>
    <t>Переход полиэтиленовый 110х63</t>
  </si>
  <si>
    <t>ТСЦ-507-0782</t>
  </si>
  <si>
    <t>Переход полиэтиленовый , 160х110</t>
  </si>
  <si>
    <t>ТСЦ-507-0783</t>
  </si>
  <si>
    <t>Тройник литой полиэтиленовый диаметр 160 мм</t>
  </si>
  <si>
    <t>ТСЦ-507-0900 прим.</t>
  </si>
  <si>
    <t>Прокладка трубопроводов водоснабжения из напорных полиэтиленовых труб низкого давления среднего типа наружным диаметром 50 мм</t>
  </si>
  <si>
    <t>ТЕР16-04-002-05</t>
  </si>
  <si>
    <t>Прокладка трубопроводов водоснабжения из напорных полиэтиленовых труб низкого давления среднего типа наружным диаметром 110 мм</t>
  </si>
  <si>
    <t>ТЕР16-04-002-09</t>
  </si>
  <si>
    <t>Прокладка трубопроводов водоснабжения из напорных полиэтиленовых труб низкого давления среднего типа наружным диаметром  160 мм</t>
  </si>
  <si>
    <t>ТЕР16-04-002-11</t>
  </si>
  <si>
    <t>Устройство основания под трубопроводы песчаного</t>
  </si>
  <si>
    <t>Разработка грунта с погрузкой на автомобили-самосвалы экскаваторами с ковшом вместимостью 1 (1-1,2) м3, группа грунтов 1</t>
  </si>
  <si>
    <t>ТЕР01-01-013-01</t>
  </si>
  <si>
    <t>Засыпка траншей и котлованов с перемещением грунта до 5 м бульдозерами мощностью 59 кВт (80 л.с.), группа грунтов 1</t>
  </si>
  <si>
    <t>ТЕР01-01-033-01</t>
  </si>
  <si>
    <r>
      <t>Разработка грунта вручную в траншеях шириной более 2 м и котлованах площадью сечения до 5 м2 с креплениями, глубина траншей и котлованов до 3 м, группа грунтов 2</t>
    </r>
    <r>
      <rPr>
        <i/>
        <sz val="7"/>
        <rFont val="Arial"/>
        <family val="2"/>
        <charset val="204"/>
      </rPr>
      <t xml:space="preserve">
КОЭФ. К ПОЗИЦИИ:
3.187 Доработка вручную, зачистка дна и стенок с выкидкой грунта в котлованах и траншеях, разработанных механизированным способом ОЗП=1,2; ТЗ=1,2</t>
    </r>
  </si>
  <si>
    <t>ТЕР01-02-056-08</t>
  </si>
  <si>
    <t xml:space="preserve">                           Земляные работы</t>
  </si>
  <si>
    <t xml:space="preserve">                           Раздел 2. Фундаменты</t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</si>
  <si>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</t>
    </r>
  </si>
  <si>
    <t>СЦП3-3-40-1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</si>
  <si>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</si>
  <si>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t>СЦП1-1-27-А</t>
  </si>
  <si>
    <t>Разборка покрытий полов цементных</t>
  </si>
  <si>
    <t>ТЕРр57-2-4</t>
  </si>
  <si>
    <t>Разборка в зданиях и сооружения с агрессивными средами покрытий полов из плиток, уложенных на растворе</t>
  </si>
  <si>
    <t>ТЕР46-04-011-02</t>
  </si>
  <si>
    <t>Разборка деревянных заполнений проемов дверных и воротных</t>
  </si>
  <si>
    <t>ТЕР46-04-012-03</t>
  </si>
  <si>
    <t>Разборка деревянных заполнений проемов оконных с подоконными досками</t>
  </si>
  <si>
    <t>ТЕР46-04-012-01</t>
  </si>
  <si>
    <t>Разборка кирпичных стен</t>
  </si>
  <si>
    <t>ТЕР46-04-001-04</t>
  </si>
  <si>
    <t xml:space="preserve">                           Раздел 1. Разборка конструкций</t>
  </si>
  <si>
    <t>Составлен(а) в базовых ценах 2001г. в редакции 2009г. с переводом в текущие с К=4,42</t>
  </si>
  <si>
    <t>_______________________________________________________________________________________________17769,71</t>
  </si>
  <si>
    <t>___________________________9593,389</t>
  </si>
  <si>
    <t>Сметная стоимость строительных работ _______________________________________________________________________________________________</t>
  </si>
  <si>
    <t>Основание: Проект № 24151-11-АС Тема КПМ Ж6268.220</t>
  </si>
  <si>
    <t>ЛОКАЛЬНЫЙ СМЕТНЫЙ РАСЧЕТ № 24340</t>
  </si>
  <si>
    <t>Проверил _____________________</t>
  </si>
  <si>
    <t xml:space="preserve">  ВСЕГО по смете в текущих ценах</t>
  </si>
  <si>
    <t xml:space="preserve">      Оборудование</t>
  </si>
  <si>
    <t xml:space="preserve">    Справочно, в ценах 2001г.:</t>
  </si>
  <si>
    <t xml:space="preserve">    Всего с учетом "пересчета цен в текущие СМР=6,05"</t>
  </si>
  <si>
    <t xml:space="preserve">    Итого</t>
  </si>
  <si>
    <t xml:space="preserve">    Пусконаладочные работы: 'вхолостую' - 80%</t>
  </si>
  <si>
    <t xml:space="preserve">  Итоги по Прочим затратам</t>
  </si>
  <si>
    <t xml:space="preserve">    Всего с учетом "пересчета цен в текущие СМР=4,19"</t>
  </si>
  <si>
    <t xml:space="preserve">  Итоги по Оборудованию</t>
  </si>
  <si>
    <t xml:space="preserve">    Всего с учетом "пересчета цен в текущие СМР=4,42"</t>
  </si>
  <si>
    <t xml:space="preserve">  Итоги по Монтажным работам</t>
  </si>
  <si>
    <t xml:space="preserve">  Итоги по Строительным работам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</si>
  <si>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71, 86-92, 76-77, 81-82, 84, 78-80, 85, 93-98, 65, 67, 69-70, 74, 64, 66, 68, 72-73)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</si>
  <si>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4, 8, 10, 12, 14, 16, 19, 21, 23, 25, 29, 31, 33, 41, 43, 49, 57-58, 63, 5, 9, 24, 26, 28, 34, 36, 38, 40, 44-46, 48, 51-56, 59-61, 6, 47, 27, 35, 37, 39, 50, 99-101)</t>
  </si>
  <si>
    <t xml:space="preserve">   Пусконаладочные работы (в холостую 80%) ПЗ=0,8 (ОЗП=0,8; ЭМ=0,8; МАТ=0,8)  (Поз. 99-101)</t>
  </si>
  <si>
    <t xml:space="preserve">   Загот.складские расходы на оборудование ПЗ=1,012  (Поз. 1-3, 7, 11, 13, 15, 17-18, 20, 22, 62)</t>
  </si>
  <si>
    <t xml:space="preserve">   Транспортные расходы на оборудование ПЗ=1,03  (Поз. 1-3, 7, 11, 13, 15, 17-18, 20, 22, 62)</t>
  </si>
  <si>
    <t xml:space="preserve">   Загот.складские расходы на материалы МАТ=1,02  (Поз. 5, 9, 24, 26, 28, 34, 36, 38, 40, 44-46, 48, 51-56, 59-61, 30)</t>
  </si>
  <si>
    <t xml:space="preserve">   Районный к-т 4,3%  (Поз. 71, 86-92, 75-77, 81-82, 84, 78-80, 85, 93-98, 4, 8, 10, 12, 14, 16, 19, 21, 23, 25, 29, 31, 33, 41, 43, 49, 57-58, 63, 65, 67, 6, 47, 69-70, 74, 27, 35, 37, 39, 50, 64, 66, 68, 72-73, 99-101)</t>
  </si>
  <si>
    <t>Функциональная группа управления релейно-контакторная с общим числом внешних блокировочных связей до 20</t>
  </si>
  <si>
    <t>ТЕРп01-09-010-04</t>
  </si>
  <si>
    <t xml:space="preserve">                           Пусконаладочные работы автоматического отключения вентиляции при пожаре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</si>
  <si>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</si>
  <si>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</si>
  <si>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</si>
  <si>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</si>
  <si>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</si>
  <si>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ТЕРп01-10-001-01</t>
  </si>
  <si>
    <t xml:space="preserve">                           Пусконаладочные работы пожарной сигнализации и СОУЭ</t>
  </si>
  <si>
    <t xml:space="preserve">                           Раздел 3. Пусконаладочные работы (в холостую 80%)</t>
  </si>
  <si>
    <r>
      <t>На каждые 0,5 см изменения толщины покрытия добавлять к расценке 27-06-020-01 до 5 см</t>
    </r>
    <r>
      <rPr>
        <i/>
        <sz val="7"/>
        <rFont val="Arial"/>
        <family val="2"/>
        <charset val="204"/>
      </rPr>
      <t xml:space="preserve">
КОЭФ. К ПОЗИЦИИ:
Новый коэффициент ПЗ=2</t>
    </r>
  </si>
  <si>
    <t xml:space="preserve">                           Вскрытие и восстановление асфальтобетона.</t>
  </si>
  <si>
    <t>10 м</t>
  </si>
  <si>
    <t>Трубы напорные из полиэтилена высокого давления среднего типа, наружным диаметром 110 мм</t>
  </si>
  <si>
    <t>ТСЦ-507-0670</t>
  </si>
  <si>
    <t>1 канало-километр трубопровода</t>
  </si>
  <si>
    <t>Устройство трубопроводов из полиэтиленовых труб</t>
  </si>
  <si>
    <t>ТЕР34-02-003-01</t>
  </si>
  <si>
    <t>Люк для кабельных колодцев в телефонной канализации легкого типа Л</t>
  </si>
  <si>
    <t>ТСЦ-110-0103</t>
  </si>
  <si>
    <t>Кронштейны для кабельных колодцев с двумя ершами длиной 600 мм, типа ККП-1-60</t>
  </si>
  <si>
    <t>ТСЦ-110-0088</t>
  </si>
  <si>
    <t>Консоли для кабельных колодцев и шахт связи ККч-2</t>
  </si>
  <si>
    <t>ТСЦ-110-0083</t>
  </si>
  <si>
    <t>Колодцы канализационной связи марки ККС-2-80в /бетон В15 (М200), объем 0,28 м3, расход ар-ры 15,60кг/ (альбом типовых чертежей Т-282-1-82)</t>
  </si>
  <si>
    <t>ТСЦ-403-8306</t>
  </si>
  <si>
    <t>1 колодец</t>
  </si>
  <si>
    <t>Устройство колодцев железобетонных сборных типовых, собранных на трассе, устанавливаемых на проезжей части ККС-2 (со стоимостью люков)</t>
  </si>
  <si>
    <t>ТЕР34-02-005-08</t>
  </si>
  <si>
    <t>Уплотнение грунта пневматическими трамбовками, группа грунтов 1-2</t>
  </si>
  <si>
    <t>ТЕР01-02-005-01</t>
  </si>
  <si>
    <t>Засыпка траншей и котлованов с перемещением грунта до 5 м бульдозерами мощностью 79 кВт (108 л.с.), группа грунтов 2 (колодцы)</t>
  </si>
  <si>
    <r>
      <t>Разработка грунта вручную с креплениями в траншеях шириной до 2 м, глубиной до 2 м, группа грунтов 3  (шурфы 7 шт; из расчета 1м3 на 1шт)</t>
    </r>
    <r>
      <rPr>
        <i/>
        <sz val="7"/>
        <rFont val="Arial"/>
        <family val="2"/>
        <charset val="204"/>
      </rPr>
      <t xml:space="preserve">
КОЭФ. К ПОЗИЦИИ:
3.192 Разработка траншей глубиной до 2 м с вертикальными стенками без креплений ОЗП=0,8; ТЗ=0,8;
3.193 Разработка грунта в траншеях шириной менее 1 м при наличии креплений ОЗП=1,1; ТЗ=1,1</t>
    </r>
  </si>
  <si>
    <t>ТЕР01-02-055-03</t>
  </si>
  <si>
    <r>
      <t>Разработка грунта вручную с креплениями в траншеях шириной до 2 м, глубиной до 2 м, группа грунтов 3</t>
    </r>
    <r>
      <rPr>
        <i/>
        <sz val="7"/>
        <rFont val="Arial"/>
        <family val="2"/>
        <charset val="204"/>
      </rPr>
      <t xml:space="preserve">
КОЭФ. К ПОЗИЦИИ:
3.187 Доработка вручную, зачистка дна и стенок с выкидкой грунта в котлованах и траншеях, разработанных механизированным способом ОЗП=1,2; ТЗ=1,2</t>
    </r>
  </si>
  <si>
    <t>Разработка грунта в отвал экскаваторами «драглайн» или «обратная лопата» с ковшом вместимостью 0,65 (0,5-1) м3, группа грунтов 3 (колодцы)</t>
  </si>
  <si>
    <t>Пробивка в кирпичных стенах отверстий круглых диаметром до 50 мм при толщине стен до 51 см</t>
  </si>
  <si>
    <t>ТЕР46-03-009-08</t>
  </si>
  <si>
    <t xml:space="preserve">                           Строительные работы</t>
  </si>
  <si>
    <t>1 люк</t>
  </si>
  <si>
    <t>Герметизация крышки люка колодца кабельной канализации</t>
  </si>
  <si>
    <t>ТЕРм10-06-034-31</t>
  </si>
  <si>
    <t>Герметизация проходов при вводе кабелей во взрывоопасные помещения уплотнительной массой</t>
  </si>
  <si>
    <t>Устройство ввода в здание в стальной трубе, провод сечением до 16 мм2, количество проводов в линии 2</t>
  </si>
  <si>
    <t>ТЕРм08-02-374-01</t>
  </si>
  <si>
    <t>10 каналов</t>
  </si>
  <si>
    <t>Устройство ввода труб в колодцы</t>
  </si>
  <si>
    <t>ТЕР34-02-012-01</t>
  </si>
  <si>
    <t>Устройство для вывода кабеля из канализации на стену с рытьем и засыпкой, без прохода через стену</t>
  </si>
  <si>
    <t>ТЕРм10-06-034-23</t>
  </si>
  <si>
    <t>Прокладка кабеля в подземной канализации, масса 1 м кабеля до 2 кг</t>
  </si>
  <si>
    <t>ТЕРм10-06-026-02</t>
  </si>
  <si>
    <t>Прокладка кабеля по металлическим желобам на одном объекте от 10 до 50 км с вязкой пакетами</t>
  </si>
  <si>
    <t>ТЕРм10-01-054-01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</si>
  <si>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70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</si>
  <si>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ТЕРм08-02-412-05</t>
  </si>
  <si>
    <t>Трубы стальные сварные водогазопроводные с резьбой черные легкие (неоцинкованные) диаметр условного прохода 40 мм, толщина стенки 3 мм</t>
  </si>
  <si>
    <t>ТСЦ-103-0005</t>
  </si>
  <si>
    <r>
      <t>Труба стальная по установленным конструкциям, по стенам с креплением скобами, диаметр до 40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</si>
  <si>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ТЕРм08-02-407-02</t>
  </si>
  <si>
    <t xml:space="preserve">                           Раздел 2. Наружные сети</t>
  </si>
  <si>
    <t>10 концов кабеля</t>
  </si>
  <si>
    <t>Разделка и включение кабеля и провода пистолетом, емкость кабеля 20х2</t>
  </si>
  <si>
    <t>ТЕРм10-01-051-11</t>
  </si>
  <si>
    <t>Кабели связи с полиэтиленовой изоляцией, с алюмополиэтиленовым экраном, марки ТППэп, диаметром жилы 0,5 мм, с числом пар - 100</t>
  </si>
  <si>
    <t>ТСЦ-501-1356</t>
  </si>
  <si>
    <t>Кабель КПСЭнг(А)-FRLS 2х2х0,75  (Ц:79800руб :1,18:4,42)</t>
  </si>
  <si>
    <t>Кабель КПСЭнг(А)-FRLS 1х2х0,75  (Ц:42150руб :1,18:4,42)</t>
  </si>
  <si>
    <t>Кабель КСБГнг(А)-FRHF 1х2х0,78  (Ц:56685руб :1,18:4,42)</t>
  </si>
  <si>
    <t>Прокладка кабеля, масса 1 м до 1 кг, по стене кирпичной</t>
  </si>
  <si>
    <t>ТЕРм10-01-055-02</t>
  </si>
  <si>
    <t>Крышка к  СD-90 DKC 38243 (Ц:290руб:1,18:4,42)</t>
  </si>
  <si>
    <t>Угол вертикальный внешний DKC 100х90 NEAV IN-Liner 36822 (Ц:299руб:1,18:4,42)</t>
  </si>
  <si>
    <t>Крышка к углу СРО-90 DKC 38003 (Ц:290руб:1,18:4,42)</t>
  </si>
  <si>
    <t>Угол внешний DKC 100х90 NEAV IN-Liner 36042 (Ц:299руб:1,18:4,42)</t>
  </si>
  <si>
    <t>Крышка лотка DKC 15х150 L 3000, 35523  (Ц:181,93руб:1,18:4,42)</t>
  </si>
  <si>
    <t>Лоток перфорированный DKC 150х100 L 3000, 35342 (Ц:396руб:1,18:4,42)</t>
  </si>
  <si>
    <t>Короб металлический по стенам и потолкам, длина 3 м</t>
  </si>
  <si>
    <t>ТЕРм08-02-396-06</t>
  </si>
  <si>
    <t>1 м</t>
  </si>
  <si>
    <t>Монтаж: кабель канал</t>
  </si>
  <si>
    <t>ТЕРм10-01-038-08</t>
  </si>
  <si>
    <t>Кабель-канал 16х12 мм, L=2 м DKC 00312 (Ц:93руб:1,18:4,42)</t>
  </si>
  <si>
    <t>Монтаж: шкаф настенный для приборов</t>
  </si>
  <si>
    <t>ТЕРм10-06-037-05</t>
  </si>
  <si>
    <t>Шкаф ШРН-2/300 в комплекте с плинтами 500х105х500 мм (Ц:10000руб :1,18:4,42)</t>
  </si>
  <si>
    <t>Монтаж: коробка распаячная</t>
  </si>
  <si>
    <t>ТЕРм10-08-019-01</t>
  </si>
  <si>
    <t>Коробка распаячная КМ41234 100х100х50 мм  (Ц:51,84руб:1,18:4,42)</t>
  </si>
  <si>
    <t>Монтаж: коробка ответвительная на стене УК-2п</t>
  </si>
  <si>
    <t>Коробка универсальная марки УК-П</t>
  </si>
  <si>
    <t>ТСЦ-503-0453</t>
  </si>
  <si>
    <t>Монтаж: релейный усилитель УК-ВК-02</t>
  </si>
  <si>
    <t>Релейный усилитель УК-ВК-02 (Ц:410руб :1,18:4,42)</t>
  </si>
  <si>
    <t>Монтаж оповещателя светового взрывозащищенного</t>
  </si>
  <si>
    <t>ТЕРм10-04-066-06</t>
  </si>
  <si>
    <t>Оповещатель световой взрывозащищенный СКОПА 1ExmПТ6 (Ц:7434руб :1,18:4,42)</t>
  </si>
  <si>
    <t>Монтаж оповещателя звукового</t>
  </si>
  <si>
    <t>ТЕРм10-04-066-05</t>
  </si>
  <si>
    <t>Оповещатель звуковой ДИП-43 (ИП 212-43) Антишок (Ц:520,20руб:1,18:4,42)</t>
  </si>
  <si>
    <t>Монтаж оповещателя светового  "ВЫХОД"</t>
  </si>
  <si>
    <t>Светоуказатель Выход "Молния-12В"  (Ц:155руб :1,18:4,42)</t>
  </si>
  <si>
    <t>Монтаж: резисторы</t>
  </si>
  <si>
    <t>ТЕРм11-03-001-01</t>
  </si>
  <si>
    <t>Резисторы</t>
  </si>
  <si>
    <t>ТСЦ-509-0584</t>
  </si>
  <si>
    <t>Прокладка кабеля и провода по стенам. Кабель, масса 1 м до 1 кг, по стене кирпичной (оптоволоконный в металлорукаве для "ПУЛЬСАР 3-015")</t>
  </si>
  <si>
    <t>Кабель оптоволоконный в металлорукаве для извещателя пламени  "Пульсар 3-015" (Ц:876,64руб :1,18:4,42)</t>
  </si>
  <si>
    <t>Извещатели ПС автоматические дымовой, фотоэлектрический, радиоизотопный, световой в нормальном исполнении "Пульсар 3-015СК" (пламени)</t>
  </si>
  <si>
    <t>ТЕРм10-08-002-02</t>
  </si>
  <si>
    <t>Извещатель пламени т.Пульсар 3-015  (Ц:16107руб :1,18:4,42)</t>
  </si>
  <si>
    <t>Извещатель пожарный ручной</t>
  </si>
  <si>
    <t>Извещатель пожарный ИПР-513-3А (Ц:550руб :1,18:4,42)</t>
  </si>
  <si>
    <t>Извещатель ПС автоматический дымовой, фотоэлектрический, радиоизотопный, световой в нормальном исполнении ДИП34А</t>
  </si>
  <si>
    <t>Извещатель дымовой оптико-электронный адресно-аналоговый ДИП-34А (Ц:825руб :1,18:4,42)</t>
  </si>
  <si>
    <t>Монтаж: блок разветвительно-изолирующий "Бриз"</t>
  </si>
  <si>
    <t>ТЕРм10-08-001-13 прим.</t>
  </si>
  <si>
    <t>Блок разветвительно-изолирующий "Бриз" (Ц:316,72руб :1,18:4,19)</t>
  </si>
  <si>
    <t>Монтаж: адресный расширитель С2000-АР1</t>
  </si>
  <si>
    <t>ТЕРм10-08-001-13</t>
  </si>
  <si>
    <t>Адресный расширитель С2000-АР1 (Ц:403руб :1,18:4,19)</t>
  </si>
  <si>
    <t>Монтаж: релейный блок С2000-СП1; С2000-СП2</t>
  </si>
  <si>
    <t>Релейный блок "С2000-СП2" исп 01 (Ц:1095руб :1,18:4,19)</t>
  </si>
  <si>
    <t>Релейный блок "С2000-СП1" исп 01 (Ц:1970руб :1,18:4,19)</t>
  </si>
  <si>
    <t>Монтаж: контроллер С2000-КДЛ</t>
  </si>
  <si>
    <t>Контроллер двухпроводный "С2000-КДЛ" (Ц:2190руб :1,18:4,19)</t>
  </si>
  <si>
    <t>Монтаж: информатор телефонный С2000-ИТ</t>
  </si>
  <si>
    <t>Автодозвонщик С2000-ИТ с пульта С2000 (Ц:4475руб :1,18:4,19)</t>
  </si>
  <si>
    <t>Монтаж: релейный блок С2000М</t>
  </si>
  <si>
    <t>ПКУ "С2000-М"  (Ц:6550руб :1,18:4,19)</t>
  </si>
  <si>
    <t>Коробка ответвительная на стене</t>
  </si>
  <si>
    <t>Ответвительная коробка ЕС 400 под блок защиты от скачков напряжения "Альбатрос-500" (Ц:250руб:1,18:4,42)</t>
  </si>
  <si>
    <t>Монтаж: блок защиты от скачков напряжения "АЛЬБАТРОС-500"</t>
  </si>
  <si>
    <t>ТЕРм10-08-003-03 прим.</t>
  </si>
  <si>
    <t>Блок защиты от скачков напряжения "Альбатрос-500" (Ц:506руб :1,18:4,19)</t>
  </si>
  <si>
    <t>Монтаж: бокс под АКБ навесной 222х356х96 мм</t>
  </si>
  <si>
    <t>ТЕРм10-06-037-09</t>
  </si>
  <si>
    <t>Бокс под АКБ 2*17 А/ч, 12В, 24В (металл), габарит. 222х356х96 (Ц:1300руб :1,18:4,42)</t>
  </si>
  <si>
    <t>Отдельно устанавливаемый преобразователь или блок питания</t>
  </si>
  <si>
    <t>ТЕРм10-02-016-06</t>
  </si>
  <si>
    <t>АКБ 2,0А/ч  (Ц:360руб:1,18:4,19)</t>
  </si>
  <si>
    <t>АКБ 7,0А/ч  (Ц:700руб:1,18:4,19)</t>
  </si>
  <si>
    <t>РИП-12 исп. 01 (Ц:3120руб :1,18:4,19)</t>
  </si>
  <si>
    <t>Обору-дование</t>
  </si>
  <si>
    <t>Общая масса обору-дования, т</t>
  </si>
  <si>
    <t>Обоснова-ние</t>
  </si>
  <si>
    <t>Составлен(а) в базовых ценах 2001г. в редакции 2009г. с переводом в текущие с К=4,42; 4,19</t>
  </si>
  <si>
    <t>_______________________________________________________________________________________________2265,35</t>
  </si>
  <si>
    <t>Средства на оплату труда _______________________________________________________________________________________________</t>
  </si>
  <si>
    <t>_______________________________________________________________________________________________174,631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</si>
  <si>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</si>
  <si>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_______________________________________________________________________________________________39,700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</si>
  <si>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</si>
  <si>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_______________________________________________________________________________________________550,153</t>
  </si>
  <si>
    <t>_______________________________________________________________________________________________195,329</t>
  </si>
  <si>
    <t>___________________________959,813</t>
  </si>
  <si>
    <t>Тема КПМ Ж 6268.220</t>
  </si>
  <si>
    <t xml:space="preserve">Основание: проект №24244-12-ПС </t>
  </si>
  <si>
    <t>ЛОКАЛЬНЫЙ СМЕТНЫЙ РАСЧЕТ № 24356</t>
  </si>
  <si>
    <r>
      <t xml:space="preserve">    </t>
    </r>
    <r>
      <rPr>
        <b/>
        <sz val="9"/>
        <rFont val="Arial"/>
        <family val="2"/>
        <charset val="204"/>
      </rPr>
      <t>Всего с учетом "Пересчёт цен в текущие на оборудование. СМР=4,19"</t>
    </r>
  </si>
  <si>
    <t xml:space="preserve">    Оборудование</t>
  </si>
  <si>
    <t xml:space="preserve">    Электромонтажные работы на других объектах</t>
  </si>
  <si>
    <t xml:space="preserve">    Материалы для строительных работ</t>
  </si>
  <si>
    <t xml:space="preserve">    Отделочные работы</t>
  </si>
  <si>
    <t xml:space="preserve">    Защита строительных конструкций и оборудования от коррозии</t>
  </si>
  <si>
    <t xml:space="preserve">    Теплоизоляционные работы</t>
  </si>
  <si>
    <t xml:space="preserve">    Материалы</t>
  </si>
  <si>
    <t xml:space="preserve">  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</si>
  <si>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 Условия производства работ ОЗП=1,2; ЭМ=1,2; ЗПМ=1,2; ТЗ=1,2; ТЗМ=1,2  (Поз. 1, 3-7, 9-26, 28-34, 36, 38-43, 47-69, 73-88, 92-108, 112-127, 131-135, 137-151, 155-161, 164-181, 184-209, 211-236, 35, 37, 210, 44, 70, 89, 109, 128, 152, 45-46, 71-72, 90-91, 110-111, 129-130, 153-154, 2, 182-183)</t>
  </si>
  <si>
    <t xml:space="preserve">   Испытание систем вентиляции. (п. 1.20.19 Тех.часть) ОЗП=1,05; ЭМ=1,05; ЗПМ=1,05; ТЗ=1,05; ТЗМ=1,05  (Поз. 1, 3-7, 9-26, 28-34, 36, 38-43, 47-69, 73-88, 92-108, 112-127, 131-135, 137-151, 155-161, 164-181, 184-209, 211-236)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</si>
  <si>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3-7, 9-26, 28-34, 36, 38-43, 47-69, 73-88, 92-108, 112-127, 131-135, 137-151, 155-161, 164-181, 184-209, 211-236, 35, 37, 210, 44, 70, 89, 109, 128, 152, 45-46, 71-72, 90-91, 110-111, 129-130, 153-154)</t>
  </si>
  <si>
    <t xml:space="preserve">   Районный к-т 4,3%  (Поз. 1, 3-7, 9-26, 28-34, 36, 38-43, 47-69, 73-88, 92-108, 112-127, 131-135, 137-151, 155-161, 164-181, 184-209, 211-236, 35, 37, 210, 44, 70, 89, 109, 128, 152, 45-46, 71-72, 90-91, 110-111, 129-130, 153-154, 2, 182-183)</t>
  </si>
  <si>
    <t>Крепления для воздуховодов подвески СТД6208, СТД6209, СТД6210</t>
  </si>
  <si>
    <t>ТСЦ-301-0475</t>
  </si>
  <si>
    <t>Воздуховоды из оцинкованной стали толщиной 0,5 мм, диаметром до 200 мм</t>
  </si>
  <si>
    <t>ТСЦ-301-1786</t>
  </si>
  <si>
    <t>Прокладка воздуховодов из листовой, оцинкованной стали  толщиной 0,5 мм, диаметром до 200 мм</t>
  </si>
  <si>
    <t>ТЕР20-01-001-01</t>
  </si>
  <si>
    <t>1 решетка</t>
  </si>
  <si>
    <t>Установка решеток жалюзийных стальных щелевых регулирующих (Р), номер 150, размер 150х150 мм</t>
  </si>
  <si>
    <t>ТЕР20-02-003-10</t>
  </si>
  <si>
    <t xml:space="preserve">                           Раздел 13. ВЕ-6</t>
  </si>
  <si>
    <t>Воздуховоды из оцинкованной стали толщиной 0,5 мм, периметром до 600 мм</t>
  </si>
  <si>
    <t>ТСЦ-301-1787</t>
  </si>
  <si>
    <t>Прокладка воздуховодов из листовой, оцинкованной стали  толщиной 0,5 мм, периметром до 600 мм</t>
  </si>
  <si>
    <t>ТЕР20-01-001-02</t>
  </si>
  <si>
    <t>Воздуховоды из оцинкованной стали толщиной 2 мм, диаметром до 1600 мм</t>
  </si>
  <si>
    <t>ТСЦ-301-1799 прим.</t>
  </si>
  <si>
    <t>Прокладка воздуховодов из  оцинкованной стали толщиной 2мм, диаметром до 1600 мм</t>
  </si>
  <si>
    <t>ТЕР20-01-001-21 прим</t>
  </si>
  <si>
    <t>Дефлекторы вытяжные цилиндрические типа ЦАГИ  диаметр патрубка160 мм</t>
  </si>
  <si>
    <t>ТСЦ-301-0262 прим.</t>
  </si>
  <si>
    <t>1 дефлектор</t>
  </si>
  <si>
    <t>Установка дефлекторов диаметром патрубка до 280 мм</t>
  </si>
  <si>
    <t>ТЕР20-02-012-01</t>
  </si>
  <si>
    <t xml:space="preserve">                           Раздел 12. ВЕ-5</t>
  </si>
  <si>
    <t>Диффузор ДПУ К 160                                       (Цена: 275,00:1,18:4,42*1,02=53,78)</t>
  </si>
  <si>
    <t>Цена поставщика.</t>
  </si>
  <si>
    <t>Установка диффузоров</t>
  </si>
  <si>
    <t>ТЕР20-02-002-01 прим.</t>
  </si>
  <si>
    <t xml:space="preserve">                           Раздел 11. ВЕ-3; ВЕ-4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</si>
  <si>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250 мм</t>
  </si>
  <si>
    <t>ТСЦ-301-3114</t>
  </si>
  <si>
    <t>10 узлов</t>
  </si>
  <si>
    <t>Установка узлов прохода вытяжных вентиляционных шахт диаметром патрубка до 250 мм</t>
  </si>
  <si>
    <t>ТЕР20-02-013-01</t>
  </si>
  <si>
    <t>Диффузор ДПУ К 160                                        (Цена: 275,00:1,18:4,42*1,02=53,78)</t>
  </si>
  <si>
    <t>Дефлекторы вытяжные цилиндрические типа ЦАГИ № 3, диаметр патрубка 280 мм</t>
  </si>
  <si>
    <t>ТСЦ-301-0262</t>
  </si>
  <si>
    <t>Установка дефлекторов диаметром патрубка 280 мм</t>
  </si>
  <si>
    <t xml:space="preserve">                           Раздел 10. ВЕ-2</t>
  </si>
  <si>
    <t>Стоимость матов  базальтовых огнезащитных фольгированных МБОР-5Ф    (Цена:203,55:1,18:4,42*1,02=39,81)</t>
  </si>
  <si>
    <t>1,54
0,0693</t>
  </si>
  <si>
    <t>Маты прошивные из минеральной ваты без обкладок М-100, толщина 60 мм</t>
  </si>
  <si>
    <t>1. 104-0009</t>
  </si>
  <si>
    <t>Уд</t>
  </si>
  <si>
    <t>Оклеивание поверхности воздуховодов фольгированным рулонным материалом МБОР-5Ф</t>
  </si>
  <si>
    <t>ТЕР26-01-009-01 прим.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</si>
  <si>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355 мм</t>
  </si>
  <si>
    <t>ТСЦ-301-3115</t>
  </si>
  <si>
    <t>Установка узлов прохода вытяжных вентиляционных шахт диаметром патрубка до 355 мм</t>
  </si>
  <si>
    <t>ТЕР20-02-013-02</t>
  </si>
  <si>
    <t>Воздуховоды из оцинкованной стали толщиной 1,0 мм, диаметром до 1000 мм</t>
  </si>
  <si>
    <t>ТСЦ-301-1798</t>
  </si>
  <si>
    <t>Прокладка воздуховодов из листовой, оцинкованной стали толщиной 1,0 мм, диаметром до 1250 мм</t>
  </si>
  <si>
    <t>ТЕР20-01-001-19</t>
  </si>
  <si>
    <t>Воздуховоды из оцинкованной стали толщиной 0,6 мм, диаметром до 450 мм</t>
  </si>
  <si>
    <t>ТСЦ-301-1790</t>
  </si>
  <si>
    <t>Прокладка воздуховодов из листовой, оцинкованной стали  толщиной 0,6 мм, диаметром до 355 мм</t>
  </si>
  <si>
    <t>ТЕР20-01-001-05</t>
  </si>
  <si>
    <t>Диффузор ДПУ К 200                                        (Цена: 311,00:1,18:4,42*1,02=60,82)</t>
  </si>
  <si>
    <t xml:space="preserve">                           Раздел 9. ВЕ-1</t>
  </si>
  <si>
    <t>Переходы из оцинкованной стали толщиной 0,7 мм, ф 315-400х200; ф200-400х200</t>
  </si>
  <si>
    <t>ТСЦ-301-1791</t>
  </si>
  <si>
    <t>Прокладка переходов из листовой стали толщиной 0,7 мм, ф 315-400х200; ф200-400х200</t>
  </si>
  <si>
    <t>ТЕР20-01-001-11 прим.</t>
  </si>
  <si>
    <t>ТСЦ-301-1799</t>
  </si>
  <si>
    <t>Прокладка воздуховодов  из листовой стали толщиной 2 мм, диаметром до 355 мм</t>
  </si>
  <si>
    <t>ТЕР20-01-005-03 прим.</t>
  </si>
  <si>
    <t>Зонты вентиляционных систем из листовой оцинкованной стали, круглые, диаметром шахты 315 мм</t>
  </si>
  <si>
    <t>ТСЦ-301-0279</t>
  </si>
  <si>
    <t>1 зонт</t>
  </si>
  <si>
    <t>Установка зонтов над шахтами из листовой стали круглого сечения диаметром 315 мм</t>
  </si>
  <si>
    <t>ТЕР20-02-009-03</t>
  </si>
  <si>
    <t>Трансформатор RKD 1.2                                  (Цена: 945,18:1,18:4,42*1,02= 184,85)</t>
  </si>
  <si>
    <t>Гибкая вставка FKV 400х200                          (Цена: 429,00:1,18:4,42*1,02=83,90)</t>
  </si>
  <si>
    <t>1 м2</t>
  </si>
  <si>
    <t>Установка вставок гибких.</t>
  </si>
  <si>
    <t>ТЕР20-02-018-01</t>
  </si>
  <si>
    <t>Коробка клеммная соединительная КС-3</t>
  </si>
  <si>
    <t>ТСЦ-111-0126</t>
  </si>
  <si>
    <t>Коробка с зажимами, устанавливаемая на конструкции на стене или колонне, для кабелей или проводов сечением до 10 мм2, с количеством зажимов до 4</t>
  </si>
  <si>
    <t>ТЕРм08-03-545-05</t>
  </si>
  <si>
    <t>компл</t>
  </si>
  <si>
    <t>Вентилятор канальный для взрывоопасных сред EKAD 200-4-Ех (Цена:22886,40:1,18:4,42*1,02=4475,83)</t>
  </si>
  <si>
    <t>1 вентилятор</t>
  </si>
  <si>
    <t>Установка вентиляторов  массой до 0,2 т</t>
  </si>
  <si>
    <t>ТЕР20-03-001-03 прим.</t>
  </si>
  <si>
    <t xml:space="preserve">                           Раздел 8. В-7</t>
  </si>
  <si>
    <t>Лючок параметров.</t>
  </si>
  <si>
    <t>ТСЦ-301-1746 прим.</t>
  </si>
  <si>
    <t>Стоимость клапана КЛОП-1 с приводом</t>
  </si>
  <si>
    <t>ТСЦ-301-0386 прим.</t>
  </si>
  <si>
    <t>Установка  клапана противопожарного КЛОП-1 с приводом диаметром до 250 мм</t>
  </si>
  <si>
    <t>ТЕР20-02-006-01 прим.</t>
  </si>
  <si>
    <t>Глушители шума круглого сечения , диаметр 315 мм,</t>
  </si>
  <si>
    <t>ТСЦ-301-0235 прим.</t>
  </si>
  <si>
    <t>Установка шумоглушителей  диаметр 315 мм</t>
  </si>
  <si>
    <t>ТЕР20-02-014-04 прим.</t>
  </si>
  <si>
    <t>Воздуховоды из листовой стали толщиной 2,0 мм, диаметром до 355 мм</t>
  </si>
  <si>
    <t>ТСЦ-301-1810</t>
  </si>
  <si>
    <t>Воздуховоды из листовой стали толщиной 1,0 мм, диаметром до 400 мм</t>
  </si>
  <si>
    <t>ТСЦ-301-1802</t>
  </si>
  <si>
    <t>Прокладка воздуховодов  из листовой стали толщиной 1 мм, диаметром до 355 мм</t>
  </si>
  <si>
    <t>ТЕР20-01-003-02 прим.</t>
  </si>
  <si>
    <t>Воздуховоды из листовой стали толщиной 1,0 мм, диаметром до 250 мм</t>
  </si>
  <si>
    <t>ТСЦ-301-1801</t>
  </si>
  <si>
    <t>Прокладка воздуховодов  из листовой стали толщиной 1 мм, диаметром до 250 мм</t>
  </si>
  <si>
    <t>ТЕР20-01-003-01 прим.</t>
  </si>
  <si>
    <t>Диффузор ДПУ К 200                                          (Цена: 311,00:1,18:4,42*1,02=60,82)</t>
  </si>
  <si>
    <t>Диффузор ДПУ К 125                                        (Цена: 212,00:1,18:4,42*1,02=41,46)</t>
  </si>
  <si>
    <t>Клапан обратный  VKK 125 (Цена:72,02:1,18:4,42*1,02=72,02)</t>
  </si>
  <si>
    <t>Клапан обратный  VKK 250 (Цена:100,63:1,18:4,42*1,02=19,68)</t>
  </si>
  <si>
    <t>1 клапан</t>
  </si>
  <si>
    <t>Установка клапанов обратных диаметром: до 355 мм</t>
  </si>
  <si>
    <t>ТЕР20-02-004-01</t>
  </si>
  <si>
    <t>Трансформатор RE 1,5                                    (Цена: 83,20: 1,18:4,42*1,02=16,27)</t>
  </si>
  <si>
    <t>Быстросъемная муфта FK 315                         (Цена: 394,00: 1,18:4,42*1,02=77,05)</t>
  </si>
  <si>
    <t>комп-кт</t>
  </si>
  <si>
    <t>Вентилятор канальный R 315 (Цена:14080,50: 1,18:4,42*1,02=2753,68)</t>
  </si>
  <si>
    <t xml:space="preserve">                           Раздел 7. В-6</t>
  </si>
  <si>
    <t>Масляная окраска металлических поверхностей (зонт и воздуховоды снаружи), количество окрасок 2</t>
  </si>
  <si>
    <t>ТЕР15-04-030-02</t>
  </si>
  <si>
    <t>Масляная окраска металлических поверхностей (зонт и воздуховоды изнутри), количество окрасок 1</t>
  </si>
  <si>
    <t>ТЕР15-04-030-01</t>
  </si>
  <si>
    <t>ТЕР20-01-005-03</t>
  </si>
  <si>
    <t>ТЕР20-01-003-01</t>
  </si>
  <si>
    <t>Глушители шума круглого сечения , диаметр  250 мм,</t>
  </si>
  <si>
    <t>ТСЦ-301-0234 прим.</t>
  </si>
  <si>
    <t>Установка шумоглушителей  диаметр  250 мм</t>
  </si>
  <si>
    <t>ТЕР20-02-014-03</t>
  </si>
  <si>
    <t>Зонты вентиляционных систем из листовой оцинкованной стали, круглые, диаметром шахты 250 мм</t>
  </si>
  <si>
    <t>ТСЦ-301-0278</t>
  </si>
  <si>
    <t>Установка зонтов над шахтами из листовой стали круглого сечения диаметром 250 мм</t>
  </si>
  <si>
    <t>ТЕР20-02-009-02</t>
  </si>
  <si>
    <t>Клапан обратный  VKK 200 (Цена:81,20:1,18:4,42*1,02=15,88)</t>
  </si>
  <si>
    <t>Трансформатор RE 1,5                                      (Цена: 83,20: 1,18:4,42*1,02=16,27)</t>
  </si>
  <si>
    <t>Быстросъемная муфта FK 250                         (Цена: 321,00: 1,18:4,42*1,02=62,78)</t>
  </si>
  <si>
    <t>Вентилятор канальный R 250 (Цена:10325,70: 1,18:4,42*1,02=2019,37)</t>
  </si>
  <si>
    <t xml:space="preserve">                           Раздел 6. В-5</t>
  </si>
  <si>
    <t>Воздуховоды из листовой стали толщиной 2,0 мм, диаметром до 250 мм</t>
  </si>
  <si>
    <t>ТСЦ-301-1809</t>
  </si>
  <si>
    <t>Прокладка воздуховодов из листовой стали толщиной 2 мм, диаметром до 250 мм</t>
  </si>
  <si>
    <t>ТЕР20-01-005-02 прим.</t>
  </si>
  <si>
    <t>Воздуховоды из листовой стали толщиной 0,6 мм, диаметром до 450 мм</t>
  </si>
  <si>
    <t>ТСЦ-301-1775</t>
  </si>
  <si>
    <t>Прокладка воздуховодов из листовой стали толщиной 0,6 мм, диаметром до 355 мм</t>
  </si>
  <si>
    <t>Воздуховоды из листовой стали толщиной 0,6 мм, диаметром до 250 мм</t>
  </si>
  <si>
    <t>ТСЦ-301-1774</t>
  </si>
  <si>
    <t>Прокладка воздуховодов из листовой стали толщиной 0,6 мм, диаметром до 250 мм</t>
  </si>
  <si>
    <t>ТЕР20-01-001-04</t>
  </si>
  <si>
    <t>Воздуховоды из листовой стали толщиной 0,5 мм, диаметром до 200 мм</t>
  </si>
  <si>
    <t>ТСЦ-301-1771</t>
  </si>
  <si>
    <t>Прокладка воздуховодов из листовой стали толщиной 0,5 мм, диаметром до 200 мм</t>
  </si>
  <si>
    <t>Стоимость: насадок с водоотводящим кольцом.</t>
  </si>
  <si>
    <t>ТСЦ-301-2028 прим.</t>
  </si>
  <si>
    <t>100 кг</t>
  </si>
  <si>
    <t>Установка: насадок с водоотводящим кольцом НВК-250</t>
  </si>
  <si>
    <t>ТЕР20-02-008-01 прим.</t>
  </si>
  <si>
    <t>Быстросъемная муфта FK 315                        (Цена: 394,00: 1,18:4,42*1,02=77,05)</t>
  </si>
  <si>
    <t xml:space="preserve">                           Раздел 5. В-4</t>
  </si>
  <si>
    <t>ТСЦ-301-1810 прим.</t>
  </si>
  <si>
    <t>Прокладка воздуховодов из листовой стали толщиной 2 мм, диаметром до 355 мм</t>
  </si>
  <si>
    <t>Прокладка воздуховодов из листовой стали класса Н (нормальные) толщиной 0,6 мм, диаметром до 355 мм</t>
  </si>
  <si>
    <t>Диффузор ДПУ К 200                                       (Цена: 311,00:1,18:4,42*1,02=60,82)</t>
  </si>
  <si>
    <t>Диффузор ДПУ К 160                                      (Цена: 275,00:1,18:4,42*1,02=53,78)</t>
  </si>
  <si>
    <t>Зонты вентиляционных систем из листовой оцинкованной стали, круглые, диаметром 355 мм</t>
  </si>
  <si>
    <t>ТСЦ-301-0280 прим.</t>
  </si>
  <si>
    <t>Установка зонтов над шахтами из листовой стали круглого сечения диаметром до 400 мм</t>
  </si>
  <si>
    <t>ТЕР20-02-009-04</t>
  </si>
  <si>
    <t>Обратный клапан РК-200-05 ф 315 (Цена:3210,00 : 1,18:4,42*1,02=627,77)</t>
  </si>
  <si>
    <t>Установка клапанов обратных диаметром до 355 мм</t>
  </si>
  <si>
    <t>Трансформатор RTE 3,2                                  (Цена: 4986,00: 1,18:4,42*1,02=975,09)</t>
  </si>
  <si>
    <t>Быстросъемная муфта FK 355                       (Цена: 634,00: 1,18:4,42*1,02=123,99)</t>
  </si>
  <si>
    <t>Вентилятор канальный R 355                            (Цена: 25344,90: 1,18:4,42*1,02=4956,62)</t>
  </si>
  <si>
    <t>ТЕР20-03-001-03</t>
  </si>
  <si>
    <t xml:space="preserve">                           Раздел 4. В-3</t>
  </si>
  <si>
    <t>Воздуховоды из листовой стали толщиной 2,0 мм, диаметром до 355 мм и панель из листовой стали.</t>
  </si>
  <si>
    <t>Прокладка воздуховодов из листовой стали толщиной 2 мм, диаметром до 355 мм и панели из листовой стали.</t>
  </si>
  <si>
    <t>Сетка плетеная с квадратными ячейками № 10</t>
  </si>
  <si>
    <t>ТСЦ-101-0872 прим.</t>
  </si>
  <si>
    <t>0,09
0,09</t>
  </si>
  <si>
    <t>Решетки жалюзийные неподвижные односекционные марка СТД 302, размер 150х580 мм</t>
  </si>
  <si>
    <t>1. 301-0596</t>
  </si>
  <si>
    <t>Установка сетки №10</t>
  </si>
  <si>
    <t>ТЕР20-02-003-02 прим.</t>
  </si>
  <si>
    <t>Вентилятор канальный R 355                         (Цена: 25344,90: 1,18:4,42*1,02=4956,62)</t>
  </si>
  <si>
    <t xml:space="preserve">                           Раздел 3. В-2</t>
  </si>
  <si>
    <t>Масляная окраска металлических поверхностей (воздуховодов снаружи), количество окрасок 2</t>
  </si>
  <si>
    <t>Масляная окраска металлических поверхностей (воздуховодов изнутри), количество окрасок 1</t>
  </si>
  <si>
    <t>Воздуховоды алюминиевые гибкие гофрированные класса Н,  диаметром 100 мм</t>
  </si>
  <si>
    <t>ТСЦ-301-0158</t>
  </si>
  <si>
    <t>Прокладка воздуховодов  алюминия  диаметром до 200 мм</t>
  </si>
  <si>
    <t>ТЕР20-01-001-01 прим.</t>
  </si>
  <si>
    <t>Переход из листовой стали толщиной 0,6 мм, ф450-ф249, ф450-157х305.</t>
  </si>
  <si>
    <t>ТСЦ-301-1775 прим.</t>
  </si>
  <si>
    <t>Прокладка переходов из листовой стали толщиной 0,6 мм, ф450-ф249, ф450-157х305.</t>
  </si>
  <si>
    <t>ТЕР20-01-001-06 прим.</t>
  </si>
  <si>
    <t>Переходы  из листовой стали толщиной 0,7 мм, ф 280-450х500, ф450-450х500</t>
  </si>
  <si>
    <t>ТСЦ-301-1780 прим.</t>
  </si>
  <si>
    <t>Прокладка переходов из листовой стали толщиной 0,7 мм, ф 280-450х500, ф450-450х500</t>
  </si>
  <si>
    <t>ТЕР20-01-001-07 прим.</t>
  </si>
  <si>
    <t>Воздуховоды из листовой стали толщиной 2,0 мм, диаметром до 560 мм</t>
  </si>
  <si>
    <t>ТСЦ-301-1811</t>
  </si>
  <si>
    <t>Прокладка воздуховодов из листовой стали толщиной 2 мм, диаметром до 560 мм</t>
  </si>
  <si>
    <t>ТЕР20-01-005-04</t>
  </si>
  <si>
    <t>Прокладка воздуховодов из листовой стали толщиной 0,6 мм, диаметром до 450 мм</t>
  </si>
  <si>
    <t>ТЕР20-01-001-06</t>
  </si>
  <si>
    <t>Воздуховоды из листовой стали толщиной 1,0 мм, диаметром до 1000 мм</t>
  </si>
  <si>
    <t>ТСЦ-301-1783</t>
  </si>
  <si>
    <t>Прокладка воздуховодов из листовой стали толщиной 1,0 мм, диаметром от 900</t>
  </si>
  <si>
    <t>ТЕР20-01-001-18</t>
  </si>
  <si>
    <t>Установка: насадок с водоотводящим кольцом НВК-450</t>
  </si>
  <si>
    <t>Фильтр оросительный производительностью до 10 тыс. м3/час</t>
  </si>
  <si>
    <t>ТСЦ-301-2041 прим.</t>
  </si>
  <si>
    <t>1 фильтр</t>
  </si>
  <si>
    <t>Установка фильтров производительностью до 10 тыс.м3/час</t>
  </si>
  <si>
    <t>ТЕР20-06-005-01 прим.</t>
  </si>
  <si>
    <t>Стоимость вентилятора центробежного FUK-4700/SP и магнитного пускателя. (Цена:(20463,98+2635,91):1,18:4,42*1,02=4517,58)</t>
  </si>
  <si>
    <t>Установка вентиляторов радиальных массой до 0,05 т</t>
  </si>
  <si>
    <t>ТЕР20-03-001-01</t>
  </si>
  <si>
    <t xml:space="preserve">                           Раздел 2. В-1</t>
  </si>
  <si>
    <t>Клапаны обратные общего назначения из листовой и сортовой стали прямоугольного сечения Коп-4 периметром до 3200 мм</t>
  </si>
  <si>
    <t>ТСЦ-301-2078</t>
  </si>
  <si>
    <t>Установка клапанов обратных периметром до 2400 мм</t>
  </si>
  <si>
    <t>ТЕР20-02-004-07</t>
  </si>
  <si>
    <t>Установка рам жёсткости и крепления короба.</t>
  </si>
  <si>
    <t>ТЕР20-02-019-01 прим.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</si>
  <si>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800 мм</t>
  </si>
  <si>
    <t>ТСЦ-301-3117</t>
  </si>
  <si>
    <t>Установка узлов прохода вытяжных вентиляционных шахт диаметром патрубка до 800 мм</t>
  </si>
  <si>
    <t>ТЕР20-02-013-04</t>
  </si>
  <si>
    <t>Стоимость матов прошивных из базальтового холста в обкладке фольгой с одной стороны МПБ-30 Ф                              (Цена:169,92:1,18:4,42*1,02=33,23)</t>
  </si>
  <si>
    <t>Оклеивание поверхности воздуховодов матами прошивными из базальтового холста в обкладке фольгой с одной стороны МПБ-30 б=60мм.</t>
  </si>
  <si>
    <t>Стоимость матов  базальтовых огнезащитных фольгированных МБОР-10Ф   (Цена:305,33:1,18:4,42*1,02=59,71)</t>
  </si>
  <si>
    <t>Оклеивание поверхности воздуховодов фольгированным рулонным материалом МБОР-10Ф</t>
  </si>
  <si>
    <t>Решетки щелевые регулирующие марка Р-150, размер 150х150 мм</t>
  </si>
  <si>
    <t>ТСЦ-301-0602</t>
  </si>
  <si>
    <t>Решетка наружная АРН 450х450                    (Цена:2249,00:1,18:4,42*1,02=439,83)</t>
  </si>
  <si>
    <t>Решетка вентиляционная АМН 400х200      (Цена:630,00:1,18:4,42*1,02=123,21)</t>
  </si>
  <si>
    <t>Решетка вентиляционная АМН 300х150       (Цена:350,00:1,18:4,42*1,02=68,45)</t>
  </si>
  <si>
    <t>Решетка вентиляционная АМН 350х200 (Цена:733,72:1,18:4,42*1,02=143,49)</t>
  </si>
  <si>
    <t>Установка решеток жалюзийных площадью в свету до 1,0 м2</t>
  </si>
  <si>
    <t>ТЕР20-02-002-02</t>
  </si>
  <si>
    <t>Заслонка РК-303-10 с эл.приводом "Belimo LM230-S" (Цена:6828,00:1,18:4,42*1,02=1335,33)</t>
  </si>
  <si>
    <t>Установка заслонок  с электрическим приводом периметром до 1600 мм</t>
  </si>
  <si>
    <t>ТЕР20-02-006-07</t>
  </si>
  <si>
    <t>Переход из листовой стали толщиной 0,7 мм,  895х320-600х400</t>
  </si>
  <si>
    <t>Прокладка перехода из листовой стали толщиной 0,7 мм, 895х320-600х400</t>
  </si>
  <si>
    <t>Воздуховоды из листовой стали толщиной 2,0 мм, диаметром до 800 мм</t>
  </si>
  <si>
    <t>ТСЦ-301-1812</t>
  </si>
  <si>
    <t>Прокладка воздуховодов из листовой стали толщиной 2 мм, диаметром до 800 мм</t>
  </si>
  <si>
    <t>ТЕР20-01-005-05</t>
  </si>
  <si>
    <t>Воздуховоды из листовой стали толщиной 0,7 мм, диаметром до 800 мм</t>
  </si>
  <si>
    <t>ТСЦ-301-1777</t>
  </si>
  <si>
    <t>Прокладка воздуховодов из листовой стали  толщиной 0,7 мм, диаметром до 800 мм</t>
  </si>
  <si>
    <t>ТЕР20-01-001-08</t>
  </si>
  <si>
    <t>Короб из листовой стали толщиной 2 мм, 600х1600х2600h</t>
  </si>
  <si>
    <t>ТСЦ-301-1814 прим.</t>
  </si>
  <si>
    <t>Установка короба из листовой стали толщиной 2 мм, 600х1600х2600h</t>
  </si>
  <si>
    <t>ТЕР20-01-005-09 прим.</t>
  </si>
  <si>
    <t>Воздуховоды из листовой стали толщиной 2 мм, периметром от 1700 до 4000 мм</t>
  </si>
  <si>
    <t>Прокладка воздуховодов из листовой  стали  толщиной 2мм, периметром до 2400 мм</t>
  </si>
  <si>
    <t>ТЕР20-01-002-11 прим.</t>
  </si>
  <si>
    <t>Воздуховоды из листовой стали толщиной 0,7 мм, периметром от 1700 до 4000 мм</t>
  </si>
  <si>
    <t>ТСЦ-301-1780</t>
  </si>
  <si>
    <t>Прокладка воздуховодов из листовой стали класса Н (нормальные) толщиной 0,7 мм, периметром до 2400 мм</t>
  </si>
  <si>
    <t>ТЕР20-01-001-11</t>
  </si>
  <si>
    <t>Воздуховоды из листовой стали толщиной 0,7 мм, периметром от 1100 до 1600 мм</t>
  </si>
  <si>
    <t>ТСЦ-301-1779</t>
  </si>
  <si>
    <t>Прокладка воздуховодов из листовой стали класса Н (нормальные) толщиной 0,7 мм, периметром от 1100 до 1600 мм</t>
  </si>
  <si>
    <t>ТЕР20-01-001-10</t>
  </si>
  <si>
    <t>Воздуховоды из листовой стали толщиной 0,5 мм, периметром до 1000 мм</t>
  </si>
  <si>
    <t>ТСЦ-301-1773</t>
  </si>
  <si>
    <t>Прокладка воздуховодов из листовой стали класса Н (нормальные) толщиной 0,5 мм, периметром 800, 1000 мм</t>
  </si>
  <si>
    <t>ТЕР20-01-001-03</t>
  </si>
  <si>
    <t>Стоимость приточной установки КЦКП-5-С1-У3 с комплектом автоматики и доп. оборудованием. (Цена:(379367,10+79863,11+235874,41): 1,18:4,19*1,012*1,03*1,01=148010,75)</t>
  </si>
  <si>
    <t>1 пластина</t>
  </si>
  <si>
    <t>Установка глушителей шума вентиляционных установок пластинчатых типа ПП 1-2, ВП 1-2, размер пластин 100х500х1000 мм</t>
  </si>
  <si>
    <t>ТЕР20-02-016-02</t>
  </si>
  <si>
    <t>1 воздухонагреватель</t>
  </si>
  <si>
    <t>Установка воздухонагревателей однорядных для обводного канала производительностью до 10 тыс.м3/час</t>
  </si>
  <si>
    <t>ТЕР20-06-006-01</t>
  </si>
  <si>
    <t>Установка фильтров воздушных (сухих) производительностью до 10 тыс.м3/час</t>
  </si>
  <si>
    <t>ТЕР20-06-005-01</t>
  </si>
  <si>
    <t>Установка клапанов воздушных  с электрическим или пневматическим приводом периметром до 1000 мм</t>
  </si>
  <si>
    <t>ТЕР20-02-006-06</t>
  </si>
  <si>
    <t>1 компл.</t>
  </si>
  <si>
    <t>Монтаж комплекта автоматики.</t>
  </si>
  <si>
    <t>ТЕРм08-01-102-01 прим.</t>
  </si>
  <si>
    <t>Установка кондиционера КЦКП-5-С1-У3 с комплектом автоматики и оборудованием.</t>
  </si>
  <si>
    <t>ТЕР20-06-002-01 прим.</t>
  </si>
  <si>
    <t xml:space="preserve">                           Раздел 1. П-1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</si>
  <si>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</si>
  <si>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_______________________________________________________________________________________________1070,64</t>
  </si>
  <si>
    <t>_______________________________________________________________________________________________620,166</t>
  </si>
  <si>
    <t>_______________________________________________________________________________________________6,466</t>
  </si>
  <si>
    <t>_______________________________________________________________________________________________801,832</t>
  </si>
  <si>
    <t>___________________________1428,464</t>
  </si>
  <si>
    <r>
      <t xml:space="preserve">Основание: № 24241-12-ОВ  </t>
    </r>
    <r>
      <rPr>
        <b/>
        <sz val="10"/>
        <rFont val="Arial"/>
        <family val="2"/>
        <charset val="204"/>
      </rPr>
      <t>КПМ Ж 6268.220</t>
    </r>
  </si>
  <si>
    <t>"______ " _______________2012г.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</si>
  <si>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24359</t>
    </r>
  </si>
  <si>
    <t>" _____ " ________________ 2012г.</t>
  </si>
  <si>
    <t>_____________________________</t>
  </si>
  <si>
    <t>Составлен(а) (в редакции 2009г) в  ценах 2001года  с переводом в текущие с К=4,42; К=4,19</t>
  </si>
  <si>
    <t xml:space="preserve">  Итого Оборудование</t>
  </si>
  <si>
    <t xml:space="preserve">   70% ФОТ (от 2695)  (Поз. 99-102)</t>
  </si>
  <si>
    <t xml:space="preserve">   65% ФОТ (от 15703)  (Поз. 1, 5, 8, 10, 12, 14, 18, 20, 27, 29, 31, 39, 44, 47, 49, 54, 58, 60, 62-63, 74, 95-97, 2-4)</t>
  </si>
  <si>
    <t xml:space="preserve">   110% ФОТ (от 2695)  (Поз. 99-102)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</si>
  <si>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</si>
  <si>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</si>
  <si>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</si>
  <si>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</si>
  <si>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</si>
  <si>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</si>
  <si>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</si>
  <si>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</si>
  <si>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</si>
  <si>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</si>
  <si>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</si>
  <si>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</si>
  <si>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</si>
  <si>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</si>
  <si>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</si>
  <si>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</si>
  <si>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</si>
  <si>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</si>
  <si>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</si>
  <si>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</si>
  <si>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</si>
  <si>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</si>
  <si>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</si>
  <si>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Монтажные работы</t>
  </si>
  <si>
    <t>1 шт.</t>
  </si>
  <si>
    <t>шт.</t>
  </si>
  <si>
    <t>ТЕРм08-02-141-04</t>
  </si>
  <si>
    <t>Кабель до 35 кВ в готовых траншеях без покрытий, масса 1 м до 6 кг</t>
  </si>
  <si>
    <t>100 м кабеля</t>
  </si>
  <si>
    <t>ТЕРм08-02-142-01</t>
  </si>
  <si>
    <t>Устройство постели при одном кабеле в траншее</t>
  </si>
  <si>
    <t>ТСЦ-408-0122</t>
  </si>
  <si>
    <t>Песок природный для строительных работ средний</t>
  </si>
  <si>
    <t>м3</t>
  </si>
  <si>
    <t>ТЕРм08-02-143-01</t>
  </si>
  <si>
    <t>Покрытие кабеля, проложенного в траншее кирпичом одного кабеля</t>
  </si>
  <si>
    <t>ТСЦ-404-0001</t>
  </si>
  <si>
    <t>Кирпич керамический одинарный, размером 250х120х65 мм, марка 25</t>
  </si>
  <si>
    <t>1000 шт.</t>
  </si>
  <si>
    <t>ТЕРм08-02-148-04</t>
  </si>
  <si>
    <t>Кабель до 35 кВ в проложенных трубах, блоках и коробах, масса 1 м кабеля до 6 кг</t>
  </si>
  <si>
    <t>ТЕРм08-02-155-01</t>
  </si>
  <si>
    <t>Герметизация уплотнительной массой в трубах с обоих концов</t>
  </si>
  <si>
    <t>1 проход кабеля</t>
  </si>
  <si>
    <t>1000 м</t>
  </si>
  <si>
    <t>100 шт.</t>
  </si>
  <si>
    <t>Цена поставщика</t>
  </si>
  <si>
    <t>шт</t>
  </si>
  <si>
    <t>100 шт</t>
  </si>
  <si>
    <t>100 м3</t>
  </si>
  <si>
    <t>10 шт.</t>
  </si>
  <si>
    <t>ТЕРм08-02-412-01</t>
  </si>
  <si>
    <t>100 м</t>
  </si>
  <si>
    <t xml:space="preserve">                           Раздел 2. Строительные работы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</si>
  <si>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</si>
  <si>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</si>
  <si>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t>1000 м3 грунта</t>
  </si>
  <si>
    <t>ТЕР01-02-057-02</t>
  </si>
  <si>
    <t>Разработка грунта вручную в траншеях глубиной до 2 м без креплений с откосами, группа грунтов 2  (зачистка дна траншеи)</t>
  </si>
  <si>
    <t>100 м3 грунта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</si>
  <si>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</si>
  <si>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</si>
  <si>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ТЕР01-02-061-02</t>
  </si>
  <si>
    <t>Засыпка вручную траншей, пазух котлованов и ям, группа грунтов 2</t>
  </si>
  <si>
    <t>ТЕР01-02-057-03</t>
  </si>
  <si>
    <t>ТЕР01-02-061-03</t>
  </si>
  <si>
    <t>Засыпка вручную траншей, пазух котлованов и ям, группа грунтов 3 (шурфы)</t>
  </si>
  <si>
    <t>ТЕР01-02-005-02</t>
  </si>
  <si>
    <t>Уплотнение грунта пневматическими трамбовками, группа грунтов 3-4</t>
  </si>
  <si>
    <t>ТЕР22-01-011-03</t>
  </si>
  <si>
    <t>Укладка стальных водопроводных труб диаметром 100 мм</t>
  </si>
  <si>
    <t>1 км</t>
  </si>
  <si>
    <t>ТСЦ-103-0010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</si>
  <si>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</si>
  <si>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м</t>
  </si>
  <si>
    <t xml:space="preserve">                           Вскрытие и восстановление асфальтобетона</t>
  </si>
  <si>
    <t>ТЕР27-03-008-04</t>
  </si>
  <si>
    <t>Разборка покрытий и оснований асфальтобетонных</t>
  </si>
  <si>
    <t>100 м3 конструкций</t>
  </si>
  <si>
    <t>ТЕР27-03-008-02</t>
  </si>
  <si>
    <t>Разборка покрытий и оснований щебеночных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</si>
  <si>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</si>
  <si>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</si>
  <si>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1000 м2 основания</t>
  </si>
  <si>
    <t>ТЕР27-06-026-01</t>
  </si>
  <si>
    <t>Розлив битума (0,8кг на 1м2)</t>
  </si>
  <si>
    <t>1 т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</si>
  <si>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</si>
  <si>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</si>
  <si>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</si>
  <si>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</si>
  <si>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</si>
  <si>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</si>
  <si>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</si>
  <si>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</si>
  <si>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</si>
  <si>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</si>
  <si>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</si>
  <si>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</si>
  <si>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</si>
  <si>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</si>
  <si>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</si>
  <si>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</si>
  <si>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</si>
  <si>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</si>
  <si>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</si>
  <si>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</si>
  <si>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</si>
  <si>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</si>
  <si>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</si>
  <si>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</si>
  <si>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</si>
  <si>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</si>
  <si>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</si>
  <si>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</si>
  <si>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" _____ " ________________ 2012 г.</t>
  </si>
  <si>
    <t>"______ " __________2012 г.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</si>
  <si>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</si>
  <si>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</si>
  <si>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</si>
  <si>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 xml:space="preserve">100 м3 </t>
  </si>
  <si>
    <t>Составил ___________________</t>
  </si>
  <si>
    <t>Разработка грунта вручную в траншеях глубиной до 2 м без креплений с откосами, группа грунтов 3 (шурфы 4 шт; из расчета 1м3 на 1шт)</t>
  </si>
  <si>
    <t>Разработка грунта вручную в траншеях глубиной до 2 м без креплений с откосами, группа грунтов 2</t>
  </si>
  <si>
    <t>Е.В.Гордеев</t>
  </si>
  <si>
    <t>Зам. генерального директора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</si>
  <si>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 (ОЗП=6; ЭМ=6 к расх.; ЗПМ=6; МАТ=6 к расх.; ТЗ=6; ТЗМ=6)</t>
    </r>
  </si>
  <si>
    <r>
      <t>Заглушка КМЗ 25х16   "ЭЛЕКОР" CKK10D-Z-025-016-K01 (Ц:9,44руб:1,18:4,42)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</si>
  <si>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Соединитель на стык КМС 25х16   "ЭЛЕКОР" CKK10D-S-025-016-K01 (Ц:9,44руб:1,18:4,42)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</si>
  <si>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Внутренний угол КМВ 25х16   "ЭЛЕКОР" CKK10D-V-025-016-K01 (Ц:10,30руб:1,18:4,42)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</si>
  <si>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Кабель-канал  25х16 "ЭЛЕКОР" CKK10-025-016-1-K01 (Ц:25,40руб:1,18:4,42)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</si>
  <si>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</si>
  <si>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ТЕРм08-02-401-01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</si>
  <si>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</si>
  <si>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</si>
  <si>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t>ТЕРм10-01-039-06</t>
  </si>
  <si>
    <t>ТЕРм08-03-526-01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</si>
  <si>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</si>
  <si>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t>ТЕРм08-02-158-14</t>
  </si>
  <si>
    <t>цена поставщика</t>
  </si>
  <si>
    <t>ТЕРм08-02-407-01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</si>
  <si>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</si>
  <si>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</si>
  <si>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</si>
  <si>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</si>
  <si>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</si>
  <si>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</si>
  <si>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</si>
  <si>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</si>
  <si>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</si>
  <si>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</si>
  <si>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</si>
  <si>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</si>
  <si>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</si>
  <si>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</si>
  <si>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</si>
  <si>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</si>
  <si>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</si>
  <si>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</si>
  <si>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</si>
  <si>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№ п/п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</si>
  <si>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</si>
  <si>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Пересчет цен в текущие 2 170 450 * 4,42</t>
  </si>
  <si>
    <t xml:space="preserve">  Материалы - металлоконструкции</t>
  </si>
  <si>
    <t xml:space="preserve">  Крыши, кровли (ремонтно-строительные)</t>
  </si>
  <si>
    <t xml:space="preserve">  Отделочные работы</t>
  </si>
  <si>
    <t xml:space="preserve">  Полы</t>
  </si>
  <si>
    <t xml:space="preserve">  Штукатурные работы (ремонтно-строительные)</t>
  </si>
  <si>
    <t xml:space="preserve">  Стены (ремонтно-строительные)</t>
  </si>
  <si>
    <t xml:space="preserve">  Прочие ремонтно-строительные работы</t>
  </si>
  <si>
    <t xml:space="preserve">  Деревянные конструкции</t>
  </si>
  <si>
    <t xml:space="preserve">  Теплоизоляционные работы</t>
  </si>
  <si>
    <t xml:space="preserve">  Защита строительных конструкций и оборудования от коррозии</t>
  </si>
  <si>
    <t xml:space="preserve">  Строительные металлические конструкции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</si>
  <si>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</si>
  <si>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Бетонные и железобетонные сборные конструкции в жилищно-гражданском строительстве</t>
  </si>
  <si>
    <t xml:space="preserve">  Бетонные и железобетонные сборные конструкции в промышленном строительстве</t>
  </si>
  <si>
    <t xml:space="preserve">  Материалы для строительных работ</t>
  </si>
  <si>
    <t xml:space="preserve">  Бетонные и железобетонные монолитные конструкции в промышленном строительстве</t>
  </si>
  <si>
    <t xml:space="preserve">  Конструкции из кирпича и блоков</t>
  </si>
  <si>
    <t xml:space="preserve">  Земляные работы, выполняемые ручным способом (ремонтно-строительные)</t>
  </si>
  <si>
    <t xml:space="preserve">  Земляные работы, выполняемые ручным способом</t>
  </si>
  <si>
    <t xml:space="preserve">  Земляные работы, выполняемые механизированным способом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</si>
  <si>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</si>
  <si>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</si>
  <si>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Полы (ремонтно-строительные)</t>
  </si>
  <si>
    <t xml:space="preserve">  Кровли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</si>
  <si>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</si>
  <si>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 Условия производства работ ОЗП=1,2; ЭМ=1,2; ЗПМ=1,2; ТЗ=1,2; ТЗМ=1,2  (Поз. 5, 134, 183-184, 188-193, 197, 200, 235-237, 239, 10, 12, 14, 16, 11, 13, 42, 57, 18, 22-23, 36-40, 43, 58, 73, 75, 80-81, 85-89, 91, 186, 246, 19-20, 35, 44-45, 47, 59-60, 90, 196, 242-244, 247-248, 250, 262-263, 24-25, 77, 26-34, 84, 92, 94-100, 181, 194-195, 214, 228, 41, 245, 48-49, 55-56, 62-65, 93, 107-110, 120, 204-205, 209-210, 212, 218-219, 223-224, 226, 232-233, 251-252, 256-257, 50-51, 66-67, 102-103, 206-207, 220-221, 253-255, 52-53, 68-69, 72, 104-105, 185, 187, 208, 222, 54, 71, 74, 111-119, 121-133, 166, 230-231, 238, 135-165, 240-241, 259-261, 167, 169-171, 174-180)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</si>
  <si>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134, 183-184, 188-193, 197, 200, 235-237, 239, 10, 12, 14, 16, 11, 13, 42, 57, 18, 22-23, 36-40, 43, 58, 73, 75, 80-81, 85-89, 91, 186, 246, 19-20, 35, 44-45, 47, 59-60, 90, 196, 242-244, 247-248, 250, 262-263, 24-25, 77, 26-34, 84, 92, 94-100, 181, 194-195, 214, 228, 41, 245, 48-49, 55-56, 62-65, 93, 107-110, 120, 204-205, 209-210, 212, 218-219, 223-224, 226, 232-233, 251-252, 256-257, 50-51, 66-67, 102-103, 206-207, 220-221, 253-255, 52-53, 68-69, 72, 104-105, 185, 187, 208, 222, 54, 71, 74, 111-119, 121-133, 166, 230-231, 238, 135-165, 240-241, 259-261, 167, 169-171, 174-180)</t>
  </si>
  <si>
    <t xml:space="preserve">   Районный к-т 4,3%  (Поз. 1-4, 6, 61, 70, 79, 82-83, 182, 202-203, 216-217, 5, 134, 183-184, 188-193, 197, 200, 235-237, 239, 7-8, 10, 12, 14, 16, 11, 13, 42, 57, 17-18, 22-23, 36-40, 43, 58, 73, 75, 80-81, 85-89, 91, 186, 246, 19-20, 35, 44-45, 47, 59-60, 90, 196, 242-244, 247-248, 250, 262-263, 24-25, 77, 26-34, 84, 92, 94-100, 181, 194-195, 214, 228, 41, 245, 48-49, 55-56, 62-65, 93, 107-110, 120, 204-205, 209-210, 212, 218-219, 223-224, 226, 232-233, 251-252, 256-257, 50-51, 66-67, 102-103, 206-207, 220-221, 253-255, 52-53, 68-69, 72, 104-105, 185, 187, 208, 222, 54, 71, 74, 111-119, 121-133, 166, 230-231, 238, 76, 101, 201, 106, 168, 172-173, 135-165, 240-241, 259-261, 167, 169-171, 174-180, 198-199)</t>
  </si>
  <si>
    <t>м2</t>
  </si>
  <si>
    <t>Сетка сварная из арматурной проволоки диаметром 5,0 мм, без покрытия, 150х150 мм</t>
  </si>
  <si>
    <t>ТСЦ-101-3892</t>
  </si>
  <si>
    <t>Армирование подстилающих слоев и набетонок</t>
  </si>
  <si>
    <t>ТЕР06-01-015-10</t>
  </si>
  <si>
    <t>1 м3 подстилающего слоя</t>
  </si>
  <si>
    <t>Устройство подстилающих слоев бетонных</t>
  </si>
  <si>
    <t>ТЕР11-01-002-09</t>
  </si>
  <si>
    <t>Устройство подстилающих слоев щебеночных</t>
  </si>
  <si>
    <t>ТЕР11-01-002-04</t>
  </si>
  <si>
    <t>100 м2 площади уплотнения</t>
  </si>
  <si>
    <t>Уплотнение грунта щебнем</t>
  </si>
  <si>
    <t>ТЕР11-01-001-02</t>
  </si>
  <si>
    <t>Шурупы-саморезы с шести-восьмигранной головкой 4,5х25(35) мм и специальной уплотнительной прокладкой (шайбой) из ЭПДМ</t>
  </si>
  <si>
    <t>ТСЦ-101-1751</t>
  </si>
  <si>
    <t>т</t>
  </si>
  <si>
    <t>Профилированный лист оцинкованный Н60-782-1,0</t>
  </si>
  <si>
    <t>ТСЦ-101-3832 прим.</t>
  </si>
  <si>
    <t>100 м2 покрытия</t>
  </si>
  <si>
    <t>Монтаж кровельного покрытия из профилированного листа при высоте здания до 25 м</t>
  </si>
  <si>
    <t>ТЕР09-04-002-01</t>
  </si>
  <si>
    <t>100 м2 окрашиваемой поверхности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</si>
  <si>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</si>
  <si>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ТЕР13-03-004-26</t>
  </si>
  <si>
    <t>Огрунтовка металлических поверхностей за один раз грунтовкой ГФ-021</t>
  </si>
  <si>
    <t>ТЕР13-03-002-04</t>
  </si>
  <si>
    <t>1 м2 обеспыливаемой поверхности</t>
  </si>
  <si>
    <t>Обеспыливание поверхности</t>
  </si>
  <si>
    <t>ТЕР13-06-004-01</t>
  </si>
  <si>
    <t>Прочие индивидуальные сварные конструкции, масса сборочной единицы от 0,1 до 0,5 т</t>
  </si>
  <si>
    <t>ТСЦ-201-0779</t>
  </si>
  <si>
    <t>1 т конструкций</t>
  </si>
  <si>
    <t>Монтаж каркасов одноэтажных производственных зданий одно- и многопролетных без фонарей пролетом до 24 м, высотой до 15 м без кранов</t>
  </si>
  <si>
    <t>ТЕР09-01-001-01</t>
  </si>
  <si>
    <t>Установка закладных деталей весом до 4 кг</t>
  </si>
  <si>
    <t>ТЕР06-01-015-07</t>
  </si>
  <si>
    <t>Арматурная сталь для монолитных железобетонных конструкций</t>
  </si>
  <si>
    <t>ТСЦ-204-9171</t>
  </si>
  <si>
    <t>Армирование свай</t>
  </si>
  <si>
    <t>ТЕР06-01-015-06</t>
  </si>
  <si>
    <t>100 м3 бетона</t>
  </si>
  <si>
    <t>Устройство фундаментов-столбов бетонных</t>
  </si>
  <si>
    <t>ТЕР06-01-001-13</t>
  </si>
  <si>
    <t>1 м3 основания</t>
  </si>
  <si>
    <t>Устройство основания под фундаменты щебеночного</t>
  </si>
  <si>
    <t>ТЕР08-01-002-02</t>
  </si>
  <si>
    <t>100 ям</t>
  </si>
  <si>
    <t>Бурение ям глубиной до 2 м бурильно-крановыми машинами на тракторе, группа грунтов 2</t>
  </si>
  <si>
    <t>ТЕР01-02-031-02</t>
  </si>
  <si>
    <t xml:space="preserve">                           Раздел 11. Устройство навеса</t>
  </si>
  <si>
    <t>Бетон тяжелый, крупность заполнителя 20 мм, класс В7,5 (М100)</t>
  </si>
  <si>
    <t>ТСЦ-401-0063</t>
  </si>
  <si>
    <t>Устройство бетонных крылец</t>
  </si>
  <si>
    <t>ТЕР06-01-001-01</t>
  </si>
  <si>
    <t>Устройство бетонной отмостки</t>
  </si>
  <si>
    <t xml:space="preserve">                           Отмостка, крыльца</t>
  </si>
  <si>
    <t>Устройство мелких покрытий (брандмауэры, парапеты, свесы и т.п.) из листовой оцинкованной стали</t>
  </si>
  <si>
    <t>ТЕР12-01-010-01</t>
  </si>
  <si>
    <t>1 м3</t>
  </si>
  <si>
    <t>Установка элементов каркаса из брусьев (деревянная рейка и пробки антисептированные)</t>
  </si>
  <si>
    <t>ТЕР10-01-010-01</t>
  </si>
  <si>
    <t>Унифлэкс ХКП для нижних слоев</t>
  </si>
  <si>
    <t>ТСЦ-101-3359</t>
  </si>
  <si>
    <t>Унифлэкс ТКП для верхнего слоя</t>
  </si>
  <si>
    <t>ТСЦ-101-3358</t>
  </si>
  <si>
    <t>100 м примыканий</t>
  </si>
  <si>
    <t>Устройство примыканий рулонных и мастичных кровель к стенам и парапетам высотой до 600 мм без фартуков</t>
  </si>
  <si>
    <t>ТЕР12-01-004-01</t>
  </si>
  <si>
    <t>Профилированный настил окрашенный</t>
  </si>
  <si>
    <t>ТСЦ-101-3861</t>
  </si>
  <si>
    <t>Устройство настила рабочего толщиной 40 мм сплошного</t>
  </si>
  <si>
    <t>ТЕР10-01-083-05</t>
  </si>
  <si>
    <t>Установка элементов каркаса из брусьев</t>
  </si>
  <si>
    <t xml:space="preserve">                           Покрытие тамбура</t>
  </si>
  <si>
    <t>л</t>
  </si>
  <si>
    <t>Герметик силиконовый для наружных швов</t>
  </si>
  <si>
    <t>ТСЦ-101-1759</t>
  </si>
  <si>
    <t>100 м шва</t>
  </si>
  <si>
    <r>
      <t>Устройство герметизации горизонтальных и вертикальных стыков герметиком силиконовым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</si>
  <si>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ТЕР07-05-039-06 прим.</t>
  </si>
  <si>
    <t>п.м</t>
  </si>
  <si>
    <t>Г-образный профиль оцинкованный окрашенный</t>
  </si>
  <si>
    <t>ТСЦ-101-1767 прим.</t>
  </si>
  <si>
    <r>
      <t>Установка планки угла внутреннего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</si>
  <si>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ТЕР09-03-050-01 прим.</t>
  </si>
  <si>
    <t>Огнезащитное покрытие металлических огрунтованных (грунтом ГФ-021) поверхностей материалом огнезащитным терморасширяющимся</t>
  </si>
  <si>
    <t>ТЕР26-02-009-01</t>
  </si>
  <si>
    <t xml:space="preserve">1 м2 </t>
  </si>
  <si>
    <t>Монтаж связей и распорок из одиночных и парных уголков, гнутосварных профилей для пролетов до 24 м при высоте здания до 25 м</t>
  </si>
  <si>
    <t>ТЕР09-03-014-01</t>
  </si>
  <si>
    <t>100 отверстий</t>
  </si>
  <si>
    <r>
      <t>На каждые 10 мм изменения глубины сверления добавляется к расценке 46-03-002-03</t>
    </r>
    <r>
      <rPr>
        <i/>
        <sz val="7"/>
        <rFont val="Arial"/>
        <family val="2"/>
        <charset val="204"/>
      </rPr>
      <t xml:space="preserve">
КОЭФ. К ПОЗИЦИИ:
на глубину до 400 мм ПЗ=40 (ОЗП=40; ЭМ=40 к расх.; ЗПМ=40; МАТ=40 к расх.; ТЗ=40; ТЗМ=40)</t>
    </r>
  </si>
  <si>
    <t>ТЕР46-03-002-19</t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</si>
  <si>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 32 мм</t>
  </si>
  <si>
    <t>ТЕР46-03-002-03</t>
  </si>
  <si>
    <t xml:space="preserve">                           Козырёк К-2 размером 1500х800 мм</t>
  </si>
  <si>
    <t xml:space="preserve">100 м2 </t>
  </si>
  <si>
    <r>
      <t>На каждые 10 мм изменения глубины сверления добавляется к расценке 46-03-002-03</t>
    </r>
    <r>
      <rPr>
        <i/>
        <sz val="7"/>
        <rFont val="Arial"/>
        <family val="2"/>
        <charset val="204"/>
      </rPr>
      <t xml:space="preserve">
КОЭФ. К ПОЗИЦИИ:
на глубину до 250 мм ПЗ=5 (ОЗП=5; ЭМ=5 к расх.; ЗПМ=5; МАТ=5 к расх.; ТЗ=5; ТЗМ=5)</t>
    </r>
  </si>
  <si>
    <t xml:space="preserve">                           Козырёк К-1 размером 1000х800 мм</t>
  </si>
  <si>
    <t>10 м трещин</t>
  </si>
  <si>
    <t>Заделка трещин в кирпичных стенах цементным раствором</t>
  </si>
  <si>
    <t>ТЕРр53-14-1</t>
  </si>
  <si>
    <t xml:space="preserve">                           Раздел 10. Фасадные работы</t>
  </si>
  <si>
    <t>Дополнительные элементы металлочерепичной кровли: заглушка желоба, замок желоба</t>
  </si>
  <si>
    <t>ТСЦ-101-4127 прим.</t>
  </si>
  <si>
    <t>Установка воронок водосточных труб с земли, лестниц или подмостей</t>
  </si>
  <si>
    <t>ТЕРр58-10-6 прим.</t>
  </si>
  <si>
    <t>Устройство прямых звеньев водосточных труб с земли, лестниц или подмостей</t>
  </si>
  <si>
    <t>ТЕРр58-10-1 прим.</t>
  </si>
  <si>
    <t>100 м желобов</t>
  </si>
  <si>
    <t>Устройство желобов настенных</t>
  </si>
  <si>
    <t>ТЕР12-01-009-01</t>
  </si>
  <si>
    <t>Устройство бетонных заделок в парапетных стенах</t>
  </si>
  <si>
    <t>Плита парапетная ПП 10.6 /бетон В15 (М200), объем 0,029 м3, расход ар-ры 0,47 кг/ (серия 1.238.1-2)</t>
  </si>
  <si>
    <t>ТСЦ-403-2024 прим.</t>
  </si>
  <si>
    <t>100 шт. сборных конструкций</t>
  </si>
  <si>
    <t>Установка мелких конструкций (парапетов) массой до 0,5 т</t>
  </si>
  <si>
    <t>ТЕР07-05-030-11</t>
  </si>
  <si>
    <t>100 м2 кровли</t>
  </si>
  <si>
    <t>Устройство кровель плоских из наплавляемых материалов в два слоя</t>
  </si>
  <si>
    <t>ТЕР12-01-002-09</t>
  </si>
  <si>
    <t>100 м2 стяжки</t>
  </si>
  <si>
    <r>
      <t>Устройство выравнивающих стяжек на каждый 1 мм изменения толщины добавлять к расценке 12-01-017-01 до 40 мм</t>
    </r>
    <r>
      <rPr>
        <i/>
        <sz val="7"/>
        <rFont val="Arial"/>
        <family val="2"/>
        <charset val="204"/>
      </rPr>
      <t xml:space="preserve">
КОЭФ. К ПОЗИЦИИ:
ПЗ=5 (ОЗП=5; ЭМ=5 к расх.; ЗПМ=5; МАТ=5 к расх.; ТЗ=5; ТЗМ=5)</t>
    </r>
  </si>
  <si>
    <t>ТЕР12-01-017-02</t>
  </si>
  <si>
    <t>Устройство выравнивающих стяжек цементно-песчаных толщиной 15 мм</t>
  </si>
  <si>
    <t>ТЕР12-01-017-01</t>
  </si>
  <si>
    <t>Установка пароизоляционного слоя из пленки полиэтиленовой (без стекловолокнистых материалов)</t>
  </si>
  <si>
    <t>ТЕР26-01-055-02</t>
  </si>
  <si>
    <t>Плиты минераловатные «ЕВРО-БЛОК», толщина 50 мм (Ц:2523руб:1,18:4,42х1,02)</t>
  </si>
  <si>
    <t>1 м3 изоляции</t>
  </si>
  <si>
    <t>Изоляция покрытий и перекрытий изделиями из волокнистых и зернистых материалов насухо</t>
  </si>
  <si>
    <t>ТЕР26-01-039-01</t>
  </si>
  <si>
    <r>
      <t>Разборка выравнивающих стяжек на каждый 1 мм изменения толщины добавлять к расценке 12-01-017-01 до 20 мм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</si>
  <si>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r>
      <t>Разборка выравнивающих стяжек цементно-песчаных толщиной 15 мм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</si>
  <si>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Разборка покрытий кровель из рулонных материалов</t>
  </si>
  <si>
    <t>ТЕР46-04-008-01</t>
  </si>
  <si>
    <r>
      <t>Разборка парапетных плит массой до 0,5 т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</si>
  <si>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 xml:space="preserve">                           Раздел 9. Ремонт кровли</t>
  </si>
  <si>
    <t>Улучшенная окраска масляными составами по дереву плинтусов</t>
  </si>
  <si>
    <t>ТЕР15-04-025-03</t>
  </si>
  <si>
    <r>
      <t>Улучшенная окраска масляными составами по дереву оконных блоков, подготовленных под вторую окраску (фрамуги)</t>
    </r>
    <r>
      <rPr>
        <i/>
        <sz val="7"/>
        <rFont val="Arial"/>
        <family val="2"/>
        <charset val="204"/>
      </rPr>
      <t xml:space="preserve">
КОЭФ. К ПОЗИЦИИ:
ПЗ=1,6 (ОЗП=1,6; ЭМ=1,6 к расх.; ЗПМ=1,6; МАТ=1,6 к расх.; ТЗ=1,6; ТЗМ=1,6)</t>
    </r>
  </si>
  <si>
    <t>ТЕР15-04-025-07</t>
  </si>
  <si>
    <t>Улучшенная окраска масляными составами по дереву дверных блоков, подготовленных под вторую окраску</t>
  </si>
  <si>
    <t>ТЕР15-04-025-06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</si>
  <si>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</si>
  <si>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ТЕР15-01-019-05</t>
  </si>
  <si>
    <t>Улучшенная окраска масляными составами по штукатурке откосов</t>
  </si>
  <si>
    <t>ТЕР15-04-025-08</t>
  </si>
  <si>
    <t>Улучшенная окраска масляными составами по штукатурке стен</t>
  </si>
  <si>
    <t>Окраска поливинилацетатными водоэмульсионными составами улучшенная по сборным конструкциям стен, подготовленным под окраску</t>
  </si>
  <si>
    <t>ТЕР15-04-005-05</t>
  </si>
  <si>
    <t>100 м2 перетертой поверхности</t>
  </si>
  <si>
    <t>Перетирка штукатурки внутренних помещений стен</t>
  </si>
  <si>
    <t>ТЕРр61-26-1</t>
  </si>
  <si>
    <t>100 м2 отремонтированной поверхности</t>
  </si>
  <si>
    <t>Ремонт штукатурки внутренних стен по камню и бетону цементно-известковым раствором, площадью отдельных мест до 10 м2 толщиной слоя до 20 мм (10%)</t>
  </si>
  <si>
    <t>ТЕРр61-2-9</t>
  </si>
  <si>
    <t>100 м2 оштукатуриваемой поверхности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</si>
  <si>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</si>
  <si>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</si>
  <si>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>Окраска поливинилацетатными водоэмульсионными составами улучшенная по штукатурке потолков</t>
  </si>
  <si>
    <t>ТЕР15-04-005-04</t>
  </si>
  <si>
    <t>Перетирка штукатурки внутренних помещений потолков</t>
  </si>
  <si>
    <t>Окраска поливинилацетатными водоэмульсионными составами улучшенная по сборным конструкциям потолков, подготовленным под окраску</t>
  </si>
  <si>
    <t>ТЕР15-04-005-06</t>
  </si>
  <si>
    <t>100 м2 потолка</t>
  </si>
  <si>
    <t>Устройство подвесных потолков из гипсокартонных листов (ГКЛ) по системе «КНАУФ» одноуровневых (П 113)</t>
  </si>
  <si>
    <t>ТЕР10-05-011-02</t>
  </si>
  <si>
    <t xml:space="preserve">                           Раздел 8. Отделочные работы</t>
  </si>
  <si>
    <t>100 м плинтуса</t>
  </si>
  <si>
    <t>Устройство плинтусов цементных</t>
  </si>
  <si>
    <t>ТЕР11-01-039-02</t>
  </si>
  <si>
    <t>Устройство покрытий на цементном растворе из плиток бетонных, цементных или мозаичных</t>
  </si>
  <si>
    <t>ТЕР11-01-027-01</t>
  </si>
  <si>
    <t xml:space="preserve">                           Тип 5.   S=153,04 м2</t>
  </si>
  <si>
    <t>Устройство плинтусов деревянных</t>
  </si>
  <si>
    <t>ТЕР11-01-039-01</t>
  </si>
  <si>
    <t>Устройство покрытий из линолеума на мастике "ГАРАНТ"</t>
  </si>
  <si>
    <t>ТЕР11-01-036-01 прим.</t>
  </si>
  <si>
    <r>
      <t>Устройство стяжек на каждые 5 мм изменения толщины стяжки добавлять к расценке 11-01-011-01</t>
    </r>
    <r>
      <rPr>
        <i/>
        <sz val="7"/>
        <rFont val="Arial"/>
        <family val="2"/>
        <charset val="204"/>
      </rPr>
      <t xml:space="preserve">
КОЭФ. К ПОЗИЦИИ:
на толщину до 40 мм ПЗ=4 (ОЗП=4; ЭМ=4 к расх.; ЗПМ=4; МАТ=4 к расх.; ТЗ=4; ТЗМ=4)</t>
    </r>
  </si>
  <si>
    <t>ТЕР11-01-011-02</t>
  </si>
  <si>
    <t>Устройство стяжек цементных толщиной 20 мм</t>
  </si>
  <si>
    <t>ТЕР11-01-011-01</t>
  </si>
  <si>
    <t>100 м2 изолируемой поверхности</t>
  </si>
  <si>
    <t>Устройство тепло- и звукоизоляции сплошной из плит минераловатных ЕВРО-ЛАЙТ</t>
  </si>
  <si>
    <t>ТЕР11-01-009-01 прим.</t>
  </si>
  <si>
    <t>Устройство покрытий дощатых толщиной 30 мм</t>
  </si>
  <si>
    <t>ТЕР11-01-033-01</t>
  </si>
  <si>
    <t>Листы гипсокартонные ГКЛ 12,5 мм</t>
  </si>
  <si>
    <t>ТСЦ-101-2509</t>
  </si>
  <si>
    <t>Устройство тепло- и звукоизоляции сплошной из плит ГКЛ</t>
  </si>
  <si>
    <t>ТЕР11-01-009-02</t>
  </si>
  <si>
    <t xml:space="preserve">                           Тип 4.   S=38,73 м2</t>
  </si>
  <si>
    <t>Устройство покрытий на цементном растворе из плиток керамических для полов многоцветных</t>
  </si>
  <si>
    <t>ТЕР11-01-027-02</t>
  </si>
  <si>
    <t>кг</t>
  </si>
  <si>
    <t>Мастика битумная "СЛАВЯНКА" (Ц:87,79руб:1,18:4,42х1,02)</t>
  </si>
  <si>
    <t>Устройство гидроизоляции обмазочной в один слой толщиной 2 мм</t>
  </si>
  <si>
    <t>ТЕР11-01-004-05</t>
  </si>
  <si>
    <t>Устройство тепло- и звукоизоляции засыпной керамзитовой</t>
  </si>
  <si>
    <t>ТЕР11-01-008-03</t>
  </si>
  <si>
    <t xml:space="preserve">                           Тип 3.   S=53,06 м2</t>
  </si>
  <si>
    <t xml:space="preserve">                           Тип 2.   S=11,4 м2</t>
  </si>
  <si>
    <t xml:space="preserve">                           Тип 1.   S=51,44 м2</t>
  </si>
  <si>
    <t xml:space="preserve">                           Раздел 7. Полы</t>
  </si>
  <si>
    <t>Устройство мелких покрытий (оконные отливы) из листовой оцинкованной стали</t>
  </si>
  <si>
    <t>Доска подоконная  (Цена:3071руб:4,42)</t>
  </si>
  <si>
    <t>100 м2 проемов</t>
  </si>
  <si>
    <t>Установка деревянных подоконных досок в каменных стенах высотой проема до 2 м</t>
  </si>
  <si>
    <t>ТЕР10-01-033-02</t>
  </si>
  <si>
    <t>Установка фрамуг</t>
  </si>
  <si>
    <t>ТЕР10-01-031-01 прим.</t>
  </si>
  <si>
    <t>Герметик пенополиуретановый (пена монтажная) типа Makrofleks, Soudal в баллонах по 750 мл</t>
  </si>
  <si>
    <t>ТСЦ-101-2388</t>
  </si>
  <si>
    <t>Блоки оконные, спаренной конструкции двустворные ПВД 12-18 (Цена:6695руб:4,42)</t>
  </si>
  <si>
    <t>Блоки оконные деревянные ОДР 18-18Г; ОДР 15-15; (Цена: 7554руб:4,42)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</si>
  <si>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более 2 м2</t>
  </si>
  <si>
    <t>ТЕР10-01-027-04</t>
  </si>
  <si>
    <t>Блоки оконные деревянные ОД 6-6  (Цена: 7554руб:4,42)</t>
  </si>
  <si>
    <t>Блоки оконные деревянные с листовым стеклом и стеклопакетом ОДРСП 18-9В Фр (Цена: 8154руб:4,42)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</si>
  <si>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до 2 м2</t>
  </si>
  <si>
    <t>ТЕР10-01-027-03</t>
  </si>
  <si>
    <t>компл.</t>
  </si>
  <si>
    <t>Скобяные изделия для блоков входных дверей в помещение однопольных</t>
  </si>
  <si>
    <t>ТСЦ-101-0889</t>
  </si>
  <si>
    <t>Скобяные изделия для блоков входных дверей в помещение двупольных</t>
  </si>
  <si>
    <t>ТСЦ-101-0890</t>
  </si>
  <si>
    <t>Скобяные изделия для блоков входных однопольных с замком</t>
  </si>
  <si>
    <t>ТСЦ-101-0887</t>
  </si>
  <si>
    <t>Блоки дверные служебные с полотнами, утепленными мягкой древесноволокнистой плитой и защитой оцинкованной сталью полотен и коробок однопольные ДС 21-9ГУ, площадь 1,80 м2</t>
  </si>
  <si>
    <t>ТСЦ-203-0234 прим.</t>
  </si>
  <si>
    <t>Блоки дверные двупольные с полотном глухим ДГ 21-13, площадь 2,63 м2</t>
  </si>
  <si>
    <t>ТСЦ-203-0205</t>
  </si>
  <si>
    <t>Блоки дверные однопольные с полотном глухим ДГ 21-7, площадь 1,39 м2</t>
  </si>
  <si>
    <t>ТСЦ-203-0198</t>
  </si>
  <si>
    <t>Блоки дверные однопольные с полотном глухим ДГ 21-8, площадь 1,59 м2</t>
  </si>
  <si>
    <t>Блоки дверные однопольные с полотном глухим ДГ 21-9, площадь 1,80 м2</t>
  </si>
  <si>
    <t>ТСЦ-203-0199</t>
  </si>
  <si>
    <t>Блоки дверные однопольные с полотном глухим ДГ 21-10, площадь 2,01 м2</t>
  </si>
  <si>
    <t>Установка блоков в наружных и внутренних дверных проемах в перегородках , площадь проема до 3 м2</t>
  </si>
  <si>
    <t>ТЕР10-01-039-03</t>
  </si>
  <si>
    <t>Скобяные изделия для блоков входных дверей в здание двупольных</t>
  </si>
  <si>
    <t>ТСЦ-101-0888</t>
  </si>
  <si>
    <t>Блоки дверные наружные, пороги коробок укреплены стальной полосой, однопольные с полотном глухим ДНГ 21-9, площадь 1,84 м2; ДНГ 21-12; ДНГ 21-13</t>
  </si>
  <si>
    <t>ТСЦ-203-0246</t>
  </si>
  <si>
    <t>Установка блоков в наружных и внутренних дверных проемах в каменных стенах, площадь проема до 3 м2</t>
  </si>
  <si>
    <t>ТЕР10-01-039-01</t>
  </si>
  <si>
    <r>
      <t>Дверь противопожарная металлическая однопольная ДПМ-01/30, размером 900х2100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</si>
  <si>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ФССЦ-203-8116</t>
  </si>
  <si>
    <r>
      <t>Дверь противопожарная металлическая двупольная ДПМ-02/30, размером 1200х2100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</si>
  <si>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ФССЦ-203-8125</t>
  </si>
  <si>
    <r>
      <t>Дверь противопожарная металлическая двупольная ДПМ-02/30, размером 1300х2100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</si>
  <si>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ФССЦ-203-8126</t>
  </si>
  <si>
    <t>1 м2 проема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</si>
  <si>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</si>
  <si>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ФЕР09-04-012-01</t>
  </si>
  <si>
    <t xml:space="preserve">                           Раздел 6. Проемы</t>
  </si>
  <si>
    <t>100 м2</t>
  </si>
  <si>
    <t>Устройство основания под штукатурку из металлической сетки Обертывание балок сеткой</t>
  </si>
  <si>
    <t>ТЕРр61-28-04</t>
  </si>
  <si>
    <t>Материал огнезащитный терморасширяющийся</t>
  </si>
  <si>
    <t>ТСЦ-113-0519</t>
  </si>
  <si>
    <t>1 т металлоконструкций перемычек</t>
  </si>
  <si>
    <t>Устройство металлических перемычек в стенах существующих зданий</t>
  </si>
  <si>
    <t>ТЕРр53-25-1</t>
  </si>
  <si>
    <t>Перемычка брусковая 2БП-22-3-п /бетон В15 (М200), объем 0,037 м3, расход ар-ры 1,44 кг / (серия 1.038.1-1 вып. 1)</t>
  </si>
  <si>
    <t>ТСЦ-403-0451</t>
  </si>
  <si>
    <t>Перемычка брусковая 3ПБ-21-8-п /бетон В15 (М200), объем 0,055 м3, расход ар-ры 1,73 кг / (серия 1.038.1-1 вып. 1)</t>
  </si>
  <si>
    <t>ТСЦ-403-0459</t>
  </si>
  <si>
    <t>Перемычка брусковая 2ПБ-25-3-п /бетон В15 (М200), объем 0,041 м3, расход ар-ры 2,11 кг / (серия 1.038.1-1 вып. 1)</t>
  </si>
  <si>
    <t>ТСЦ-403-0452</t>
  </si>
  <si>
    <t>Перемычка брусковая 3ПБ16-37-п /бетон В15 (М200), объем 0,041 м3, расход ар-ры 3,26 кг / (серия 1.038.1-1 вып. 1)</t>
  </si>
  <si>
    <t>ТСЦ-403-0457</t>
  </si>
  <si>
    <t>Перемычка брусковая 2ПБ-16-2-п /бетон В15 (М200), объем 0,026 м3, расход ар-ры 0,79 кг / (серия 1.038.1-1 вып. 1)</t>
  </si>
  <si>
    <t>ТСЦ-403-0448</t>
  </si>
  <si>
    <t>Перемычка брусковая 2ПБ-13-1-п /бетон В15 (М200), объем 0,022 м3, расход ар-ры 0,57 кг / (серия 1.038.1-1 вып. 1)</t>
  </si>
  <si>
    <t>ТСЦ-403-0447</t>
  </si>
  <si>
    <t>Укладка перемычек массой до 0,3 т</t>
  </si>
  <si>
    <t>ТЕР07-05-007-10</t>
  </si>
  <si>
    <t xml:space="preserve">                           Перемычки</t>
  </si>
  <si>
    <t>Опорные подушки ОП 1 /бетон В15 (М200), объем 0,004 м3, расход ар-ры 0,7 кг / (серия 3.006.1-8)</t>
  </si>
  <si>
    <t>ТСЦ-403-0625</t>
  </si>
  <si>
    <t>Установка мелких конструкций (опорные подушки) массой до 0,5 т</t>
  </si>
  <si>
    <t>Расшивка швов кладки из кирпича</t>
  </si>
  <si>
    <t>ТЕР08-02-006-01</t>
  </si>
  <si>
    <t>Сетка сварная из арматурной проволоки диаметром 4,0 мм, без покрытия, 50х50 мм</t>
  </si>
  <si>
    <t>ТСЦ-101-3890</t>
  </si>
  <si>
    <t xml:space="preserve">1 т </t>
  </si>
  <si>
    <t>Армирование кладки стен</t>
  </si>
  <si>
    <t>ТЕР08-02-007-01</t>
  </si>
  <si>
    <t>1 м3 кладки</t>
  </si>
  <si>
    <t>Кладка стен кирпичных наружных средней сложности при высоте этажа до 4 м (наращивание существующих стен на высоту 1,7 м)</t>
  </si>
  <si>
    <t>ТЕР08-02-001-03</t>
  </si>
  <si>
    <t>Кладка наружных и внутренних кирпичных стен с теплоизоляционными плитами общей толщиной 600 мм при высоте этажа до 4 м</t>
  </si>
  <si>
    <t>ТЕР08-02-015-07</t>
  </si>
  <si>
    <t>Кладка стен кирпичных наружных простых при высоте этажа до 4 м толщ. 250 мм</t>
  </si>
  <si>
    <t>ТЕР08-02-001-01</t>
  </si>
  <si>
    <t>Устройство герметизации вертикальных стыков примыкания сущ.стен и вновь возводимых мастикой вулканизирующейся тиоколовой</t>
  </si>
  <si>
    <t>100 м борозд</t>
  </si>
  <si>
    <r>
      <t>На каждые 20 см2 площади сечения сверх 100 см2 добавлять к расценке 46-03-011-03</t>
    </r>
    <r>
      <rPr>
        <i/>
        <sz val="7"/>
        <rFont val="Arial"/>
        <family val="2"/>
        <charset val="204"/>
      </rPr>
      <t xml:space="preserve">
КОЭФ. К ПОЗИЦИИ:
до 168 см2 ПЗ=3,4 (ОЗП=3,4; ЭМ=3,4 к расх.; ЗПМ=3,4; МАТ=3,4 к расх.; ТЗ=3,4; ТЗМ=3,4)</t>
    </r>
  </si>
  <si>
    <t>ТЕР46-03-011-04</t>
  </si>
  <si>
    <t>Пробивка в кирпичных стенах борозд площадью сечения до 100 см2</t>
  </si>
  <si>
    <t>ТЕР46-03-011-03</t>
  </si>
  <si>
    <t>Кладка стен кирпичных внутренних при высоте этажа до 4 м толщ. 250 мм</t>
  </si>
  <si>
    <t>ТЕР08-02-001-07</t>
  </si>
  <si>
    <t>Кладка перегородок армированных толщиной в 1/2 кирпича при высоте этажа до 4 м из кирпича керамического одинарного</t>
  </si>
  <si>
    <t>ТЕР08-02-002-03</t>
  </si>
  <si>
    <t>Кладка отдельных участков кирпичных стен и заделка проемов в кирпичных стенах при объеме кладки в одном месте до 5 м3</t>
  </si>
  <si>
    <t>ТЕР46-02-007-01</t>
  </si>
  <si>
    <t>Горячекатаная арматурная сталь гладкая класса А-I, диаметром 8 мм</t>
  </si>
  <si>
    <t>ТСЦ-204-0002</t>
  </si>
  <si>
    <t>1 т стальных элементов</t>
  </si>
  <si>
    <t>Установка ершей в готовые гнезда с заделкой для крепления пристраиваемых перегородок к существующим</t>
  </si>
  <si>
    <t>ТЕР07-01-044-01 прим.</t>
  </si>
  <si>
    <t>Сверление отверстий в кирпичных стенах электроперфоратором диаметром до 20 мм, толщина стен 0,5 кирпича под ерши</t>
  </si>
  <si>
    <t>ТЕРр69-2-1</t>
  </si>
  <si>
    <t>100 м2 перегородок (за вычетом проемов)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</si>
  <si>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с одним дверным проемом</t>
  </si>
  <si>
    <t>ТЕР10-05-001-02</t>
  </si>
  <si>
    <t>Изоляция стен из волокнистых и зернистых материалов насухо (наружные стены изнутри)</t>
  </si>
  <si>
    <t>Облицовка стен по системе «КНАУФ» по одинарному металлическому каркасу из ПН и ПС профилей гипсокартонными листами в один слой (С 625) оконным проемом</t>
  </si>
  <si>
    <t>ТЕР10-05-009-01</t>
  </si>
  <si>
    <t xml:space="preserve">                           Раздел 5. Стены, перегородки</t>
  </si>
  <si>
    <t>1 м3 заделки</t>
  </si>
  <si>
    <t>Заделка отверстий, гнезд и борозд в стенах и перегородках бетонных площадью до 0,1 м2</t>
  </si>
  <si>
    <t>ТЕР46-03-017-05</t>
  </si>
  <si>
    <t>Конструкции стальные индивидуальные решетчатые сварные массой до 0,1 т</t>
  </si>
  <si>
    <t>ТСЦ-201-0843</t>
  </si>
  <si>
    <t>Монтаж лестниц прямолинейных и криволинейных, пожарных с ограждением</t>
  </si>
  <si>
    <t>ТЕР09-03-029-01</t>
  </si>
  <si>
    <t>Пробивка в кирпичных стенах гнезд размером до 260х260 мм</t>
  </si>
  <si>
    <t>ТЕР46-03-009-02</t>
  </si>
  <si>
    <t>Установка закладных деталей весом до 20 кг</t>
  </si>
  <si>
    <t>ТЕР06-01-015-08</t>
  </si>
  <si>
    <t>Копание ям вручную без креплений с откосами глубиной до 2,15 м, группа грунтов 2</t>
  </si>
  <si>
    <t>ТЕР01-02-058-06</t>
  </si>
  <si>
    <t xml:space="preserve">                           Раздел 4. Перекрытие в осях 5-7</t>
  </si>
  <si>
    <t>Панели трехслойные стеновые с обшивками из стальных профилированных листов с утеплителем из минераловатных плит доборные, толщина утеплителя 150 мм - ПКТП.150</t>
  </si>
  <si>
    <t>ТСЦ-201-0287 прим.</t>
  </si>
  <si>
    <t>Монтаж кровельного покрытия из многослойных панелей заводской готовности при высоте до 50 м</t>
  </si>
  <si>
    <t>ТЕР09-04-002-03</t>
  </si>
  <si>
    <t xml:space="preserve">                           Раздел 3. Металлический каркас пристраиваемого здания, кровля</t>
  </si>
  <si>
    <t xml:space="preserve">                           буронабивные фундаменты Ф-1=8шт; Ф-2=10шт</t>
  </si>
  <si>
    <t>Гидроизоляция боковая обмазочная битумная в 2 слоя по выровненной поверхности бутовой кладки, кирпичу, бетону</t>
  </si>
  <si>
    <t>ТЕР08-01-003-07</t>
  </si>
  <si>
    <t>Гидроизол</t>
  </si>
  <si>
    <t>ТСЦ-101-1564</t>
  </si>
  <si>
    <r>
      <t>Гидроизоляция стен, фундаментов горизонтальная оклеечная в 2 слоя в двух горизонталях кладки (гидроизол)</t>
    </r>
    <r>
      <rPr>
        <i/>
        <sz val="7"/>
        <rFont val="Arial"/>
        <family val="2"/>
        <charset val="204"/>
      </rPr>
      <t xml:space="preserve">
КОЭФ. К ПОЗИЦИИ:
ПЗ=2</t>
    </r>
  </si>
  <si>
    <t>ТЕР08-01-003-03</t>
  </si>
  <si>
    <t>Гидроизоляция стен, фундаментов горизонтальная оклеечная в 2 слоя</t>
  </si>
  <si>
    <t>Выравнивание поверхности фундаментов</t>
  </si>
  <si>
    <t>ТЕР08-01-003-08</t>
  </si>
  <si>
    <t>Устройство ленточных фундаментов бетонных (монолитные заделки)</t>
  </si>
  <si>
    <t>ТЕР06-01-001-20</t>
  </si>
  <si>
    <t>Плиты железобетонные ленточных фундаментов ФЛ 10.12-2 /бетон В 10(М150), объем 0,26 м3, расход ар-ры 3,52 кг</t>
  </si>
  <si>
    <t>ТСЦ-403-1431</t>
  </si>
  <si>
    <t>Плиты железобетонные ленточных фундаментов ФЛ 10.24-1 /бетон В10 (М150), объем 0,55 м3, расход ар-ры 5,02 кг</t>
  </si>
  <si>
    <t>ТСЦ-403-1433</t>
  </si>
  <si>
    <t>Блоки бетонные стен подвалов сплошные (ГОСТ13579-78) ФБС24-4-6-Т /бетон В7,5 (М100), объем 0,543 м3, расход арматуры 1,46 кг/</t>
  </si>
  <si>
    <t>ТСЦ-403-8012</t>
  </si>
  <si>
    <t>Блоки бетонные стен подвалов сплошные (ГОСТ13579-78) ФБС12-4-3-Т /бетон В7,5 (М100), объем 0,127 м3, расход арматуры 0,74 кг/</t>
  </si>
  <si>
    <t>ТСЦ-403-8005</t>
  </si>
  <si>
    <t>Блоки бетонные стен подвалов сплошные (ГОСТ13579-78) ФБС12-4-6-Т /бетон В7,5 (М100), объем 0,265 м3, расход арматуры 1,46 кг/</t>
  </si>
  <si>
    <t>ТСЦ-403-8008</t>
  </si>
  <si>
    <t>Блоки бетонные стен подвалов сплошные (ГОСТ13579-78) ФБС12-6-3-Т /бетон В7,5 (М100), объем 0,191 м3, расход арматуры 0,74 кг/</t>
  </si>
  <si>
    <t>ТСЦ-403-8007</t>
  </si>
  <si>
    <t>Блоки бетонные стен подвалов сплошные (ГОСТ13579-78) ФБВ 9-6-6-Т /бетон В7,5 (М100), объем 0,243 м3, расход арматуры 0,76 кг/ с вырезом</t>
  </si>
  <si>
    <t>ТСЦ-403-8017</t>
  </si>
  <si>
    <t>Блоки бетонные стен подвалов сплошные (ГОСТ13579-78) ФБС12-6-6-Т /бетон В7,5 (М100), объем 0,398 м3, расход арматуры 1,46 кг/</t>
  </si>
  <si>
    <t>ТСЦ-403-8010</t>
  </si>
  <si>
    <t>Блоки бетонные стен подвалов сплошные (ГОСТ13579-78) ФБС24-6-6-Т /бетон В7,5 (М100), объем 0,815 м3, расход арматуры 2,36 кг/</t>
  </si>
  <si>
    <t>ТСЦ-403-8014</t>
  </si>
  <si>
    <t>Укладка блоков и плит ленточных фундаментов при глубине котлована до 4 м, масса конструкций до 1,5 т</t>
  </si>
  <si>
    <t>ТЕР07-01-001-02</t>
  </si>
  <si>
    <t>Укладка блоков и плит ленточных фундаментов при глубине котлована до 4 м, масса конструкций до 3,5 т</t>
  </si>
  <si>
    <t>ТЕР07-01-001-03</t>
  </si>
  <si>
    <t xml:space="preserve">                           под стены пристроя</t>
  </si>
  <si>
    <t>Горячекатаная арматурная сталь гладкая класса А-I, диаметром 14 мм</t>
  </si>
  <si>
    <t>ТСЦ-204-0005</t>
  </si>
  <si>
    <t>Устройство фундаментов под кирпичные перегородки толщ. 120 мм</t>
  </si>
  <si>
    <t>ТЕР06-01-001-16</t>
  </si>
  <si>
    <t>Устройство фундаментов под кирпичные перегородки толщ. 250 мм</t>
  </si>
  <si>
    <t>Разработка грунта при подводке, смене или усилении фундаментов, грунты 1-2 группы, без крепления</t>
  </si>
  <si>
    <t>ТЕРр51-2-3</t>
  </si>
  <si>
    <t xml:space="preserve">                           под кирпичные перегородки</t>
  </si>
  <si>
    <t>Работа на отвале, группа грунтов 1</t>
  </si>
  <si>
    <t>ТЕР01-01-016-01</t>
  </si>
  <si>
    <r>
      <t>Перевозка грузов автомобилями-самосвалами (работающими вне карьеров): расстояние 10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</t>
    </r>
  </si>
  <si>
    <t>СЦП3-3-10-1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</si>
</sst>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00"/>
  </numFmts>
  <fonts count="6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Arial Cyr"/>
      <charset val="204"/>
    </font>
    <font>
      <b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i/>
      <sz val="10"/>
      <name val="Times New Roman"/>
      <family val="1"/>
      <charset val="204"/>
    </font>
    <font>
      <b/>
      <i/>
      <u/>
      <sz val="10"/>
      <name val="Arial"/>
      <family val="2"/>
      <charset val="204"/>
    </font>
    <font>
      <b/>
      <sz val="7"/>
      <name val="Times New Roman"/>
      <family val="1"/>
      <charset val="204"/>
    </font>
    <font>
      <i/>
      <sz val="9"/>
      <name val="Arial"/>
      <family val="2"/>
      <charset val="204"/>
    </font>
    <font>
      <u/>
      <sz val="10"/>
      <name val="Arial"/>
      <family val="2"/>
      <charset val="204"/>
    </font>
    <font>
      <i/>
      <sz val="9"/>
      <name val="Times New Roman"/>
      <family val="1"/>
      <charset val="204"/>
    </font>
    <font>
      <sz val="12"/>
      <name val="Calibri"/>
      <family val="2"/>
      <charset val="204"/>
    </font>
    <font>
      <sz val="8"/>
      <name val="Arial Cyr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4" fillId="7" borderId="1" applyNumberFormat="0" applyAlignment="0" applyProtection="0"/>
    <xf numFmtId="0" fontId="24" fillId="7" borderId="1" applyNumberFormat="0" applyAlignment="0" applyProtection="0"/>
    <xf numFmtId="0" fontId="25" fillId="20" borderId="2" applyNumberFormat="0" applyAlignment="0" applyProtection="0"/>
    <xf numFmtId="0" fontId="25" fillId="20" borderId="2" applyNumberFormat="0" applyAlignment="0" applyProtection="0"/>
    <xf numFmtId="0" fontId="26" fillId="20" borderId="1" applyNumberFormat="0" applyAlignment="0" applyProtection="0"/>
    <xf numFmtId="0" fontId="26" fillId="20" borderId="1" applyNumberFormat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1" fillId="21" borderId="7" applyNumberFormat="0" applyAlignment="0" applyProtection="0"/>
    <xf numFmtId="0" fontId="31" fillId="21" borderId="7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1" fillId="0" borderId="0" applyAlignment="0"/>
    <xf numFmtId="0" fontId="39" fillId="0" borderId="0"/>
    <xf numFmtId="0" fontId="39" fillId="0" borderId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9" fillId="0" borderId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8" fillId="4" borderId="0" applyNumberFormat="0" applyBorder="0" applyAlignment="0" applyProtection="0"/>
  </cellStyleXfs>
  <cellXfs count="261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49" fontId="9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right"/>
    </xf>
    <xf numFmtId="0" fontId="1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3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4" fillId="0" borderId="0" xfId="0" applyFont="1" applyAlignment="1">
      <alignment horizontal="left"/>
    </xf>
    <xf numFmtId="0" fontId="15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164" fontId="4" fillId="0" borderId="0" xfId="0" applyNumberFormat="1" applyFont="1" applyAlignment="1">
      <alignment horizontal="right" vertical="top"/>
    </xf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49" fontId="18" fillId="0" borderId="0" xfId="0" applyNumberFormat="1" applyFont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top" wrapText="1"/>
    </xf>
    <xf numFmtId="3" fontId="4" fillId="0" borderId="0" xfId="0" applyNumberFormat="1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8" fillId="0" borderId="12" xfId="0" applyNumberFormat="1" applyFont="1" applyBorder="1" applyAlignment="1">
      <alignment horizontal="right" vertical="top"/>
    </xf>
    <xf numFmtId="3" fontId="8" fillId="0" borderId="12" xfId="0" applyNumberFormat="1" applyFont="1" applyBorder="1" applyAlignment="1">
      <alignment horizontal="right" vertical="top" wrapText="1"/>
    </xf>
    <xf numFmtId="3" fontId="11" fillId="0" borderId="12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19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49" fontId="12" fillId="0" borderId="0" xfId="72" applyNumberFormat="1" applyFont="1" applyFill="1"/>
    <xf numFmtId="0" fontId="41" fillId="0" borderId="0" xfId="72" applyFont="1" applyFill="1" applyAlignment="1">
      <alignment horizontal="center" vertical="center"/>
    </xf>
    <xf numFmtId="49" fontId="12" fillId="0" borderId="0" xfId="72" applyNumberFormat="1" applyFont="1" applyFill="1" applyAlignment="1">
      <alignment horizontal="center" vertical="center"/>
    </xf>
    <xf numFmtId="0" fontId="42" fillId="0" borderId="0" xfId="72" applyFont="1" applyFill="1" applyAlignment="1">
      <alignment horizontal="center" vertical="center"/>
    </xf>
    <xf numFmtId="49" fontId="40" fillId="0" borderId="0" xfId="72" applyNumberFormat="1" applyFont="1" applyFill="1" applyAlignment="1">
      <alignment horizontal="center" vertical="center"/>
    </xf>
    <xf numFmtId="49" fontId="43" fillId="0" borderId="0" xfId="72" applyNumberFormat="1" applyFont="1" applyFill="1" applyAlignment="1">
      <alignment wrapText="1"/>
    </xf>
    <xf numFmtId="49" fontId="41" fillId="0" borderId="0" xfId="72" applyNumberFormat="1" applyFont="1" applyFill="1" applyAlignment="1">
      <alignment horizontal="center" vertical="center" wrapText="1"/>
    </xf>
    <xf numFmtId="0" fontId="40" fillId="0" borderId="0" xfId="72" applyFont="1" applyFill="1"/>
    <xf numFmtId="0" fontId="40" fillId="0" borderId="10" xfId="72" applyFont="1" applyFill="1" applyBorder="1"/>
    <xf numFmtId="0" fontId="40" fillId="0" borderId="0" xfId="72" applyFont="1" applyFill="1" applyAlignment="1">
      <alignment horizontal="center"/>
    </xf>
    <xf numFmtId="0" fontId="40" fillId="0" borderId="0" xfId="72" applyFont="1" applyFill="1" applyAlignment="1">
      <alignment horizontal="right"/>
    </xf>
    <xf numFmtId="49" fontId="40" fillId="0" borderId="0" xfId="72" applyNumberFormat="1" applyFont="1" applyFill="1"/>
    <xf numFmtId="49" fontId="12" fillId="0" borderId="0" xfId="72" applyNumberFormat="1" applyFont="1" applyFill="1" applyAlignment="1">
      <alignment horizontal="center"/>
    </xf>
    <xf numFmtId="49" fontId="40" fillId="0" borderId="12" xfId="72" applyNumberFormat="1" applyFont="1" applyFill="1" applyBorder="1" applyAlignment="1">
      <alignment horizontal="center"/>
    </xf>
    <xf numFmtId="49" fontId="40" fillId="0" borderId="13" xfId="72" applyNumberFormat="1" applyFont="1" applyFill="1" applyBorder="1" applyAlignment="1">
      <alignment horizontal="center"/>
    </xf>
    <xf numFmtId="4" fontId="40" fillId="0" borderId="14" xfId="72" applyNumberFormat="1" applyFont="1" applyFill="1" applyBorder="1" applyAlignment="1">
      <alignment horizontal="center" vertical="center"/>
    </xf>
    <xf numFmtId="4" fontId="40" fillId="0" borderId="15" xfId="72" applyNumberFormat="1" applyFont="1" applyFill="1" applyBorder="1" applyAlignment="1">
      <alignment horizontal="center" vertical="center"/>
    </xf>
    <xf numFmtId="0" fontId="12" fillId="0" borderId="0" xfId="72" applyFont="1" applyFill="1" applyAlignment="1">
      <alignment vertical="center"/>
    </xf>
    <xf numFmtId="4" fontId="44" fillId="0" borderId="14" xfId="72" applyNumberFormat="1" applyFont="1" applyFill="1" applyBorder="1" applyAlignment="1">
      <alignment horizontal="center" vertical="center"/>
    </xf>
    <xf numFmtId="4" fontId="44" fillId="0" borderId="15" xfId="72" applyNumberFormat="1" applyFont="1" applyFill="1" applyBorder="1" applyAlignment="1">
      <alignment horizontal="center" vertical="center"/>
    </xf>
    <xf numFmtId="49" fontId="44" fillId="0" borderId="16" xfId="72" applyNumberFormat="1" applyFont="1" applyFill="1" applyBorder="1" applyAlignment="1">
      <alignment horizontal="left" vertical="center"/>
    </xf>
    <xf numFmtId="49" fontId="40" fillId="0" borderId="0" xfId="72" applyNumberFormat="1" applyFont="1" applyFill="1" applyBorder="1" applyAlignment="1">
      <alignment horizontal="centerContinuous" vertical="center" wrapText="1"/>
    </xf>
    <xf numFmtId="165" fontId="44" fillId="0" borderId="14" xfId="72" applyNumberFormat="1" applyFont="1" applyFill="1" applyBorder="1" applyAlignment="1">
      <alignment horizontal="center" vertical="center"/>
    </xf>
    <xf numFmtId="49" fontId="41" fillId="0" borderId="17" xfId="72" applyNumberFormat="1" applyFont="1" applyFill="1" applyBorder="1" applyAlignment="1">
      <alignment horizontal="left" vertical="center"/>
    </xf>
    <xf numFmtId="165" fontId="44" fillId="0" borderId="18" xfId="72" applyNumberFormat="1" applyFont="1" applyFill="1" applyBorder="1" applyAlignment="1">
      <alignment horizontal="center" vertical="center"/>
    </xf>
    <xf numFmtId="4" fontId="44" fillId="0" borderId="19" xfId="72" applyNumberFormat="1" applyFont="1" applyFill="1" applyBorder="1" applyAlignment="1">
      <alignment horizontal="center" vertical="center"/>
    </xf>
    <xf numFmtId="49" fontId="44" fillId="0" borderId="0" xfId="72" applyNumberFormat="1" applyFont="1" applyFill="1" applyBorder="1" applyAlignment="1">
      <alignment horizontal="left" vertical="center"/>
    </xf>
    <xf numFmtId="165" fontId="44" fillId="0" borderId="0" xfId="72" applyNumberFormat="1" applyFont="1" applyFill="1" applyBorder="1" applyAlignment="1">
      <alignment horizontal="center" vertical="center"/>
    </xf>
    <xf numFmtId="0" fontId="40" fillId="0" borderId="0" xfId="72" applyFont="1" applyFill="1" applyAlignment="1">
      <alignment horizontal="center" vertical="center"/>
    </xf>
    <xf numFmtId="0" fontId="40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40" fillId="0" borderId="16" xfId="72" applyNumberFormat="1" applyFont="1" applyFill="1" applyBorder="1" applyAlignment="1">
      <alignment vertical="center" wrapText="1"/>
    </xf>
    <xf numFmtId="49" fontId="40" fillId="0" borderId="12" xfId="72" applyNumberFormat="1" applyFont="1" applyFill="1" applyBorder="1" applyAlignment="1">
      <alignment horizontal="center" vertical="center"/>
    </xf>
    <xf numFmtId="49" fontId="40" fillId="0" borderId="14" xfId="72" applyNumberFormat="1" applyFont="1" applyFill="1" applyBorder="1" applyAlignment="1">
      <alignment horizontal="center" vertical="center" wrapText="1"/>
    </xf>
    <xf numFmtId="49" fontId="40" fillId="0" borderId="14" xfId="72" applyNumberFormat="1" applyFont="1" applyFill="1" applyBorder="1" applyAlignment="1">
      <alignment horizontal="centerContinuous" vertical="center" wrapText="1"/>
    </xf>
    <xf numFmtId="49" fontId="40" fillId="0" borderId="18" xfId="72" applyNumberFormat="1" applyFont="1" applyFill="1" applyBorder="1" applyAlignment="1">
      <alignment horizontal="centerContinuous" vertical="center" wrapText="1"/>
    </xf>
    <xf numFmtId="49" fontId="40" fillId="0" borderId="20" xfId="72" applyNumberFormat="1" applyFont="1" applyFill="1" applyBorder="1" applyAlignment="1">
      <alignment horizontal="center"/>
    </xf>
    <xf numFmtId="0" fontId="40" fillId="0" borderId="21" xfId="72" applyNumberFormat="1" applyFont="1" applyFill="1" applyBorder="1" applyAlignment="1">
      <alignment vertical="center" wrapText="1"/>
    </xf>
    <xf numFmtId="0" fontId="44" fillId="0" borderId="16" xfId="72" applyNumberFormat="1" applyFont="1" applyFill="1" applyBorder="1" applyAlignment="1">
      <alignment horizontal="left" vertical="center" wrapText="1"/>
    </xf>
    <xf numFmtId="49" fontId="45" fillId="0" borderId="14" xfId="72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17" fillId="0" borderId="0" xfId="0" applyFont="1"/>
    <xf numFmtId="49" fontId="47" fillId="0" borderId="0" xfId="0" applyNumberFormat="1" applyFont="1" applyBorder="1" applyAlignment="1">
      <alignment horizontal="left" vertical="top" wrapText="1"/>
    </xf>
    <xf numFmtId="0" fontId="48" fillId="0" borderId="0" xfId="0" applyFont="1" applyBorder="1" applyAlignment="1">
      <alignment horizontal="right" vertical="top"/>
    </xf>
    <xf numFmtId="0" fontId="48" fillId="0" borderId="0" xfId="0" applyFont="1" applyAlignment="1">
      <alignment horizontal="right" vertical="top"/>
    </xf>
    <xf numFmtId="0" fontId="49" fillId="0" borderId="0" xfId="0" applyFont="1" applyAlignment="1">
      <alignment horizontal="center" vertical="top"/>
    </xf>
    <xf numFmtId="3" fontId="14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top" wrapText="1"/>
    </xf>
    <xf numFmtId="3" fontId="4" fillId="0" borderId="0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top"/>
    </xf>
    <xf numFmtId="0" fontId="51" fillId="0" borderId="12" xfId="0" applyFont="1" applyBorder="1" applyAlignment="1">
      <alignment horizontal="right" vertical="top"/>
    </xf>
    <xf numFmtId="0" fontId="10" fillId="0" borderId="12" xfId="0" applyFont="1" applyBorder="1" applyAlignment="1">
      <alignment horizontal="center" vertical="top" wrapText="1"/>
    </xf>
    <xf numFmtId="0" fontId="52" fillId="0" borderId="12" xfId="0" applyFont="1" applyBorder="1" applyAlignment="1">
      <alignment horizontal="center" vertical="top" wrapText="1"/>
    </xf>
    <xf numFmtId="0" fontId="52" fillId="0" borderId="12" xfId="0" applyFont="1" applyBorder="1" applyAlignment="1">
      <alignment horizontal="left" vertical="top" wrapText="1"/>
    </xf>
    <xf numFmtId="49" fontId="52" fillId="0" borderId="12" xfId="0" applyNumberFormat="1" applyFont="1" applyBorder="1" applyAlignment="1">
      <alignment horizontal="left" vertical="top" wrapText="1"/>
    </xf>
    <xf numFmtId="0" fontId="2" fillId="0" borderId="0" xfId="0" applyFont="1" applyAlignme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13" fillId="0" borderId="0" xfId="0" applyFont="1" applyAlignment="1">
      <alignment horizontal="center" vertical="top"/>
    </xf>
    <xf numFmtId="0" fontId="12" fillId="0" borderId="0" xfId="0" applyFont="1" applyBorder="1" applyAlignment="1">
      <alignment horizontal="right" vertical="top"/>
    </xf>
    <xf numFmtId="0" fontId="53" fillId="0" borderId="11" xfId="0" applyFont="1" applyBorder="1" applyAlignment="1">
      <alignment horizontal="center" vertical="top"/>
    </xf>
    <xf numFmtId="0" fontId="12" fillId="0" borderId="11" xfId="0" applyFont="1" applyBorder="1" applyAlignment="1">
      <alignment horizontal="right" vertical="top"/>
    </xf>
    <xf numFmtId="3" fontId="12" fillId="0" borderId="0" xfId="0" applyNumberFormat="1" applyFont="1" applyAlignment="1">
      <alignment horizontal="right" vertical="top"/>
    </xf>
    <xf numFmtId="3" fontId="50" fillId="0" borderId="12" xfId="0" applyNumberFormat="1" applyFont="1" applyBorder="1" applyAlignment="1">
      <alignment horizontal="right" vertical="top"/>
    </xf>
    <xf numFmtId="3" fontId="12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right" vertical="top"/>
    </xf>
    <xf numFmtId="0" fontId="11" fillId="0" borderId="0" xfId="0" applyFont="1" applyBorder="1" applyAlignment="1">
      <alignment horizontal="right" vertical="top" wrapText="1"/>
    </xf>
    <xf numFmtId="0" fontId="0" fillId="0" borderId="0" xfId="0" applyBorder="1" applyAlignment="1">
      <alignment vertical="top" wrapText="1"/>
    </xf>
    <xf numFmtId="0" fontId="9" fillId="0" borderId="0" xfId="0" applyFont="1" applyBorder="1" applyAlignment="1">
      <alignment horizontal="left" vertical="top" wrapText="1"/>
    </xf>
    <xf numFmtId="0" fontId="54" fillId="0" borderId="0" xfId="0" applyFont="1" applyAlignment="1">
      <alignment horizontal="center" vertical="top"/>
    </xf>
    <xf numFmtId="3" fontId="11" fillId="0" borderId="0" xfId="0" applyNumberFormat="1" applyFont="1" applyBorder="1" applyAlignment="1">
      <alignment horizontal="right" vertical="top" wrapText="1"/>
    </xf>
    <xf numFmtId="0" fontId="55" fillId="0" borderId="0" xfId="0" applyFont="1" applyBorder="1" applyAlignment="1">
      <alignment horizontal="right" vertical="top" wrapText="1"/>
    </xf>
    <xf numFmtId="0" fontId="19" fillId="0" borderId="0" xfId="0" applyFont="1" applyBorder="1" applyAlignment="1">
      <alignment horizontal="right" vertical="top"/>
    </xf>
    <xf numFmtId="3" fontId="55" fillId="0" borderId="0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9" fillId="0" borderId="0" xfId="0" applyFont="1" applyBorder="1" applyAlignment="1">
      <alignment vertical="top"/>
    </xf>
    <xf numFmtId="0" fontId="47" fillId="0" borderId="0" xfId="0" applyFont="1" applyBorder="1" applyAlignment="1">
      <alignment horizontal="left" vertical="top" wrapText="1"/>
    </xf>
    <xf numFmtId="2" fontId="2" fillId="0" borderId="0" xfId="0" applyNumberFormat="1" applyFont="1" applyAlignment="1">
      <alignment horizontal="right" vertical="top"/>
    </xf>
    <xf numFmtId="0" fontId="57" fillId="0" borderId="10" xfId="0" applyFont="1" applyBorder="1" applyAlignment="1">
      <alignment horizontal="right" vertical="top"/>
    </xf>
    <xf numFmtId="1" fontId="8" fillId="0" borderId="12" xfId="0" applyNumberFormat="1" applyFont="1" applyBorder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6" fillId="0" borderId="11" xfId="0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/>
    </xf>
    <xf numFmtId="3" fontId="4" fillId="0" borderId="0" xfId="0" applyNumberFormat="1" applyFont="1"/>
    <xf numFmtId="0" fontId="12" fillId="0" borderId="0" xfId="73" applyFont="1" applyFill="1"/>
    <xf numFmtId="0" fontId="12" fillId="0" borderId="0" xfId="73" applyFont="1" applyFill="1" applyAlignment="1">
      <alignment horizontal="center" vertical="center"/>
    </xf>
    <xf numFmtId="0" fontId="12" fillId="0" borderId="0" xfId="73" applyFont="1" applyFill="1" applyBorder="1" applyAlignment="1">
      <alignment horizontal="center" vertical="center"/>
    </xf>
    <xf numFmtId="0" fontId="40" fillId="0" borderId="0" xfId="73" applyFont="1" applyFill="1"/>
    <xf numFmtId="4" fontId="44" fillId="0" borderId="18" xfId="73" applyNumberFormat="1" applyFont="1" applyFill="1" applyBorder="1" applyAlignment="1">
      <alignment horizontal="center" vertical="center"/>
    </xf>
    <xf numFmtId="0" fontId="18" fillId="0" borderId="0" xfId="73" applyFont="1" applyFill="1"/>
    <xf numFmtId="4" fontId="44" fillId="0" borderId="12" xfId="73" applyNumberFormat="1" applyFont="1" applyFill="1" applyBorder="1" applyAlignment="1">
      <alignment horizontal="center" vertical="center"/>
    </xf>
    <xf numFmtId="0" fontId="12" fillId="0" borderId="0" xfId="73" applyFont="1" applyFill="1" applyAlignment="1">
      <alignment vertical="center"/>
    </xf>
    <xf numFmtId="0" fontId="40" fillId="0" borderId="12" xfId="73" applyNumberFormat="1" applyFont="1" applyFill="1" applyBorder="1" applyAlignment="1">
      <alignment horizontal="center" vertical="center"/>
    </xf>
    <xf numFmtId="49" fontId="12" fillId="0" borderId="0" xfId="73" applyNumberFormat="1" applyFont="1" applyFill="1"/>
    <xf numFmtId="4" fontId="40" fillId="0" borderId="12" xfId="73" applyNumberFormat="1" applyFont="1" applyFill="1" applyBorder="1" applyAlignment="1">
      <alignment horizontal="center" vertical="center"/>
    </xf>
    <xf numFmtId="49" fontId="40" fillId="0" borderId="12" xfId="73" applyNumberFormat="1" applyFont="1" applyFill="1" applyBorder="1" applyAlignment="1">
      <alignment horizontal="center" vertical="center" wrapText="1"/>
    </xf>
    <xf numFmtId="49" fontId="40" fillId="0" borderId="12" xfId="73" applyNumberFormat="1" applyFont="1" applyFill="1" applyBorder="1" applyAlignment="1">
      <alignment horizontal="center"/>
    </xf>
    <xf numFmtId="49" fontId="40" fillId="0" borderId="12" xfId="73" applyNumberFormat="1" applyFont="1" applyFill="1" applyBorder="1" applyAlignment="1">
      <alignment horizontal="center" vertical="center"/>
    </xf>
    <xf numFmtId="49" fontId="12" fillId="0" borderId="0" xfId="73" applyNumberFormat="1" applyFont="1" applyFill="1" applyAlignment="1">
      <alignment horizontal="center"/>
    </xf>
    <xf numFmtId="49" fontId="40" fillId="0" borderId="0" xfId="73" applyNumberFormat="1" applyFont="1" applyFill="1"/>
    <xf numFmtId="0" fontId="40" fillId="0" borderId="10" xfId="73" applyFont="1" applyFill="1" applyBorder="1" applyAlignment="1">
      <alignment horizontal="right"/>
    </xf>
    <xf numFmtId="0" fontId="40" fillId="0" borderId="10" xfId="73" applyFont="1" applyFill="1" applyBorder="1"/>
    <xf numFmtId="0" fontId="40" fillId="0" borderId="10" xfId="73" applyFont="1" applyFill="1" applyBorder="1" applyAlignment="1">
      <alignment horizontal="left" vertical="center"/>
    </xf>
    <xf numFmtId="49" fontId="43" fillId="0" borderId="0" xfId="73" applyNumberFormat="1" applyFont="1" applyFill="1" applyAlignment="1">
      <alignment wrapText="1"/>
    </xf>
    <xf numFmtId="49" fontId="44" fillId="0" borderId="22" xfId="73" applyNumberFormat="1" applyFont="1" applyFill="1" applyBorder="1" applyAlignment="1">
      <alignment horizontal="left" vertical="center" wrapText="1"/>
    </xf>
    <xf numFmtId="0" fontId="58" fillId="0" borderId="12" xfId="73" applyFont="1" applyFill="1" applyBorder="1" applyAlignment="1">
      <alignment horizontal="center" vertical="center"/>
    </xf>
    <xf numFmtId="0" fontId="44" fillId="0" borderId="12" xfId="73" applyFont="1" applyFill="1" applyBorder="1" applyAlignment="1">
      <alignment horizontal="left" vertical="center" wrapText="1"/>
    </xf>
    <xf numFmtId="0" fontId="40" fillId="0" borderId="18" xfId="73" applyFont="1" applyFill="1" applyBorder="1" applyAlignment="1">
      <alignment horizontal="center" vertical="center"/>
    </xf>
    <xf numFmtId="0" fontId="44" fillId="0" borderId="10" xfId="73" applyFont="1" applyFill="1" applyBorder="1" applyAlignment="1">
      <alignment horizontal="left" vertical="center"/>
    </xf>
    <xf numFmtId="49" fontId="40" fillId="0" borderId="22" xfId="73" applyNumberFormat="1" applyFont="1" applyFill="1" applyBorder="1" applyAlignment="1">
      <alignment horizontal="center" vertical="center" wrapText="1"/>
    </xf>
    <xf numFmtId="49" fontId="45" fillId="0" borderId="12" xfId="73" applyNumberFormat="1" applyFont="1" applyFill="1" applyBorder="1" applyAlignment="1">
      <alignment horizontal="center" vertical="center" wrapText="1"/>
    </xf>
    <xf numFmtId="0" fontId="44" fillId="0" borderId="0" xfId="73" applyFont="1" applyFill="1" applyAlignment="1">
      <alignment horizontal="center" vertical="center"/>
    </xf>
    <xf numFmtId="0" fontId="44" fillId="0" borderId="0" xfId="73" applyFont="1" applyFill="1"/>
    <xf numFmtId="0" fontId="40" fillId="0" borderId="0" xfId="73" applyFont="1" applyFill="1" applyAlignment="1">
      <alignment horizontal="center" vertical="center"/>
    </xf>
    <xf numFmtId="0" fontId="40" fillId="0" borderId="12" xfId="73" applyFont="1" applyFill="1" applyBorder="1" applyAlignment="1">
      <alignment horizontal="center" vertical="center"/>
    </xf>
    <xf numFmtId="0" fontId="44" fillId="0" borderId="12" xfId="73" applyFont="1" applyFill="1" applyBorder="1" applyAlignment="1">
      <alignment horizontal="left" vertical="center"/>
    </xf>
    <xf numFmtId="49" fontId="40" fillId="0" borderId="22" xfId="73" applyNumberFormat="1" applyFont="1" applyFill="1" applyBorder="1" applyAlignment="1">
      <alignment horizontal="left" vertical="center" wrapText="1"/>
    </xf>
    <xf numFmtId="49" fontId="40" fillId="0" borderId="16" xfId="72" applyNumberFormat="1" applyFont="1" applyFill="1" applyBorder="1" applyAlignment="1">
      <alignment horizontal="left" vertical="center"/>
    </xf>
    <xf numFmtId="0" fontId="53" fillId="0" borderId="0" xfId="72" applyFont="1" applyFill="1" applyAlignment="1">
      <alignment vertical="center"/>
    </xf>
    <xf numFmtId="49" fontId="40" fillId="0" borderId="16" xfId="72" applyNumberFormat="1" applyFont="1" applyFill="1" applyBorder="1" applyAlignment="1">
      <alignment horizontal="left" vertical="center" wrapText="1"/>
    </xf>
    <xf numFmtId="49" fontId="43" fillId="0" borderId="16" xfId="72" applyNumberFormat="1" applyFont="1" applyFill="1" applyBorder="1" applyAlignment="1">
      <alignment horizontal="left" vertical="center" wrapText="1"/>
    </xf>
    <xf numFmtId="165" fontId="40" fillId="0" borderId="14" xfId="72" applyNumberFormat="1" applyFont="1" applyFill="1" applyBorder="1" applyAlignment="1">
      <alignment horizontal="center" vertical="center"/>
    </xf>
    <xf numFmtId="4" fontId="40" fillId="24" borderId="0" xfId="73" applyNumberFormat="1" applyFont="1" applyFill="1" applyAlignment="1">
      <alignment horizontal="center" vertical="center"/>
    </xf>
    <xf numFmtId="0" fontId="12" fillId="24" borderId="0" xfId="73" applyFont="1" applyFill="1"/>
    <xf numFmtId="4" fontId="40" fillId="24" borderId="12" xfId="73" applyNumberFormat="1" applyFont="1" applyFill="1" applyBorder="1" applyAlignment="1">
      <alignment horizontal="center" vertical="center" wrapText="1"/>
    </xf>
    <xf numFmtId="0" fontId="40" fillId="24" borderId="12" xfId="0" applyFont="1" applyFill="1" applyBorder="1" applyAlignment="1">
      <alignment horizontal="center" vertical="center" wrapText="1"/>
    </xf>
    <xf numFmtId="49" fontId="40" fillId="24" borderId="12" xfId="73" applyNumberFormat="1" applyFont="1" applyFill="1" applyBorder="1" applyAlignment="1">
      <alignment horizontal="center"/>
    </xf>
    <xf numFmtId="4" fontId="40" fillId="24" borderId="12" xfId="73" applyNumberFormat="1" applyFont="1" applyFill="1" applyBorder="1" applyAlignment="1">
      <alignment horizontal="center" vertical="center"/>
    </xf>
    <xf numFmtId="4" fontId="44" fillId="24" borderId="12" xfId="73" applyNumberFormat="1" applyFont="1" applyFill="1" applyBorder="1" applyAlignment="1">
      <alignment horizontal="center" vertical="center"/>
    </xf>
    <xf numFmtId="4" fontId="44" fillId="24" borderId="0" xfId="73" applyNumberFormat="1" applyFont="1" applyFill="1" applyAlignment="1">
      <alignment horizontal="center" vertical="center"/>
    </xf>
    <xf numFmtId="0" fontId="44" fillId="24" borderId="0" xfId="73" applyFont="1" applyFill="1"/>
    <xf numFmtId="0" fontId="40" fillId="24" borderId="0" xfId="73" applyFont="1" applyFill="1"/>
    <xf numFmtId="49" fontId="40" fillId="24" borderId="0" xfId="73" applyNumberFormat="1" applyFont="1" applyFill="1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164" fontId="4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0" fontId="16" fillId="0" borderId="12" xfId="0" applyFont="1" applyBorder="1" applyAlignment="1">
      <alignment horizontal="left" vertical="top" wrapText="1"/>
    </xf>
    <xf numFmtId="0" fontId="17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46" fillId="0" borderId="12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40" fillId="0" borderId="0" xfId="72" applyFont="1" applyFill="1" applyAlignment="1">
      <alignment horizontal="center" vertical="center"/>
    </xf>
    <xf numFmtId="49" fontId="41" fillId="0" borderId="0" xfId="72" applyNumberFormat="1" applyFont="1" applyFill="1" applyAlignment="1">
      <alignment horizontal="center" vertical="center"/>
    </xf>
    <xf numFmtId="49" fontId="41" fillId="0" borderId="0" xfId="72" applyNumberFormat="1" applyFont="1" applyFill="1" applyAlignment="1">
      <alignment horizontal="center" vertical="center" wrapText="1"/>
    </xf>
    <xf numFmtId="49" fontId="40" fillId="0" borderId="21" xfId="72" applyNumberFormat="1" applyFont="1" applyFill="1" applyBorder="1" applyAlignment="1">
      <alignment horizontal="center" vertical="center" wrapText="1"/>
    </xf>
    <xf numFmtId="49" fontId="40" fillId="0" borderId="16" xfId="72" applyNumberFormat="1" applyFont="1" applyFill="1" applyBorder="1" applyAlignment="1">
      <alignment horizontal="center" vertical="center" wrapText="1"/>
    </xf>
    <xf numFmtId="49" fontId="40" fillId="0" borderId="17" xfId="72" applyNumberFormat="1" applyFont="1" applyFill="1" applyBorder="1" applyAlignment="1">
      <alignment horizontal="center" vertical="center" wrapText="1"/>
    </xf>
    <xf numFmtId="49" fontId="40" fillId="0" borderId="23" xfId="72" applyNumberFormat="1" applyFont="1" applyFill="1" applyBorder="1" applyAlignment="1">
      <alignment horizontal="center" vertical="center" wrapText="1"/>
    </xf>
    <xf numFmtId="49" fontId="40" fillId="0" borderId="14" xfId="72" applyNumberFormat="1" applyFont="1" applyFill="1" applyBorder="1" applyAlignment="1">
      <alignment horizontal="center" vertical="center" wrapText="1"/>
    </xf>
    <xf numFmtId="49" fontId="40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49" fontId="40" fillId="0" borderId="12" xfId="73" applyNumberFormat="1" applyFont="1" applyFill="1" applyBorder="1" applyAlignment="1">
      <alignment horizontal="center" vertical="center" wrapText="1"/>
    </xf>
    <xf numFmtId="49" fontId="40" fillId="0" borderId="12" xfId="73" applyNumberFormat="1" applyFont="1" applyFill="1" applyBorder="1" applyAlignment="1">
      <alignment horizontal="center" vertical="center"/>
    </xf>
    <xf numFmtId="4" fontId="40" fillId="24" borderId="20" xfId="73" applyNumberFormat="1" applyFont="1" applyFill="1" applyBorder="1" applyAlignment="1">
      <alignment horizontal="center" vertical="center"/>
    </xf>
    <xf numFmtId="4" fontId="40" fillId="24" borderId="13" xfId="73" applyNumberFormat="1" applyFont="1" applyFill="1" applyBorder="1" applyAlignment="1">
      <alignment horizontal="center" vertical="center"/>
    </xf>
    <xf numFmtId="0" fontId="12" fillId="0" borderId="0" xfId="73" applyFont="1" applyFill="1" applyAlignment="1">
      <alignment horizontal="right"/>
    </xf>
    <xf numFmtId="0" fontId="12" fillId="0" borderId="0" xfId="73" applyFont="1" applyFill="1" applyAlignment="1">
      <alignment horizontal="center" vertical="center"/>
    </xf>
    <xf numFmtId="0" fontId="40" fillId="0" borderId="0" xfId="73" applyFont="1" applyFill="1" applyBorder="1" applyAlignment="1">
      <alignment horizontal="center" vertical="center"/>
    </xf>
    <xf numFmtId="0" fontId="41" fillId="0" borderId="0" xfId="73" applyFont="1" applyFill="1" applyAlignment="1">
      <alignment horizontal="center"/>
    </xf>
    <xf numFmtId="49" fontId="41" fillId="0" borderId="0" xfId="73" applyNumberFormat="1" applyFont="1" applyFill="1" applyAlignment="1">
      <alignment horizontal="center" vertical="top"/>
    </xf>
    <xf numFmtId="49" fontId="41" fillId="0" borderId="0" xfId="73" applyNumberFormat="1" applyFont="1" applyFill="1" applyAlignment="1">
      <alignment horizontal="center" vertical="center" wrapText="1"/>
    </xf>
    <xf numFmtId="49" fontId="43" fillId="0" borderId="0" xfId="73" applyNumberFormat="1" applyFont="1" applyFill="1" applyAlignment="1">
      <alignment horizontal="left" vertical="top" wrapText="1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358"/>
  <sheetViews>
    <sheetView showGridLines="0" zoomScaleNormal="75" zoomScaleSheetLayoutView="75" workbookViewId="0">
      <selection activeCell="R324" sqref="R324"/>
    </sheetView>
  </sheetViews>
  <sheetFormatPr defaultRowHeight="12.75" outlineLevelRow="2"/>
  <cols>
    <col min="1" max="1" width="3.28515625" style="28" customWidth="1"/>
    <col min="2" max="2" width="9.7109375" style="1" customWidth="1"/>
    <col min="3" max="3" width="34.28515625" style="25" customWidth="1"/>
    <col min="4" max="4" width="11.28515625" style="24" customWidth="1"/>
    <col min="5" max="5" width="11.7109375" style="26" customWidth="1"/>
    <col min="6" max="6" width="7.7109375" style="7" customWidth="1"/>
    <col min="7" max="9" width="6.7109375" style="7" customWidth="1"/>
    <col min="10" max="10" width="7.7109375" style="65" customWidth="1"/>
    <col min="11" max="11" width="10.7109375" style="7" customWidth="1"/>
    <col min="12" max="17" width="6.7109375" style="7" customWidth="1"/>
    <col min="18" max="16384" width="9.140625" style="8"/>
  </cols>
  <sheetData>
    <row r="1" spans="1:18" outlineLevel="2">
      <c r="A1" s="6" t="s">
        <v>1509</v>
      </c>
      <c r="B1" s="9"/>
      <c r="C1" s="2"/>
      <c r="D1" s="3"/>
      <c r="E1" s="226" t="s">
        <v>1605</v>
      </c>
      <c r="F1" s="226"/>
      <c r="G1" s="226"/>
      <c r="H1" s="226"/>
      <c r="I1" s="226"/>
      <c r="J1" s="57"/>
      <c r="K1" s="5"/>
      <c r="L1" s="5"/>
      <c r="M1" s="6" t="s">
        <v>1510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1491</v>
      </c>
      <c r="H2" s="5"/>
      <c r="I2" s="5"/>
      <c r="J2" s="57"/>
      <c r="K2" s="5"/>
      <c r="L2" s="5"/>
      <c r="M2" s="10"/>
      <c r="N2" s="5"/>
      <c r="O2" s="5"/>
      <c r="P2" s="5"/>
      <c r="Q2"/>
      <c r="R2"/>
    </row>
    <row r="3" spans="1:18" outlineLevel="1">
      <c r="A3" s="10" t="s">
        <v>1513</v>
      </c>
      <c r="B3" s="9"/>
      <c r="C3" s="2"/>
      <c r="D3" s="3"/>
      <c r="E3" s="3"/>
      <c r="F3" s="5"/>
      <c r="G3" s="5"/>
      <c r="H3" s="5"/>
      <c r="I3" s="5"/>
      <c r="J3" s="57"/>
      <c r="K3" s="5"/>
      <c r="L3" s="5"/>
      <c r="M3" s="10" t="s">
        <v>1513</v>
      </c>
      <c r="N3" s="5"/>
      <c r="O3" s="5"/>
      <c r="P3" s="5"/>
      <c r="Q3"/>
      <c r="R3"/>
    </row>
    <row r="4" spans="1:18" outlineLevel="1">
      <c r="A4" s="10" t="s">
        <v>1606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10" t="s">
        <v>1607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990</v>
      </c>
      <c r="H5" s="15"/>
      <c r="I5" s="15"/>
      <c r="J5" s="57"/>
      <c r="K5" s="5"/>
      <c r="L5" s="5"/>
      <c r="M5" s="5"/>
      <c r="N5" s="5"/>
      <c r="O5" s="5"/>
      <c r="P5" s="5"/>
      <c r="Q5" s="8"/>
    </row>
    <row r="6" spans="1:18">
      <c r="A6" s="4"/>
      <c r="B6" s="9"/>
      <c r="C6" s="3"/>
      <c r="D6" s="8"/>
      <c r="E6" s="5"/>
      <c r="F6" s="5"/>
      <c r="G6" s="4" t="s">
        <v>1492</v>
      </c>
      <c r="H6" s="4"/>
      <c r="I6" s="4"/>
      <c r="J6" s="57"/>
      <c r="K6" s="5"/>
      <c r="L6" s="5"/>
      <c r="M6" s="5"/>
      <c r="N6" s="5"/>
      <c r="O6" s="5"/>
      <c r="P6" s="5"/>
      <c r="Q6" s="8"/>
    </row>
    <row r="7" spans="1:18">
      <c r="A7" s="4"/>
      <c r="B7" s="9"/>
      <c r="C7" s="2"/>
      <c r="D7" s="3"/>
      <c r="E7" s="8"/>
      <c r="F7" s="5"/>
      <c r="G7" s="5"/>
      <c r="H7" s="5"/>
      <c r="I7" s="5"/>
      <c r="J7" s="57"/>
      <c r="K7" s="5"/>
      <c r="L7" s="5"/>
      <c r="M7" s="5"/>
      <c r="N7" s="5"/>
      <c r="O7" s="5"/>
      <c r="P7" s="5"/>
      <c r="Q7" s="5"/>
    </row>
    <row r="8" spans="1:18">
      <c r="A8" s="4"/>
      <c r="B8" s="9"/>
      <c r="C8" s="16"/>
      <c r="D8" s="17" t="s">
        <v>424</v>
      </c>
      <c r="E8" s="18"/>
      <c r="F8" s="5"/>
      <c r="G8" s="5"/>
      <c r="H8" s="4"/>
      <c r="I8" s="5"/>
      <c r="J8" s="57"/>
      <c r="K8" s="11"/>
      <c r="L8" s="11"/>
      <c r="M8" s="5"/>
      <c r="N8" s="5"/>
      <c r="O8" s="5"/>
      <c r="P8" s="5"/>
      <c r="Q8" s="5"/>
    </row>
    <row r="9" spans="1:18">
      <c r="A9" s="4"/>
      <c r="B9" s="9"/>
      <c r="C9" s="2"/>
      <c r="D9" s="3"/>
      <c r="E9" s="19"/>
      <c r="F9" s="12"/>
      <c r="G9" s="12"/>
      <c r="H9" s="13" t="s">
        <v>1494</v>
      </c>
      <c r="I9" s="13"/>
      <c r="J9" s="58"/>
      <c r="K9" s="14"/>
      <c r="L9" s="5"/>
      <c r="M9" s="5"/>
      <c r="N9" s="5"/>
      <c r="O9" s="5"/>
      <c r="P9" s="5"/>
      <c r="Q9" s="5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7"/>
      <c r="K10" s="5"/>
      <c r="L10" s="5"/>
      <c r="M10" s="5"/>
      <c r="N10" s="5"/>
      <c r="O10" s="5"/>
      <c r="P10" s="5"/>
      <c r="Q10" s="5"/>
    </row>
    <row r="11" spans="1:18" ht="14.25">
      <c r="A11" s="4"/>
      <c r="B11" s="9"/>
      <c r="C11" s="2"/>
      <c r="D11" s="18" t="s">
        <v>989</v>
      </c>
      <c r="E11" s="4"/>
      <c r="F11" s="5"/>
      <c r="G11" s="5"/>
      <c r="H11" s="5"/>
      <c r="I11" s="18"/>
      <c r="J11" s="59"/>
      <c r="K11" s="5"/>
      <c r="L11" s="5"/>
      <c r="M11" s="5"/>
      <c r="N11" s="5"/>
      <c r="O11" s="5"/>
      <c r="P11" s="5"/>
      <c r="Q11" s="5"/>
      <c r="R11" s="22"/>
    </row>
    <row r="12" spans="1:18">
      <c r="A12" s="4"/>
      <c r="B12" s="9"/>
      <c r="C12" s="2"/>
      <c r="D12" s="18" t="s">
        <v>988</v>
      </c>
      <c r="E12" s="4"/>
      <c r="F12" s="5"/>
      <c r="G12" s="5"/>
      <c r="H12" s="5"/>
      <c r="I12" s="18"/>
      <c r="J12" s="227" t="s">
        <v>987</v>
      </c>
      <c r="K12" s="228"/>
      <c r="L12" s="10" t="s">
        <v>1598</v>
      </c>
      <c r="M12" s="5"/>
      <c r="N12" s="5"/>
      <c r="O12" s="5"/>
      <c r="P12" s="5"/>
      <c r="Q12" s="5"/>
    </row>
    <row r="13" spans="1:18">
      <c r="A13" s="4"/>
      <c r="B13" s="9"/>
      <c r="C13" s="2"/>
      <c r="D13" s="18" t="s">
        <v>1599</v>
      </c>
      <c r="E13" s="4"/>
      <c r="F13" s="5"/>
      <c r="G13" s="5"/>
      <c r="H13" s="5"/>
      <c r="I13" s="18"/>
      <c r="J13" s="229">
        <f>244.843*4.42</f>
        <v>1082.20606</v>
      </c>
      <c r="K13" s="230"/>
      <c r="L13" s="10" t="s">
        <v>1598</v>
      </c>
      <c r="M13" s="5"/>
      <c r="N13" s="5"/>
      <c r="O13" s="5"/>
      <c r="P13" s="5"/>
      <c r="Q13" s="5"/>
    </row>
    <row r="14" spans="1:18" outlineLevel="1">
      <c r="A14" s="4"/>
      <c r="B14" s="9"/>
      <c r="C14" s="2"/>
      <c r="D14" s="18" t="s">
        <v>1600</v>
      </c>
      <c r="E14" s="4"/>
      <c r="F14" s="5"/>
      <c r="G14" s="5"/>
      <c r="H14" s="5"/>
      <c r="I14" s="18"/>
      <c r="J14" s="227" t="s">
        <v>986</v>
      </c>
      <c r="K14" s="228"/>
      <c r="L14" s="10" t="s">
        <v>1601</v>
      </c>
      <c r="M14" s="5"/>
      <c r="N14" s="5"/>
      <c r="O14" s="5"/>
      <c r="P14" s="5"/>
      <c r="Q14" s="5"/>
    </row>
    <row r="15" spans="1:18" s="44" customFormat="1" outlineLevel="1">
      <c r="A15" s="37"/>
      <c r="B15" s="38"/>
      <c r="C15" s="29"/>
      <c r="D15" s="18" t="s">
        <v>1608</v>
      </c>
      <c r="E15" s="18"/>
      <c r="F15" s="18"/>
      <c r="G15" s="18"/>
      <c r="H15" s="18"/>
      <c r="I15" s="18"/>
      <c r="J15" s="59"/>
      <c r="K15" s="39">
        <f>J346*4.42/1000</f>
        <v>6105.6288800000002</v>
      </c>
      <c r="L15" s="18" t="s">
        <v>1609</v>
      </c>
      <c r="M15" s="40"/>
      <c r="N15" s="40"/>
      <c r="O15" s="40"/>
      <c r="P15" s="40"/>
    </row>
    <row r="16" spans="1:18" customFormat="1">
      <c r="A16" s="37"/>
      <c r="B16" s="38"/>
      <c r="C16" s="29"/>
      <c r="D16" s="45" t="s">
        <v>985</v>
      </c>
      <c r="E16" s="18"/>
      <c r="F16" s="18"/>
      <c r="G16" s="18"/>
      <c r="H16" s="18"/>
      <c r="I16" s="18"/>
      <c r="J16" s="59"/>
      <c r="K16" s="18"/>
      <c r="L16" s="18"/>
      <c r="M16" s="40"/>
      <c r="N16" s="40"/>
      <c r="O16" s="40"/>
      <c r="P16" s="40"/>
    </row>
    <row r="18" spans="1:17" ht="18" customHeight="1">
      <c r="A18" s="217" t="s">
        <v>1495</v>
      </c>
      <c r="B18" s="223" t="s">
        <v>1502</v>
      </c>
      <c r="C18" s="217" t="s">
        <v>1496</v>
      </c>
      <c r="D18" s="217" t="s">
        <v>1497</v>
      </c>
      <c r="E18" s="217" t="s">
        <v>1498</v>
      </c>
      <c r="F18" s="217" t="s">
        <v>1511</v>
      </c>
      <c r="G18" s="218"/>
      <c r="H18" s="218"/>
      <c r="I18" s="218"/>
      <c r="J18" s="217" t="s">
        <v>1512</v>
      </c>
      <c r="K18" s="218"/>
      <c r="L18" s="218"/>
      <c r="M18" s="218"/>
      <c r="N18" s="217" t="s">
        <v>1504</v>
      </c>
      <c r="O18" s="217" t="s">
        <v>1506</v>
      </c>
      <c r="P18" s="217" t="s">
        <v>1505</v>
      </c>
      <c r="Q18" s="217" t="s">
        <v>1507</v>
      </c>
    </row>
    <row r="19" spans="1:17" ht="15.75" customHeight="1">
      <c r="A19" s="218"/>
      <c r="B19" s="224"/>
      <c r="C19" s="222"/>
      <c r="D19" s="217"/>
      <c r="E19" s="218"/>
      <c r="F19" s="217" t="s">
        <v>1499</v>
      </c>
      <c r="G19" s="217" t="s">
        <v>1501</v>
      </c>
      <c r="H19" s="218"/>
      <c r="I19" s="218"/>
      <c r="J19" s="220" t="s">
        <v>1499</v>
      </c>
      <c r="K19" s="217" t="s">
        <v>1501</v>
      </c>
      <c r="L19" s="218"/>
      <c r="M19" s="218"/>
      <c r="N19" s="217"/>
      <c r="O19" s="217"/>
      <c r="P19" s="217"/>
      <c r="Q19" s="217"/>
    </row>
    <row r="20" spans="1:17" ht="15.75" customHeight="1">
      <c r="A20" s="218"/>
      <c r="B20" s="224"/>
      <c r="C20" s="222"/>
      <c r="D20" s="217"/>
      <c r="E20" s="218"/>
      <c r="F20" s="218"/>
      <c r="G20" s="116" t="s">
        <v>1500</v>
      </c>
      <c r="H20" s="116" t="s">
        <v>1508</v>
      </c>
      <c r="I20" s="116" t="s">
        <v>1503</v>
      </c>
      <c r="J20" s="221"/>
      <c r="K20" s="116" t="s">
        <v>1500</v>
      </c>
      <c r="L20" s="116" t="s">
        <v>1508</v>
      </c>
      <c r="M20" s="116" t="s">
        <v>1503</v>
      </c>
      <c r="N20" s="217"/>
      <c r="O20" s="217"/>
      <c r="P20" s="217"/>
      <c r="Q20" s="217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899999999999999" customHeight="1">
      <c r="A22" s="219" t="s">
        <v>984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</row>
    <row r="23" spans="1:17" ht="24">
      <c r="A23" s="23">
        <v>1</v>
      </c>
      <c r="B23" s="30" t="s">
        <v>983</v>
      </c>
      <c r="C23" s="113" t="s">
        <v>982</v>
      </c>
      <c r="D23" s="31" t="s">
        <v>1740</v>
      </c>
      <c r="E23" s="32">
        <v>32</v>
      </c>
      <c r="F23" s="33">
        <v>296.8</v>
      </c>
      <c r="G23" s="33">
        <v>102.84</v>
      </c>
      <c r="H23" s="33">
        <v>193.96</v>
      </c>
      <c r="I23" s="33">
        <v>17.96</v>
      </c>
      <c r="J23" s="60">
        <v>9498</v>
      </c>
      <c r="K23" s="34">
        <v>3291</v>
      </c>
      <c r="L23" s="34">
        <v>6207</v>
      </c>
      <c r="M23" s="34">
        <v>575</v>
      </c>
      <c r="N23" s="34">
        <v>8.24</v>
      </c>
      <c r="O23" s="34">
        <v>263.68</v>
      </c>
      <c r="P23" s="34">
        <v>1.1499999999999999</v>
      </c>
      <c r="Q23" s="34">
        <v>36.799999999999997</v>
      </c>
    </row>
    <row r="24" spans="1:17" ht="36">
      <c r="A24" s="23">
        <v>2</v>
      </c>
      <c r="B24" s="30" t="s">
        <v>981</v>
      </c>
      <c r="C24" s="113" t="s">
        <v>980</v>
      </c>
      <c r="D24" s="31" t="s">
        <v>1939</v>
      </c>
      <c r="E24" s="35">
        <v>0.249</v>
      </c>
      <c r="F24" s="33">
        <v>2461.2800000000002</v>
      </c>
      <c r="G24" s="33">
        <v>2149.36</v>
      </c>
      <c r="H24" s="33">
        <v>311.92</v>
      </c>
      <c r="I24" s="33">
        <v>120.9</v>
      </c>
      <c r="J24" s="60">
        <v>613</v>
      </c>
      <c r="K24" s="34">
        <v>535</v>
      </c>
      <c r="L24" s="34">
        <v>78</v>
      </c>
      <c r="M24" s="34">
        <v>30</v>
      </c>
      <c r="N24" s="34">
        <v>188.54</v>
      </c>
      <c r="O24" s="34">
        <v>46.95</v>
      </c>
      <c r="P24" s="34">
        <v>7.74</v>
      </c>
      <c r="Q24" s="34">
        <v>1.93</v>
      </c>
    </row>
    <row r="25" spans="1:17" ht="24">
      <c r="A25" s="23">
        <v>3</v>
      </c>
      <c r="B25" s="30" t="s">
        <v>979</v>
      </c>
      <c r="C25" s="113" t="s">
        <v>978</v>
      </c>
      <c r="D25" s="31" t="s">
        <v>1939</v>
      </c>
      <c r="E25" s="35">
        <v>0.42299999999999999</v>
      </c>
      <c r="F25" s="33">
        <v>1496.49</v>
      </c>
      <c r="G25" s="33">
        <v>1184.57</v>
      </c>
      <c r="H25" s="33">
        <v>311.92</v>
      </c>
      <c r="I25" s="33">
        <v>120.9</v>
      </c>
      <c r="J25" s="60">
        <v>633</v>
      </c>
      <c r="K25" s="34">
        <v>501</v>
      </c>
      <c r="L25" s="34">
        <v>132</v>
      </c>
      <c r="M25" s="34">
        <v>51</v>
      </c>
      <c r="N25" s="34">
        <v>103.91</v>
      </c>
      <c r="O25" s="34">
        <v>43.95</v>
      </c>
      <c r="P25" s="34">
        <v>7.74</v>
      </c>
      <c r="Q25" s="34">
        <v>3.27</v>
      </c>
    </row>
    <row r="26" spans="1:17" ht="24">
      <c r="A26" s="23">
        <v>4</v>
      </c>
      <c r="B26" s="30" t="s">
        <v>1817</v>
      </c>
      <c r="C26" s="113" t="s">
        <v>1816</v>
      </c>
      <c r="D26" s="31" t="s">
        <v>1939</v>
      </c>
      <c r="E26" s="35">
        <v>1.92</v>
      </c>
      <c r="F26" s="33">
        <v>202.89</v>
      </c>
      <c r="G26" s="33">
        <v>158.04</v>
      </c>
      <c r="H26" s="33">
        <v>44.85</v>
      </c>
      <c r="I26" s="34"/>
      <c r="J26" s="60">
        <v>390</v>
      </c>
      <c r="K26" s="34">
        <v>304</v>
      </c>
      <c r="L26" s="34">
        <v>86</v>
      </c>
      <c r="M26" s="34"/>
      <c r="N26" s="34">
        <v>14.38</v>
      </c>
      <c r="O26" s="34">
        <v>27.61</v>
      </c>
      <c r="P26" s="34"/>
      <c r="Q26" s="34"/>
    </row>
    <row r="27" spans="1:17" ht="53.25">
      <c r="A27" s="23">
        <v>5</v>
      </c>
      <c r="B27" s="30" t="s">
        <v>1807</v>
      </c>
      <c r="C27" s="113" t="s">
        <v>1815</v>
      </c>
      <c r="D27" s="31" t="s">
        <v>1939</v>
      </c>
      <c r="E27" s="32">
        <v>1.92</v>
      </c>
      <c r="F27" s="33">
        <v>493.74</v>
      </c>
      <c r="G27" s="33">
        <v>265.02</v>
      </c>
      <c r="H27" s="33">
        <v>228.72</v>
      </c>
      <c r="I27" s="33">
        <v>25.64</v>
      </c>
      <c r="J27" s="60">
        <v>948</v>
      </c>
      <c r="K27" s="34">
        <v>509</v>
      </c>
      <c r="L27" s="34">
        <v>439</v>
      </c>
      <c r="M27" s="34">
        <v>49</v>
      </c>
      <c r="N27" s="34">
        <v>21.78</v>
      </c>
      <c r="O27" s="34">
        <v>41.82</v>
      </c>
      <c r="P27" s="34">
        <v>1.55</v>
      </c>
      <c r="Q27" s="34">
        <v>2.98</v>
      </c>
    </row>
    <row r="28" spans="1:17" ht="48">
      <c r="A28" s="23">
        <v>6</v>
      </c>
      <c r="B28" s="30" t="s">
        <v>977</v>
      </c>
      <c r="C28" s="113" t="s">
        <v>976</v>
      </c>
      <c r="D28" s="31" t="s">
        <v>1700</v>
      </c>
      <c r="E28" s="35">
        <v>1.5304</v>
      </c>
      <c r="F28" s="33">
        <v>541.99</v>
      </c>
      <c r="G28" s="33">
        <v>464.41</v>
      </c>
      <c r="H28" s="33">
        <v>77.58</v>
      </c>
      <c r="I28" s="33">
        <v>7.19</v>
      </c>
      <c r="J28" s="60">
        <v>829</v>
      </c>
      <c r="K28" s="34">
        <v>711</v>
      </c>
      <c r="L28" s="34">
        <v>118</v>
      </c>
      <c r="M28" s="34">
        <v>11</v>
      </c>
      <c r="N28" s="34">
        <v>36.770000000000003</v>
      </c>
      <c r="O28" s="34">
        <v>56.27</v>
      </c>
      <c r="P28" s="34">
        <v>0.46</v>
      </c>
      <c r="Q28" s="34">
        <v>0.7</v>
      </c>
    </row>
    <row r="29" spans="1:17" ht="24">
      <c r="A29" s="23">
        <v>7</v>
      </c>
      <c r="B29" s="30" t="s">
        <v>975</v>
      </c>
      <c r="C29" s="113" t="s">
        <v>974</v>
      </c>
      <c r="D29" s="31" t="s">
        <v>1700</v>
      </c>
      <c r="E29" s="32">
        <v>1.5304</v>
      </c>
      <c r="F29" s="33">
        <v>4262.51</v>
      </c>
      <c r="G29" s="33">
        <v>1335.51</v>
      </c>
      <c r="H29" s="33">
        <v>2927</v>
      </c>
      <c r="I29" s="33">
        <v>288.33</v>
      </c>
      <c r="J29" s="60">
        <v>6523</v>
      </c>
      <c r="K29" s="34">
        <v>2044</v>
      </c>
      <c r="L29" s="34">
        <v>4479</v>
      </c>
      <c r="M29" s="34">
        <v>441</v>
      </c>
      <c r="N29" s="34">
        <v>111.2</v>
      </c>
      <c r="O29" s="34">
        <v>170.18</v>
      </c>
      <c r="P29" s="34">
        <v>21</v>
      </c>
      <c r="Q29" s="34">
        <v>32.14</v>
      </c>
    </row>
    <row r="30" spans="1:17" ht="55.5">
      <c r="A30" s="23">
        <v>8</v>
      </c>
      <c r="B30" s="30" t="s">
        <v>973</v>
      </c>
      <c r="C30" s="113" t="s">
        <v>972</v>
      </c>
      <c r="D30" s="31" t="s">
        <v>1697</v>
      </c>
      <c r="E30" s="35">
        <v>135.6</v>
      </c>
      <c r="F30" s="33">
        <v>2.77</v>
      </c>
      <c r="G30" s="33">
        <v>2.77</v>
      </c>
      <c r="H30" s="34"/>
      <c r="I30" s="34"/>
      <c r="J30" s="60">
        <v>376</v>
      </c>
      <c r="K30" s="34">
        <v>376</v>
      </c>
      <c r="L30" s="34"/>
      <c r="M30" s="34"/>
      <c r="N30" s="34"/>
      <c r="O30" s="34"/>
      <c r="P30" s="34"/>
      <c r="Q30" s="34"/>
    </row>
    <row r="31" spans="1:17" ht="87">
      <c r="A31" s="23">
        <v>9</v>
      </c>
      <c r="B31" s="30" t="s">
        <v>971</v>
      </c>
      <c r="C31" s="113" t="s">
        <v>970</v>
      </c>
      <c r="D31" s="31" t="s">
        <v>1697</v>
      </c>
      <c r="E31" s="32">
        <v>135.6</v>
      </c>
      <c r="F31" s="33">
        <v>52.85</v>
      </c>
      <c r="G31" s="34"/>
      <c r="H31" s="33">
        <v>52.85</v>
      </c>
      <c r="I31" s="34"/>
      <c r="J31" s="60">
        <v>7166</v>
      </c>
      <c r="K31" s="34"/>
      <c r="L31" s="34">
        <v>7166</v>
      </c>
      <c r="M31" s="34"/>
      <c r="N31" s="34"/>
      <c r="O31" s="34"/>
      <c r="P31" s="34"/>
      <c r="Q31" s="34"/>
    </row>
    <row r="32" spans="1:17" ht="19.899999999999999" customHeight="1">
      <c r="A32" s="219" t="s">
        <v>969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</row>
    <row r="33" spans="1:17" ht="19.899999999999999" customHeight="1">
      <c r="A33" s="215" t="s">
        <v>968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</row>
    <row r="34" spans="1:17" ht="60">
      <c r="A34" s="23">
        <v>10</v>
      </c>
      <c r="B34" s="30" t="s">
        <v>1545</v>
      </c>
      <c r="C34" s="113" t="s">
        <v>1546</v>
      </c>
      <c r="D34" s="31" t="s">
        <v>1547</v>
      </c>
      <c r="E34" s="35">
        <v>0.34899999999999998</v>
      </c>
      <c r="F34" s="33">
        <v>4796.33</v>
      </c>
      <c r="G34" s="33">
        <v>145.29</v>
      </c>
      <c r="H34" s="33">
        <v>4651.04</v>
      </c>
      <c r="I34" s="33">
        <v>489.16</v>
      </c>
      <c r="J34" s="60">
        <v>1674</v>
      </c>
      <c r="K34" s="34">
        <v>51</v>
      </c>
      <c r="L34" s="34">
        <v>1623</v>
      </c>
      <c r="M34" s="34">
        <v>171</v>
      </c>
      <c r="N34" s="34">
        <v>13.22</v>
      </c>
      <c r="O34" s="34">
        <v>4.6100000000000003</v>
      </c>
      <c r="P34" s="34">
        <v>28.91</v>
      </c>
      <c r="Q34" s="34">
        <v>10.09</v>
      </c>
    </row>
    <row r="35" spans="1:17" ht="108.75">
      <c r="A35" s="23">
        <v>11</v>
      </c>
      <c r="B35" s="30" t="s">
        <v>967</v>
      </c>
      <c r="C35" s="113" t="s">
        <v>966</v>
      </c>
      <c r="D35" s="31" t="s">
        <v>1550</v>
      </c>
      <c r="E35" s="35">
        <v>0.105</v>
      </c>
      <c r="F35" s="33">
        <v>4194.91</v>
      </c>
      <c r="G35" s="33">
        <v>4194.91</v>
      </c>
      <c r="H35" s="34"/>
      <c r="I35" s="34"/>
      <c r="J35" s="60">
        <v>440</v>
      </c>
      <c r="K35" s="34">
        <v>440</v>
      </c>
      <c r="L35" s="34"/>
      <c r="M35" s="34"/>
      <c r="N35" s="34">
        <v>355.2</v>
      </c>
      <c r="O35" s="34">
        <v>37.299999999999997</v>
      </c>
      <c r="P35" s="34"/>
      <c r="Q35" s="34"/>
    </row>
    <row r="36" spans="1:17" ht="33" customHeight="1">
      <c r="A36" s="23">
        <v>12</v>
      </c>
      <c r="B36" s="30" t="s">
        <v>965</v>
      </c>
      <c r="C36" s="113" t="s">
        <v>964</v>
      </c>
      <c r="D36" s="31" t="s">
        <v>1547</v>
      </c>
      <c r="E36" s="35">
        <v>0.26800000000000002</v>
      </c>
      <c r="F36" s="33">
        <v>704.9</v>
      </c>
      <c r="G36" s="34"/>
      <c r="H36" s="33">
        <v>704.9</v>
      </c>
      <c r="I36" s="33">
        <v>118.71</v>
      </c>
      <c r="J36" s="60">
        <v>189</v>
      </c>
      <c r="K36" s="34"/>
      <c r="L36" s="34">
        <v>189</v>
      </c>
      <c r="M36" s="34">
        <v>32</v>
      </c>
      <c r="N36" s="34"/>
      <c r="O36" s="34"/>
      <c r="P36" s="34">
        <v>7.6</v>
      </c>
      <c r="Q36" s="34">
        <v>2.04</v>
      </c>
    </row>
    <row r="37" spans="1:17" ht="24">
      <c r="A37" s="23">
        <v>13</v>
      </c>
      <c r="B37" s="30" t="s">
        <v>1553</v>
      </c>
      <c r="C37" s="113" t="s">
        <v>1554</v>
      </c>
      <c r="D37" s="31" t="s">
        <v>1550</v>
      </c>
      <c r="E37" s="32">
        <v>0.105</v>
      </c>
      <c r="F37" s="33">
        <v>1027.4000000000001</v>
      </c>
      <c r="G37" s="33">
        <v>1027.4000000000001</v>
      </c>
      <c r="H37" s="34"/>
      <c r="I37" s="34"/>
      <c r="J37" s="60">
        <v>108</v>
      </c>
      <c r="K37" s="34">
        <v>108</v>
      </c>
      <c r="L37" s="34"/>
      <c r="M37" s="34"/>
      <c r="N37" s="34">
        <v>97.2</v>
      </c>
      <c r="O37" s="34">
        <v>10.210000000000001</v>
      </c>
      <c r="P37" s="34"/>
      <c r="Q37" s="34"/>
    </row>
    <row r="38" spans="1:17" ht="48">
      <c r="A38" s="23">
        <v>14</v>
      </c>
      <c r="B38" s="30" t="s">
        <v>963</v>
      </c>
      <c r="C38" s="113" t="s">
        <v>962</v>
      </c>
      <c r="D38" s="31" t="s">
        <v>1547</v>
      </c>
      <c r="E38" s="35">
        <v>8.1000000000000003E-2</v>
      </c>
      <c r="F38" s="33">
        <v>3222.6</v>
      </c>
      <c r="G38" s="33">
        <v>70.34</v>
      </c>
      <c r="H38" s="33">
        <v>3148.43</v>
      </c>
      <c r="I38" s="33">
        <v>524.16999999999996</v>
      </c>
      <c r="J38" s="60">
        <v>261</v>
      </c>
      <c r="K38" s="34">
        <v>6</v>
      </c>
      <c r="L38" s="34">
        <v>255</v>
      </c>
      <c r="M38" s="34">
        <v>42</v>
      </c>
      <c r="N38" s="34">
        <v>6.4</v>
      </c>
      <c r="O38" s="34">
        <v>0.52</v>
      </c>
      <c r="P38" s="34">
        <v>32.72</v>
      </c>
      <c r="Q38" s="34">
        <v>2.65</v>
      </c>
    </row>
    <row r="39" spans="1:17" ht="87">
      <c r="A39" s="23">
        <v>15</v>
      </c>
      <c r="B39" s="30" t="s">
        <v>2070</v>
      </c>
      <c r="C39" s="113" t="s">
        <v>2069</v>
      </c>
      <c r="D39" s="31" t="s">
        <v>1697</v>
      </c>
      <c r="E39" s="35">
        <v>162</v>
      </c>
      <c r="F39" s="33">
        <v>18.37</v>
      </c>
      <c r="G39" s="34"/>
      <c r="H39" s="33">
        <v>18.37</v>
      </c>
      <c r="I39" s="34"/>
      <c r="J39" s="60">
        <v>2976</v>
      </c>
      <c r="K39" s="34"/>
      <c r="L39" s="34">
        <v>2976</v>
      </c>
      <c r="M39" s="34"/>
      <c r="N39" s="34"/>
      <c r="O39" s="34"/>
      <c r="P39" s="34"/>
      <c r="Q39" s="34"/>
    </row>
    <row r="40" spans="1:17" ht="24">
      <c r="A40" s="23">
        <v>16</v>
      </c>
      <c r="B40" s="30" t="s">
        <v>2068</v>
      </c>
      <c r="C40" s="113" t="s">
        <v>2067</v>
      </c>
      <c r="D40" s="31" t="s">
        <v>1547</v>
      </c>
      <c r="E40" s="32">
        <v>8.1000000000000003E-2</v>
      </c>
      <c r="F40" s="33">
        <v>391.87</v>
      </c>
      <c r="G40" s="33">
        <v>32.86</v>
      </c>
      <c r="H40" s="33">
        <v>356.46</v>
      </c>
      <c r="I40" s="33">
        <v>55.16</v>
      </c>
      <c r="J40" s="60">
        <v>32</v>
      </c>
      <c r="K40" s="34">
        <v>3</v>
      </c>
      <c r="L40" s="34">
        <v>29</v>
      </c>
      <c r="M40" s="34">
        <v>4</v>
      </c>
      <c r="N40" s="34">
        <v>2.99</v>
      </c>
      <c r="O40" s="34">
        <v>0.24</v>
      </c>
      <c r="P40" s="34">
        <v>3.26</v>
      </c>
      <c r="Q40" s="34">
        <v>0.26</v>
      </c>
    </row>
    <row r="41" spans="1:17" ht="19.899999999999999" customHeight="1">
      <c r="A41" s="215" t="s">
        <v>2066</v>
      </c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</row>
    <row r="42" spans="1:17" ht="36">
      <c r="A42" s="23">
        <v>17</v>
      </c>
      <c r="B42" s="30" t="s">
        <v>2065</v>
      </c>
      <c r="C42" s="113" t="s">
        <v>2064</v>
      </c>
      <c r="D42" s="31" t="s">
        <v>1550</v>
      </c>
      <c r="E42" s="35">
        <v>0.06</v>
      </c>
      <c r="F42" s="33">
        <v>3878.43</v>
      </c>
      <c r="G42" s="33">
        <v>3877.34</v>
      </c>
      <c r="H42" s="33">
        <v>1.0900000000000001</v>
      </c>
      <c r="I42" s="34"/>
      <c r="J42" s="60">
        <v>233</v>
      </c>
      <c r="K42" s="34">
        <v>233</v>
      </c>
      <c r="L42" s="34"/>
      <c r="M42" s="34"/>
      <c r="N42" s="34">
        <v>346.5</v>
      </c>
      <c r="O42" s="34">
        <v>20.79</v>
      </c>
      <c r="P42" s="34"/>
      <c r="Q42" s="34"/>
    </row>
    <row r="43" spans="1:17" ht="24">
      <c r="A43" s="23">
        <v>18</v>
      </c>
      <c r="B43" s="30" t="s">
        <v>1727</v>
      </c>
      <c r="C43" s="113" t="s">
        <v>1726</v>
      </c>
      <c r="D43" s="31" t="s">
        <v>1725</v>
      </c>
      <c r="E43" s="35">
        <v>6</v>
      </c>
      <c r="F43" s="33">
        <v>288.26</v>
      </c>
      <c r="G43" s="33">
        <v>27.62</v>
      </c>
      <c r="H43" s="33">
        <v>67.69</v>
      </c>
      <c r="I43" s="33">
        <v>7.48</v>
      </c>
      <c r="J43" s="60">
        <v>1730</v>
      </c>
      <c r="K43" s="34">
        <v>166</v>
      </c>
      <c r="L43" s="34">
        <v>406</v>
      </c>
      <c r="M43" s="34">
        <v>45</v>
      </c>
      <c r="N43" s="34">
        <v>2.4</v>
      </c>
      <c r="O43" s="34">
        <v>14.4</v>
      </c>
      <c r="P43" s="34">
        <v>0.54</v>
      </c>
      <c r="Q43" s="34">
        <v>3.24</v>
      </c>
    </row>
    <row r="44" spans="1:17" ht="24">
      <c r="A44" s="23">
        <v>19</v>
      </c>
      <c r="B44" s="30" t="s">
        <v>2062</v>
      </c>
      <c r="C44" s="113" t="s">
        <v>2063</v>
      </c>
      <c r="D44" s="31" t="s">
        <v>1540</v>
      </c>
      <c r="E44" s="35">
        <v>0.01</v>
      </c>
      <c r="F44" s="33">
        <v>70670.2</v>
      </c>
      <c r="G44" s="33">
        <v>2650.13</v>
      </c>
      <c r="H44" s="33">
        <v>7038.24</v>
      </c>
      <c r="I44" s="33">
        <v>496.22</v>
      </c>
      <c r="J44" s="60">
        <v>707</v>
      </c>
      <c r="K44" s="34">
        <v>27</v>
      </c>
      <c r="L44" s="34">
        <v>70</v>
      </c>
      <c r="M44" s="34">
        <v>5</v>
      </c>
      <c r="N44" s="34">
        <v>220.66</v>
      </c>
      <c r="O44" s="34">
        <v>2.21</v>
      </c>
      <c r="P44" s="34">
        <v>27.31</v>
      </c>
      <c r="Q44" s="34">
        <v>0.27</v>
      </c>
    </row>
    <row r="45" spans="1:17" ht="24">
      <c r="A45" s="23">
        <v>20</v>
      </c>
      <c r="B45" s="30" t="s">
        <v>2062</v>
      </c>
      <c r="C45" s="113" t="s">
        <v>2061</v>
      </c>
      <c r="D45" s="31" t="s">
        <v>1540</v>
      </c>
      <c r="E45" s="35">
        <v>9.0999999999999998E-2</v>
      </c>
      <c r="F45" s="33">
        <v>70670.2</v>
      </c>
      <c r="G45" s="33">
        <v>2650.13</v>
      </c>
      <c r="H45" s="33">
        <v>7038.24</v>
      </c>
      <c r="I45" s="33">
        <v>496.22</v>
      </c>
      <c r="J45" s="60">
        <v>6431</v>
      </c>
      <c r="K45" s="34">
        <v>241</v>
      </c>
      <c r="L45" s="34">
        <v>640</v>
      </c>
      <c r="M45" s="34">
        <v>45</v>
      </c>
      <c r="N45" s="34">
        <v>220.66</v>
      </c>
      <c r="O45" s="34">
        <v>20.079999999999998</v>
      </c>
      <c r="P45" s="34">
        <v>27.31</v>
      </c>
      <c r="Q45" s="34">
        <v>2.4900000000000002</v>
      </c>
    </row>
    <row r="46" spans="1:17" ht="24">
      <c r="A46" s="23">
        <v>21</v>
      </c>
      <c r="B46" s="30" t="s">
        <v>2060</v>
      </c>
      <c r="C46" s="113" t="s">
        <v>2059</v>
      </c>
      <c r="D46" s="31" t="s">
        <v>1697</v>
      </c>
      <c r="E46" s="35">
        <v>0.4</v>
      </c>
      <c r="F46" s="33">
        <v>4282.07</v>
      </c>
      <c r="G46" s="34"/>
      <c r="H46" s="34"/>
      <c r="I46" s="34"/>
      <c r="J46" s="60">
        <v>1713</v>
      </c>
      <c r="K46" s="34"/>
      <c r="L46" s="34"/>
      <c r="M46" s="34"/>
      <c r="N46" s="34"/>
      <c r="O46" s="34"/>
      <c r="P46" s="34"/>
      <c r="Q46" s="34"/>
    </row>
    <row r="47" spans="1:17" ht="24">
      <c r="A47" s="23">
        <v>22</v>
      </c>
      <c r="B47" s="30" t="s">
        <v>2030</v>
      </c>
      <c r="C47" s="113" t="s">
        <v>2031</v>
      </c>
      <c r="D47" s="31" t="s">
        <v>1939</v>
      </c>
      <c r="E47" s="35">
        <v>0.496</v>
      </c>
      <c r="F47" s="33">
        <v>4988.12</v>
      </c>
      <c r="G47" s="33">
        <v>241.4</v>
      </c>
      <c r="H47" s="33">
        <v>220.12</v>
      </c>
      <c r="I47" s="34"/>
      <c r="J47" s="60">
        <v>2474</v>
      </c>
      <c r="K47" s="34">
        <v>120</v>
      </c>
      <c r="L47" s="34">
        <v>109</v>
      </c>
      <c r="M47" s="34"/>
      <c r="N47" s="34">
        <v>20.100000000000001</v>
      </c>
      <c r="O47" s="34">
        <v>9.9700000000000006</v>
      </c>
      <c r="P47" s="34"/>
      <c r="Q47" s="34"/>
    </row>
    <row r="48" spans="1:17">
      <c r="A48" s="215" t="s">
        <v>2058</v>
      </c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</row>
    <row r="49" spans="1:17" ht="24">
      <c r="A49" s="23">
        <v>23</v>
      </c>
      <c r="B49" s="30" t="s">
        <v>1727</v>
      </c>
      <c r="C49" s="113" t="s">
        <v>1726</v>
      </c>
      <c r="D49" s="31" t="s">
        <v>1725</v>
      </c>
      <c r="E49" s="35">
        <v>3.5</v>
      </c>
      <c r="F49" s="33">
        <v>288.26</v>
      </c>
      <c r="G49" s="33">
        <v>27.62</v>
      </c>
      <c r="H49" s="33">
        <v>67.69</v>
      </c>
      <c r="I49" s="33">
        <v>7.48</v>
      </c>
      <c r="J49" s="60">
        <v>1009</v>
      </c>
      <c r="K49" s="34">
        <v>97</v>
      </c>
      <c r="L49" s="34">
        <v>237</v>
      </c>
      <c r="M49" s="34">
        <v>26</v>
      </c>
      <c r="N49" s="34">
        <v>2.4</v>
      </c>
      <c r="O49" s="34">
        <v>8.4</v>
      </c>
      <c r="P49" s="34">
        <v>0.54</v>
      </c>
      <c r="Q49" s="34">
        <v>1.89</v>
      </c>
    </row>
    <row r="50" spans="1:17" ht="36">
      <c r="A50" s="23">
        <v>24</v>
      </c>
      <c r="B50" s="30" t="s">
        <v>2057</v>
      </c>
      <c r="C50" s="113" t="s">
        <v>2056</v>
      </c>
      <c r="D50" s="31" t="s">
        <v>1797</v>
      </c>
      <c r="E50" s="32">
        <v>0.56999999999999995</v>
      </c>
      <c r="F50" s="33">
        <v>12295.23</v>
      </c>
      <c r="G50" s="33">
        <v>1716.48</v>
      </c>
      <c r="H50" s="33">
        <v>6049.38</v>
      </c>
      <c r="I50" s="33">
        <v>785.08</v>
      </c>
      <c r="J50" s="60">
        <v>7008</v>
      </c>
      <c r="K50" s="34">
        <v>978</v>
      </c>
      <c r="L50" s="34">
        <v>3448</v>
      </c>
      <c r="M50" s="34">
        <v>447</v>
      </c>
      <c r="N50" s="34">
        <v>134.31</v>
      </c>
      <c r="O50" s="34">
        <v>76.56</v>
      </c>
      <c r="P50" s="34">
        <v>43.81</v>
      </c>
      <c r="Q50" s="34">
        <v>24.97</v>
      </c>
    </row>
    <row r="51" spans="1:17" ht="36">
      <c r="A51" s="23">
        <v>25</v>
      </c>
      <c r="B51" s="30" t="s">
        <v>2055</v>
      </c>
      <c r="C51" s="113" t="s">
        <v>2054</v>
      </c>
      <c r="D51" s="31" t="s">
        <v>1797</v>
      </c>
      <c r="E51" s="35">
        <v>0.56000000000000005</v>
      </c>
      <c r="F51" s="33">
        <v>8118.44</v>
      </c>
      <c r="G51" s="33">
        <v>1142.92</v>
      </c>
      <c r="H51" s="33">
        <v>3992.1</v>
      </c>
      <c r="I51" s="33">
        <v>560.79999999999995</v>
      </c>
      <c r="J51" s="60">
        <v>4546</v>
      </c>
      <c r="K51" s="34">
        <v>640</v>
      </c>
      <c r="L51" s="34">
        <v>2236</v>
      </c>
      <c r="M51" s="34">
        <v>314</v>
      </c>
      <c r="N51" s="34">
        <v>91.58</v>
      </c>
      <c r="O51" s="34">
        <v>51.28</v>
      </c>
      <c r="P51" s="34">
        <v>31.26</v>
      </c>
      <c r="Q51" s="34">
        <v>17.510000000000002</v>
      </c>
    </row>
    <row r="52" spans="1:17" ht="48">
      <c r="A52" s="23">
        <v>26</v>
      </c>
      <c r="B52" s="30" t="s">
        <v>2053</v>
      </c>
      <c r="C52" s="113" t="s">
        <v>2052</v>
      </c>
      <c r="D52" s="31" t="s">
        <v>1516</v>
      </c>
      <c r="E52" s="32">
        <v>57</v>
      </c>
      <c r="F52" s="33">
        <v>519.51</v>
      </c>
      <c r="G52" s="34"/>
      <c r="H52" s="34"/>
      <c r="I52" s="34"/>
      <c r="J52" s="60">
        <v>29612</v>
      </c>
      <c r="K52" s="34"/>
      <c r="L52" s="34"/>
      <c r="M52" s="34"/>
      <c r="N52" s="34"/>
      <c r="O52" s="34"/>
      <c r="P52" s="34"/>
      <c r="Q52" s="34"/>
    </row>
    <row r="53" spans="1:17" ht="48">
      <c r="A53" s="23">
        <v>27</v>
      </c>
      <c r="B53" s="30" t="s">
        <v>2051</v>
      </c>
      <c r="C53" s="113" t="s">
        <v>2050</v>
      </c>
      <c r="D53" s="31" t="s">
        <v>1516</v>
      </c>
      <c r="E53" s="32">
        <v>7</v>
      </c>
      <c r="F53" s="33">
        <v>262.27999999999997</v>
      </c>
      <c r="G53" s="34"/>
      <c r="H53" s="34"/>
      <c r="I53" s="34"/>
      <c r="J53" s="60">
        <v>1836</v>
      </c>
      <c r="K53" s="34"/>
      <c r="L53" s="34"/>
      <c r="M53" s="34"/>
      <c r="N53" s="34"/>
      <c r="O53" s="34"/>
      <c r="P53" s="34"/>
      <c r="Q53" s="34"/>
    </row>
    <row r="54" spans="1:17" ht="48">
      <c r="A54" s="23">
        <v>28</v>
      </c>
      <c r="B54" s="30" t="s">
        <v>2049</v>
      </c>
      <c r="C54" s="113" t="s">
        <v>2048</v>
      </c>
      <c r="D54" s="31" t="s">
        <v>1516</v>
      </c>
      <c r="E54" s="32">
        <v>4</v>
      </c>
      <c r="F54" s="33">
        <v>165.39</v>
      </c>
      <c r="G54" s="34"/>
      <c r="H54" s="34"/>
      <c r="I54" s="34"/>
      <c r="J54" s="60">
        <v>662</v>
      </c>
      <c r="K54" s="34"/>
      <c r="L54" s="34"/>
      <c r="M54" s="34"/>
      <c r="N54" s="34"/>
      <c r="O54" s="34"/>
      <c r="P54" s="34"/>
      <c r="Q54" s="34"/>
    </row>
    <row r="55" spans="1:17" ht="48">
      <c r="A55" s="23">
        <v>29</v>
      </c>
      <c r="B55" s="30" t="s">
        <v>2047</v>
      </c>
      <c r="C55" s="113" t="s">
        <v>2046</v>
      </c>
      <c r="D55" s="31" t="s">
        <v>1516</v>
      </c>
      <c r="E55" s="32">
        <v>23</v>
      </c>
      <c r="F55" s="33">
        <v>130</v>
      </c>
      <c r="G55" s="34"/>
      <c r="H55" s="34"/>
      <c r="I55" s="34"/>
      <c r="J55" s="60">
        <v>2990</v>
      </c>
      <c r="K55" s="34"/>
      <c r="L55" s="34"/>
      <c r="M55" s="34"/>
      <c r="N55" s="34"/>
      <c r="O55" s="34"/>
      <c r="P55" s="34"/>
      <c r="Q55" s="34"/>
    </row>
    <row r="56" spans="1:17" ht="48">
      <c r="A56" s="23">
        <v>30</v>
      </c>
      <c r="B56" s="30" t="s">
        <v>2045</v>
      </c>
      <c r="C56" s="113" t="s">
        <v>2044</v>
      </c>
      <c r="D56" s="31" t="s">
        <v>1516</v>
      </c>
      <c r="E56" s="32">
        <v>7</v>
      </c>
      <c r="F56" s="33">
        <v>180.37</v>
      </c>
      <c r="G56" s="34"/>
      <c r="H56" s="34"/>
      <c r="I56" s="34"/>
      <c r="J56" s="60">
        <v>1263</v>
      </c>
      <c r="K56" s="34"/>
      <c r="L56" s="34"/>
      <c r="M56" s="34"/>
      <c r="N56" s="34"/>
      <c r="O56" s="34"/>
      <c r="P56" s="34"/>
      <c r="Q56" s="34"/>
    </row>
    <row r="57" spans="1:17" ht="48">
      <c r="A57" s="23">
        <v>31</v>
      </c>
      <c r="B57" s="30" t="s">
        <v>2043</v>
      </c>
      <c r="C57" s="113" t="s">
        <v>2042</v>
      </c>
      <c r="D57" s="31" t="s">
        <v>1516</v>
      </c>
      <c r="E57" s="32">
        <v>3</v>
      </c>
      <c r="F57" s="33">
        <v>86.44</v>
      </c>
      <c r="G57" s="34"/>
      <c r="H57" s="34"/>
      <c r="I57" s="34"/>
      <c r="J57" s="60">
        <v>259</v>
      </c>
      <c r="K57" s="34"/>
      <c r="L57" s="34"/>
      <c r="M57" s="34"/>
      <c r="N57" s="34"/>
      <c r="O57" s="34"/>
      <c r="P57" s="34"/>
      <c r="Q57" s="34"/>
    </row>
    <row r="58" spans="1:17" ht="48">
      <c r="A58" s="23">
        <v>32</v>
      </c>
      <c r="B58" s="30" t="s">
        <v>2041</v>
      </c>
      <c r="C58" s="113" t="s">
        <v>2040</v>
      </c>
      <c r="D58" s="31" t="s">
        <v>1516</v>
      </c>
      <c r="E58" s="32">
        <v>2</v>
      </c>
      <c r="F58" s="33">
        <v>346.12</v>
      </c>
      <c r="G58" s="34"/>
      <c r="H58" s="34"/>
      <c r="I58" s="34"/>
      <c r="J58" s="60">
        <v>692</v>
      </c>
      <c r="K58" s="34"/>
      <c r="L58" s="34"/>
      <c r="M58" s="34"/>
      <c r="N58" s="34"/>
      <c r="O58" s="34"/>
      <c r="P58" s="34"/>
      <c r="Q58" s="34"/>
    </row>
    <row r="59" spans="1:17" ht="48">
      <c r="A59" s="23">
        <v>33</v>
      </c>
      <c r="B59" s="30" t="s">
        <v>2039</v>
      </c>
      <c r="C59" s="113" t="s">
        <v>2038</v>
      </c>
      <c r="D59" s="31" t="s">
        <v>1516</v>
      </c>
      <c r="E59" s="32">
        <v>8</v>
      </c>
      <c r="F59" s="33">
        <v>686.13</v>
      </c>
      <c r="G59" s="34"/>
      <c r="H59" s="34"/>
      <c r="I59" s="34"/>
      <c r="J59" s="60">
        <v>5489</v>
      </c>
      <c r="K59" s="34"/>
      <c r="L59" s="34"/>
      <c r="M59" s="34"/>
      <c r="N59" s="34"/>
      <c r="O59" s="34"/>
      <c r="P59" s="34"/>
      <c r="Q59" s="34"/>
    </row>
    <row r="60" spans="1:17" ht="48">
      <c r="A60" s="23">
        <v>34</v>
      </c>
      <c r="B60" s="30" t="s">
        <v>2037</v>
      </c>
      <c r="C60" s="113" t="s">
        <v>2036</v>
      </c>
      <c r="D60" s="31" t="s">
        <v>1516</v>
      </c>
      <c r="E60" s="32">
        <v>2</v>
      </c>
      <c r="F60" s="33">
        <v>332.85</v>
      </c>
      <c r="G60" s="34"/>
      <c r="H60" s="34"/>
      <c r="I60" s="34"/>
      <c r="J60" s="60">
        <v>666</v>
      </c>
      <c r="K60" s="34"/>
      <c r="L60" s="34"/>
      <c r="M60" s="34"/>
      <c r="N60" s="34"/>
      <c r="O60" s="34"/>
      <c r="P60" s="34"/>
      <c r="Q60" s="34"/>
    </row>
    <row r="61" spans="1:17" ht="24">
      <c r="A61" s="23">
        <v>35</v>
      </c>
      <c r="B61" s="30" t="s">
        <v>2035</v>
      </c>
      <c r="C61" s="113" t="s">
        <v>2034</v>
      </c>
      <c r="D61" s="31" t="s">
        <v>1540</v>
      </c>
      <c r="E61" s="32">
        <v>0.03</v>
      </c>
      <c r="F61" s="33">
        <v>68559.600000000006</v>
      </c>
      <c r="G61" s="33">
        <v>4107.13</v>
      </c>
      <c r="H61" s="33">
        <v>5631.35</v>
      </c>
      <c r="I61" s="33">
        <v>399.01</v>
      </c>
      <c r="J61" s="60">
        <v>2057</v>
      </c>
      <c r="K61" s="34">
        <v>123</v>
      </c>
      <c r="L61" s="34">
        <v>169</v>
      </c>
      <c r="M61" s="34">
        <v>12</v>
      </c>
      <c r="N61" s="34">
        <v>337.48</v>
      </c>
      <c r="O61" s="34">
        <v>10.119999999999999</v>
      </c>
      <c r="P61" s="34">
        <v>21.96</v>
      </c>
      <c r="Q61" s="34">
        <v>0.66</v>
      </c>
    </row>
    <row r="62" spans="1:17" ht="24">
      <c r="A62" s="23">
        <v>36</v>
      </c>
      <c r="B62" s="30" t="s">
        <v>2033</v>
      </c>
      <c r="C62" s="113" t="s">
        <v>2032</v>
      </c>
      <c r="D62" s="31" t="s">
        <v>1939</v>
      </c>
      <c r="E62" s="35">
        <v>0.34699999999999998</v>
      </c>
      <c r="F62" s="33">
        <v>3172.74</v>
      </c>
      <c r="G62" s="33">
        <v>1265.8</v>
      </c>
      <c r="H62" s="33">
        <v>21.83</v>
      </c>
      <c r="I62" s="34"/>
      <c r="J62" s="60">
        <v>1101</v>
      </c>
      <c r="K62" s="34">
        <v>439</v>
      </c>
      <c r="L62" s="34">
        <v>8</v>
      </c>
      <c r="M62" s="34"/>
      <c r="N62" s="34">
        <v>96.7</v>
      </c>
      <c r="O62" s="34">
        <v>33.549999999999997</v>
      </c>
      <c r="P62" s="34"/>
      <c r="Q62" s="34"/>
    </row>
    <row r="63" spans="1:17" ht="24">
      <c r="A63" s="23">
        <v>37</v>
      </c>
      <c r="B63" s="30" t="s">
        <v>2030</v>
      </c>
      <c r="C63" s="113" t="s">
        <v>2031</v>
      </c>
      <c r="D63" s="31" t="s">
        <v>1939</v>
      </c>
      <c r="E63" s="32">
        <v>0.34699999999999998</v>
      </c>
      <c r="F63" s="33">
        <v>4988.12</v>
      </c>
      <c r="G63" s="33">
        <v>241.4</v>
      </c>
      <c r="H63" s="33">
        <v>220.12</v>
      </c>
      <c r="I63" s="34"/>
      <c r="J63" s="60">
        <v>1731</v>
      </c>
      <c r="K63" s="34">
        <v>84</v>
      </c>
      <c r="L63" s="34">
        <v>76</v>
      </c>
      <c r="M63" s="34"/>
      <c r="N63" s="34">
        <v>20.100000000000001</v>
      </c>
      <c r="O63" s="34">
        <v>6.97</v>
      </c>
      <c r="P63" s="34"/>
      <c r="Q63" s="34"/>
    </row>
    <row r="64" spans="1:17" ht="55.5">
      <c r="A64" s="23">
        <v>38</v>
      </c>
      <c r="B64" s="30" t="s">
        <v>2030</v>
      </c>
      <c r="C64" s="113" t="s">
        <v>2029</v>
      </c>
      <c r="D64" s="31" t="s">
        <v>1939</v>
      </c>
      <c r="E64" s="32">
        <v>0.34699999999999998</v>
      </c>
      <c r="F64" s="33">
        <v>7252.64</v>
      </c>
      <c r="G64" s="33">
        <v>482.8</v>
      </c>
      <c r="H64" s="33">
        <v>440.24</v>
      </c>
      <c r="I64" s="34"/>
      <c r="J64" s="60">
        <v>2517</v>
      </c>
      <c r="K64" s="34">
        <v>168</v>
      </c>
      <c r="L64" s="34">
        <v>153</v>
      </c>
      <c r="M64" s="34"/>
      <c r="N64" s="34">
        <v>40.200000000000003</v>
      </c>
      <c r="O64" s="34">
        <v>13.95</v>
      </c>
      <c r="P64" s="34"/>
      <c r="Q64" s="34"/>
    </row>
    <row r="65" spans="1:17" ht="24">
      <c r="A65" s="23">
        <v>39</v>
      </c>
      <c r="B65" s="30" t="s">
        <v>2028</v>
      </c>
      <c r="C65" s="113" t="s">
        <v>2027</v>
      </c>
      <c r="D65" s="31" t="s">
        <v>1682</v>
      </c>
      <c r="E65" s="32">
        <v>152.69999999999999</v>
      </c>
      <c r="F65" s="33">
        <v>7.2</v>
      </c>
      <c r="G65" s="34"/>
      <c r="H65" s="34"/>
      <c r="I65" s="34"/>
      <c r="J65" s="60">
        <v>1099</v>
      </c>
      <c r="K65" s="34"/>
      <c r="L65" s="34"/>
      <c r="M65" s="34"/>
      <c r="N65" s="34"/>
      <c r="O65" s="34"/>
      <c r="P65" s="34"/>
      <c r="Q65" s="34"/>
    </row>
    <row r="66" spans="1:17" ht="48">
      <c r="A66" s="23">
        <v>40</v>
      </c>
      <c r="B66" s="30" t="s">
        <v>2026</v>
      </c>
      <c r="C66" s="113" t="s">
        <v>2025</v>
      </c>
      <c r="D66" s="31" t="s">
        <v>1939</v>
      </c>
      <c r="E66" s="35">
        <v>2.081</v>
      </c>
      <c r="F66" s="33">
        <v>1496.69</v>
      </c>
      <c r="G66" s="33">
        <v>284.08</v>
      </c>
      <c r="H66" s="33">
        <v>104.01</v>
      </c>
      <c r="I66" s="34"/>
      <c r="J66" s="60">
        <v>3115</v>
      </c>
      <c r="K66" s="34">
        <v>591</v>
      </c>
      <c r="L66" s="34">
        <v>216</v>
      </c>
      <c r="M66" s="34"/>
      <c r="N66" s="34">
        <v>21.2</v>
      </c>
      <c r="O66" s="34">
        <v>44.12</v>
      </c>
      <c r="P66" s="34"/>
      <c r="Q66" s="34"/>
    </row>
    <row r="67" spans="1:17">
      <c r="A67" s="215" t="s">
        <v>2024</v>
      </c>
      <c r="B67" s="216"/>
      <c r="C67" s="216"/>
      <c r="D67" s="216"/>
      <c r="E67" s="216"/>
      <c r="F67" s="216"/>
      <c r="G67" s="216"/>
      <c r="H67" s="216"/>
      <c r="I67" s="216"/>
      <c r="J67" s="216"/>
      <c r="K67" s="216"/>
      <c r="L67" s="216"/>
      <c r="M67" s="216"/>
      <c r="N67" s="216"/>
      <c r="O67" s="216"/>
      <c r="P67" s="216"/>
      <c r="Q67" s="216"/>
    </row>
    <row r="68" spans="1:17" ht="36">
      <c r="A68" s="23">
        <v>41</v>
      </c>
      <c r="B68" s="30" t="s">
        <v>1730</v>
      </c>
      <c r="C68" s="113" t="s">
        <v>1729</v>
      </c>
      <c r="D68" s="31" t="s">
        <v>1728</v>
      </c>
      <c r="E68" s="35">
        <v>0.08</v>
      </c>
      <c r="F68" s="33">
        <v>4032.02</v>
      </c>
      <c r="G68" s="33">
        <v>249.91</v>
      </c>
      <c r="H68" s="33">
        <v>3782.11</v>
      </c>
      <c r="I68" s="33">
        <v>385.97</v>
      </c>
      <c r="J68" s="60">
        <v>323</v>
      </c>
      <c r="K68" s="34">
        <v>20</v>
      </c>
      <c r="L68" s="34">
        <v>303</v>
      </c>
      <c r="M68" s="34">
        <v>31</v>
      </c>
      <c r="N68" s="34">
        <v>22.74</v>
      </c>
      <c r="O68" s="34">
        <v>1.82</v>
      </c>
      <c r="P68" s="34">
        <v>24.71</v>
      </c>
      <c r="Q68" s="34">
        <v>1.98</v>
      </c>
    </row>
    <row r="69" spans="1:17" ht="36">
      <c r="A69" s="23">
        <v>42</v>
      </c>
      <c r="B69" s="30" t="s">
        <v>2017</v>
      </c>
      <c r="C69" s="113" t="s">
        <v>2016</v>
      </c>
      <c r="D69" s="31" t="s">
        <v>1550</v>
      </c>
      <c r="E69" s="35">
        <v>1.7000000000000001E-2</v>
      </c>
      <c r="F69" s="33">
        <v>1692.46</v>
      </c>
      <c r="G69" s="33">
        <v>1692.46</v>
      </c>
      <c r="H69" s="34"/>
      <c r="I69" s="34"/>
      <c r="J69" s="60">
        <v>29</v>
      </c>
      <c r="K69" s="34">
        <v>29</v>
      </c>
      <c r="L69" s="34"/>
      <c r="M69" s="34"/>
      <c r="N69" s="34">
        <v>154</v>
      </c>
      <c r="O69" s="34">
        <v>2.62</v>
      </c>
      <c r="P69" s="34"/>
      <c r="Q69" s="34"/>
    </row>
    <row r="70" spans="1:17" ht="24">
      <c r="A70" s="23">
        <v>43</v>
      </c>
      <c r="B70" s="30" t="s">
        <v>1727</v>
      </c>
      <c r="C70" s="113" t="s">
        <v>1726</v>
      </c>
      <c r="D70" s="31" t="s">
        <v>1725</v>
      </c>
      <c r="E70" s="35">
        <v>0.02</v>
      </c>
      <c r="F70" s="33">
        <v>288.26</v>
      </c>
      <c r="G70" s="33">
        <v>27.62</v>
      </c>
      <c r="H70" s="33">
        <v>67.69</v>
      </c>
      <c r="I70" s="33">
        <v>7.48</v>
      </c>
      <c r="J70" s="60">
        <v>6</v>
      </c>
      <c r="K70" s="34">
        <v>1</v>
      </c>
      <c r="L70" s="34">
        <v>1</v>
      </c>
      <c r="M70" s="34"/>
      <c r="N70" s="34">
        <v>2.4</v>
      </c>
      <c r="O70" s="34">
        <v>0.05</v>
      </c>
      <c r="P70" s="34">
        <v>0.54</v>
      </c>
      <c r="Q70" s="34">
        <v>0.01</v>
      </c>
    </row>
    <row r="71" spans="1:17" ht="24">
      <c r="A71" s="23">
        <v>44</v>
      </c>
      <c r="B71" s="30" t="s">
        <v>1724</v>
      </c>
      <c r="C71" s="113" t="s">
        <v>1723</v>
      </c>
      <c r="D71" s="31" t="s">
        <v>1540</v>
      </c>
      <c r="E71" s="35">
        <v>8.4000000000000005E-2</v>
      </c>
      <c r="F71" s="33">
        <v>72650.77</v>
      </c>
      <c r="G71" s="33">
        <v>7185.1</v>
      </c>
      <c r="H71" s="33">
        <v>4805.24</v>
      </c>
      <c r="I71" s="33">
        <v>338.14</v>
      </c>
      <c r="J71" s="60">
        <v>6103</v>
      </c>
      <c r="K71" s="34">
        <v>604</v>
      </c>
      <c r="L71" s="34">
        <v>404</v>
      </c>
      <c r="M71" s="34">
        <v>28</v>
      </c>
      <c r="N71" s="34">
        <v>598.26</v>
      </c>
      <c r="O71" s="34">
        <v>50.25</v>
      </c>
      <c r="P71" s="34">
        <v>18.62</v>
      </c>
      <c r="Q71" s="34">
        <v>1.56</v>
      </c>
    </row>
    <row r="72" spans="1:17" ht="24">
      <c r="A72" s="23">
        <v>45</v>
      </c>
      <c r="B72" s="30" t="s">
        <v>1721</v>
      </c>
      <c r="C72" s="113" t="s">
        <v>1720</v>
      </c>
      <c r="D72" s="31" t="s">
        <v>1577</v>
      </c>
      <c r="E72" s="35">
        <v>0.48499999999999999</v>
      </c>
      <c r="F72" s="33">
        <v>1290.6099999999999</v>
      </c>
      <c r="G72" s="33">
        <v>627.77</v>
      </c>
      <c r="H72" s="33">
        <v>589.30999999999995</v>
      </c>
      <c r="I72" s="33">
        <v>31.85</v>
      </c>
      <c r="J72" s="60">
        <v>626</v>
      </c>
      <c r="K72" s="34">
        <v>304</v>
      </c>
      <c r="L72" s="34">
        <v>286</v>
      </c>
      <c r="M72" s="34">
        <v>15</v>
      </c>
      <c r="N72" s="34">
        <v>46.33</v>
      </c>
      <c r="O72" s="34">
        <v>22.47</v>
      </c>
      <c r="P72" s="34">
        <v>1.75</v>
      </c>
      <c r="Q72" s="34">
        <v>0.85</v>
      </c>
    </row>
    <row r="73" spans="1:17" ht="24">
      <c r="A73" s="23">
        <v>46</v>
      </c>
      <c r="B73" s="30" t="s">
        <v>1719</v>
      </c>
      <c r="C73" s="113" t="s">
        <v>1718</v>
      </c>
      <c r="D73" s="31" t="s">
        <v>1697</v>
      </c>
      <c r="E73" s="32">
        <v>0.1104</v>
      </c>
      <c r="F73" s="34"/>
      <c r="G73" s="34"/>
      <c r="H73" s="34"/>
      <c r="I73" s="34"/>
      <c r="J73" s="60"/>
      <c r="K73" s="34"/>
      <c r="L73" s="34"/>
      <c r="M73" s="34"/>
      <c r="N73" s="34"/>
      <c r="O73" s="34"/>
      <c r="P73" s="34"/>
      <c r="Q73" s="34"/>
    </row>
    <row r="74" spans="1:17" ht="24">
      <c r="A74" s="23">
        <v>47</v>
      </c>
      <c r="B74" s="30" t="s">
        <v>2015</v>
      </c>
      <c r="C74" s="113" t="s">
        <v>2014</v>
      </c>
      <c r="D74" s="31" t="s">
        <v>1577</v>
      </c>
      <c r="E74" s="35">
        <v>9.0700000000000003E-2</v>
      </c>
      <c r="F74" s="33">
        <v>7992.38</v>
      </c>
      <c r="G74" s="33">
        <v>807.95</v>
      </c>
      <c r="H74" s="33">
        <v>42.05</v>
      </c>
      <c r="I74" s="33">
        <v>2.73</v>
      </c>
      <c r="J74" s="60">
        <v>725</v>
      </c>
      <c r="K74" s="34">
        <v>73</v>
      </c>
      <c r="L74" s="34">
        <v>4</v>
      </c>
      <c r="M74" s="34"/>
      <c r="N74" s="34">
        <v>63.22</v>
      </c>
      <c r="O74" s="34">
        <v>5.73</v>
      </c>
      <c r="P74" s="34">
        <v>0.15</v>
      </c>
      <c r="Q74" s="34">
        <v>0.01</v>
      </c>
    </row>
    <row r="75" spans="1:17">
      <c r="A75" s="219" t="s">
        <v>2023</v>
      </c>
      <c r="B75" s="216"/>
      <c r="C75" s="216"/>
      <c r="D75" s="216"/>
      <c r="E75" s="216"/>
      <c r="F75" s="216"/>
      <c r="G75" s="216"/>
      <c r="H75" s="216"/>
      <c r="I75" s="216"/>
      <c r="J75" s="216"/>
      <c r="K75" s="216"/>
      <c r="L75" s="216"/>
      <c r="M75" s="216"/>
      <c r="N75" s="216"/>
      <c r="O75" s="216"/>
      <c r="P75" s="216"/>
      <c r="Q75" s="216"/>
    </row>
    <row r="76" spans="1:17" ht="60">
      <c r="A76" s="23">
        <v>48</v>
      </c>
      <c r="B76" s="30" t="s">
        <v>1715</v>
      </c>
      <c r="C76" s="113" t="s">
        <v>1714</v>
      </c>
      <c r="D76" s="31" t="s">
        <v>1713</v>
      </c>
      <c r="E76" s="35">
        <v>8.2219999999999995</v>
      </c>
      <c r="F76" s="33">
        <v>1137.76</v>
      </c>
      <c r="G76" s="33">
        <v>303.52</v>
      </c>
      <c r="H76" s="33">
        <v>535.13</v>
      </c>
      <c r="I76" s="33">
        <v>53.33</v>
      </c>
      <c r="J76" s="60">
        <v>9355</v>
      </c>
      <c r="K76" s="34">
        <v>2496</v>
      </c>
      <c r="L76" s="34">
        <v>4400</v>
      </c>
      <c r="M76" s="34">
        <v>438</v>
      </c>
      <c r="N76" s="34">
        <v>22.4</v>
      </c>
      <c r="O76" s="34">
        <v>184.17</v>
      </c>
      <c r="P76" s="34">
        <v>2.81</v>
      </c>
      <c r="Q76" s="34">
        <v>23.1</v>
      </c>
    </row>
    <row r="77" spans="1:17" ht="36">
      <c r="A77" s="23">
        <v>49</v>
      </c>
      <c r="B77" s="30" t="s">
        <v>1712</v>
      </c>
      <c r="C77" s="113" t="s">
        <v>1711</v>
      </c>
      <c r="D77" s="31" t="s">
        <v>1697</v>
      </c>
      <c r="E77" s="32">
        <v>8.2219999999999995</v>
      </c>
      <c r="F77" s="33">
        <v>13506.5</v>
      </c>
      <c r="G77" s="34"/>
      <c r="H77" s="34"/>
      <c r="I77" s="34"/>
      <c r="J77" s="60">
        <v>111050</v>
      </c>
      <c r="K77" s="34"/>
      <c r="L77" s="34"/>
      <c r="M77" s="34"/>
      <c r="N77" s="34"/>
      <c r="O77" s="34"/>
      <c r="P77" s="34"/>
      <c r="Q77" s="34"/>
    </row>
    <row r="78" spans="1:17" ht="48">
      <c r="A78" s="23">
        <v>50</v>
      </c>
      <c r="B78" s="30" t="s">
        <v>1710</v>
      </c>
      <c r="C78" s="113" t="s">
        <v>1709</v>
      </c>
      <c r="D78" s="31" t="s">
        <v>1708</v>
      </c>
      <c r="E78" s="32">
        <v>273.10000000000002</v>
      </c>
      <c r="F78" s="33">
        <v>2.59</v>
      </c>
      <c r="G78" s="33">
        <v>1.2</v>
      </c>
      <c r="H78" s="33">
        <v>1.39</v>
      </c>
      <c r="I78" s="34"/>
      <c r="J78" s="60">
        <v>707</v>
      </c>
      <c r="K78" s="34">
        <v>328</v>
      </c>
      <c r="L78" s="34">
        <v>379</v>
      </c>
      <c r="M78" s="34"/>
      <c r="N78" s="34">
        <v>0.1</v>
      </c>
      <c r="O78" s="34">
        <v>27.31</v>
      </c>
      <c r="P78" s="34"/>
      <c r="Q78" s="34"/>
    </row>
    <row r="79" spans="1:17" ht="36">
      <c r="A79" s="23">
        <v>51</v>
      </c>
      <c r="B79" s="30" t="s">
        <v>1707</v>
      </c>
      <c r="C79" s="113" t="s">
        <v>1706</v>
      </c>
      <c r="D79" s="31" t="s">
        <v>1778</v>
      </c>
      <c r="E79" s="35">
        <v>2.7309999999999999</v>
      </c>
      <c r="F79" s="33">
        <v>417.46</v>
      </c>
      <c r="G79" s="33">
        <v>79.650000000000006</v>
      </c>
      <c r="H79" s="33">
        <v>10.15</v>
      </c>
      <c r="I79" s="33">
        <v>0.16</v>
      </c>
      <c r="J79" s="60">
        <v>1140</v>
      </c>
      <c r="K79" s="34">
        <v>218</v>
      </c>
      <c r="L79" s="34">
        <v>28</v>
      </c>
      <c r="M79" s="34"/>
      <c r="N79" s="34">
        <v>5.31</v>
      </c>
      <c r="O79" s="34">
        <v>14.5</v>
      </c>
      <c r="P79" s="34">
        <v>0.01</v>
      </c>
      <c r="Q79" s="34">
        <v>0.03</v>
      </c>
    </row>
    <row r="80" spans="1:17" ht="48">
      <c r="A80" s="23">
        <v>52</v>
      </c>
      <c r="B80" s="30" t="s">
        <v>1768</v>
      </c>
      <c r="C80" s="113" t="s">
        <v>1767</v>
      </c>
      <c r="D80" s="31" t="s">
        <v>1700</v>
      </c>
      <c r="E80" s="35">
        <v>2.7309999999999999</v>
      </c>
      <c r="F80" s="33">
        <v>2788.4</v>
      </c>
      <c r="G80" s="33">
        <v>2296.3200000000002</v>
      </c>
      <c r="H80" s="33">
        <v>323.20999999999998</v>
      </c>
      <c r="I80" s="34"/>
      <c r="J80" s="60">
        <v>7615</v>
      </c>
      <c r="K80" s="34">
        <v>6271</v>
      </c>
      <c r="L80" s="34">
        <v>883</v>
      </c>
      <c r="M80" s="34"/>
      <c r="N80" s="34">
        <v>184</v>
      </c>
      <c r="O80" s="34">
        <v>502.5</v>
      </c>
      <c r="P80" s="34"/>
      <c r="Q80" s="34"/>
    </row>
    <row r="81" spans="1:17" ht="24">
      <c r="A81" s="23">
        <v>53</v>
      </c>
      <c r="B81" s="30" t="s">
        <v>1943</v>
      </c>
      <c r="C81" s="113" t="s">
        <v>1942</v>
      </c>
      <c r="D81" s="31" t="s">
        <v>1877</v>
      </c>
      <c r="E81" s="32">
        <v>600.79999999999995</v>
      </c>
      <c r="F81" s="33">
        <v>85</v>
      </c>
      <c r="G81" s="34"/>
      <c r="H81" s="34"/>
      <c r="I81" s="34"/>
      <c r="J81" s="60">
        <v>51068</v>
      </c>
      <c r="K81" s="34"/>
      <c r="L81" s="34"/>
      <c r="M81" s="34"/>
      <c r="N81" s="34"/>
      <c r="O81" s="34"/>
      <c r="P81" s="34"/>
      <c r="Q81" s="34"/>
    </row>
    <row r="82" spans="1:17" ht="24">
      <c r="A82" s="23">
        <v>54</v>
      </c>
      <c r="B82" s="30" t="s">
        <v>1753</v>
      </c>
      <c r="C82" s="113" t="s">
        <v>1752</v>
      </c>
      <c r="D82" s="31" t="s">
        <v>1700</v>
      </c>
      <c r="E82" s="35">
        <v>3.3</v>
      </c>
      <c r="F82" s="33">
        <v>6128.16</v>
      </c>
      <c r="G82" s="33">
        <v>382.78</v>
      </c>
      <c r="H82" s="33">
        <v>180.04</v>
      </c>
      <c r="I82" s="33">
        <v>16.2</v>
      </c>
      <c r="J82" s="60">
        <v>20223</v>
      </c>
      <c r="K82" s="34">
        <v>1263</v>
      </c>
      <c r="L82" s="34">
        <v>594</v>
      </c>
      <c r="M82" s="34">
        <v>53</v>
      </c>
      <c r="N82" s="34">
        <v>31.07</v>
      </c>
      <c r="O82" s="34">
        <v>102.53</v>
      </c>
      <c r="P82" s="34">
        <v>0.89</v>
      </c>
      <c r="Q82" s="34">
        <v>2.94</v>
      </c>
    </row>
    <row r="83" spans="1:17" ht="36">
      <c r="A83" s="23">
        <v>55</v>
      </c>
      <c r="B83" s="30" t="s">
        <v>2022</v>
      </c>
      <c r="C83" s="113" t="s">
        <v>2021</v>
      </c>
      <c r="D83" s="31" t="s">
        <v>1700</v>
      </c>
      <c r="E83" s="35">
        <v>3.3</v>
      </c>
      <c r="F83" s="33">
        <v>2690.79</v>
      </c>
      <c r="G83" s="33">
        <v>577.66</v>
      </c>
      <c r="H83" s="33">
        <v>1925.66</v>
      </c>
      <c r="I83" s="33">
        <v>172.5</v>
      </c>
      <c r="J83" s="60">
        <v>8880</v>
      </c>
      <c r="K83" s="34">
        <v>1906</v>
      </c>
      <c r="L83" s="34">
        <v>6355</v>
      </c>
      <c r="M83" s="34">
        <v>569</v>
      </c>
      <c r="N83" s="34">
        <v>45.2</v>
      </c>
      <c r="O83" s="34">
        <v>149.16</v>
      </c>
      <c r="P83" s="34">
        <v>9.74</v>
      </c>
      <c r="Q83" s="34">
        <v>32.14</v>
      </c>
    </row>
    <row r="84" spans="1:17" ht="72">
      <c r="A84" s="23">
        <v>56</v>
      </c>
      <c r="B84" s="30" t="s">
        <v>2020</v>
      </c>
      <c r="C84" s="113" t="s">
        <v>2019</v>
      </c>
      <c r="D84" s="31" t="s">
        <v>1682</v>
      </c>
      <c r="E84" s="32">
        <v>330</v>
      </c>
      <c r="F84" s="33">
        <v>769.55</v>
      </c>
      <c r="G84" s="34"/>
      <c r="H84" s="34"/>
      <c r="I84" s="34"/>
      <c r="J84" s="60">
        <v>253952</v>
      </c>
      <c r="K84" s="34"/>
      <c r="L84" s="34"/>
      <c r="M84" s="34"/>
      <c r="N84" s="34"/>
      <c r="O84" s="34"/>
      <c r="P84" s="34"/>
      <c r="Q84" s="34"/>
    </row>
    <row r="85" spans="1:17">
      <c r="A85" s="219" t="s">
        <v>2018</v>
      </c>
      <c r="B85" s="216"/>
      <c r="C85" s="216"/>
      <c r="D85" s="216"/>
      <c r="E85" s="216"/>
      <c r="F85" s="216"/>
      <c r="G85" s="216"/>
      <c r="H85" s="216"/>
      <c r="I85" s="216"/>
      <c r="J85" s="216"/>
      <c r="K85" s="216"/>
      <c r="L85" s="216"/>
      <c r="M85" s="216"/>
      <c r="N85" s="216"/>
      <c r="O85" s="216"/>
      <c r="P85" s="216"/>
      <c r="Q85" s="216"/>
    </row>
    <row r="86" spans="1:17" ht="36">
      <c r="A86" s="23">
        <v>57</v>
      </c>
      <c r="B86" s="30" t="s">
        <v>2017</v>
      </c>
      <c r="C86" s="113" t="s">
        <v>2016</v>
      </c>
      <c r="D86" s="31" t="s">
        <v>1550</v>
      </c>
      <c r="E86" s="35">
        <v>8.0000000000000002E-3</v>
      </c>
      <c r="F86" s="33">
        <v>1692.46</v>
      </c>
      <c r="G86" s="33">
        <v>1692.46</v>
      </c>
      <c r="H86" s="34"/>
      <c r="I86" s="34"/>
      <c r="J86" s="60">
        <v>14</v>
      </c>
      <c r="K86" s="34">
        <v>14</v>
      </c>
      <c r="L86" s="34"/>
      <c r="M86" s="34"/>
      <c r="N86" s="34">
        <v>154</v>
      </c>
      <c r="O86" s="34">
        <v>1.23</v>
      </c>
      <c r="P86" s="34"/>
      <c r="Q86" s="34"/>
    </row>
    <row r="87" spans="1:17" ht="24">
      <c r="A87" s="23">
        <v>58</v>
      </c>
      <c r="B87" s="30" t="s">
        <v>1727</v>
      </c>
      <c r="C87" s="113" t="s">
        <v>1726</v>
      </c>
      <c r="D87" s="31" t="s">
        <v>1725</v>
      </c>
      <c r="E87" s="35">
        <v>0.08</v>
      </c>
      <c r="F87" s="33">
        <v>288.26</v>
      </c>
      <c r="G87" s="33">
        <v>27.62</v>
      </c>
      <c r="H87" s="33">
        <v>67.69</v>
      </c>
      <c r="I87" s="33">
        <v>7.48</v>
      </c>
      <c r="J87" s="60">
        <v>23</v>
      </c>
      <c r="K87" s="34">
        <v>2</v>
      </c>
      <c r="L87" s="34">
        <v>5</v>
      </c>
      <c r="M87" s="34">
        <v>1</v>
      </c>
      <c r="N87" s="34">
        <v>2.4</v>
      </c>
      <c r="O87" s="34">
        <v>0.19</v>
      </c>
      <c r="P87" s="34">
        <v>0.54</v>
      </c>
      <c r="Q87" s="34">
        <v>0.04</v>
      </c>
    </row>
    <row r="88" spans="1:17" ht="24">
      <c r="A88" s="23">
        <v>59</v>
      </c>
      <c r="B88" s="30" t="s">
        <v>1724</v>
      </c>
      <c r="C88" s="113" t="s">
        <v>1723</v>
      </c>
      <c r="D88" s="31" t="s">
        <v>1611</v>
      </c>
      <c r="E88" s="35">
        <v>3.0000000000000001E-3</v>
      </c>
      <c r="F88" s="33">
        <v>72650.77</v>
      </c>
      <c r="G88" s="33">
        <v>7185.1</v>
      </c>
      <c r="H88" s="33">
        <v>4805.24</v>
      </c>
      <c r="I88" s="33">
        <v>338.14</v>
      </c>
      <c r="J88" s="60">
        <v>218</v>
      </c>
      <c r="K88" s="34">
        <v>22</v>
      </c>
      <c r="L88" s="34">
        <v>14</v>
      </c>
      <c r="M88" s="34">
        <v>1</v>
      </c>
      <c r="N88" s="34">
        <v>598.26</v>
      </c>
      <c r="O88" s="34">
        <v>1.79</v>
      </c>
      <c r="P88" s="34">
        <v>18.62</v>
      </c>
      <c r="Q88" s="34">
        <v>0.06</v>
      </c>
    </row>
    <row r="89" spans="1:17" ht="24">
      <c r="A89" s="23">
        <v>60</v>
      </c>
      <c r="B89" s="30" t="s">
        <v>2015</v>
      </c>
      <c r="C89" s="113" t="s">
        <v>2014</v>
      </c>
      <c r="D89" s="31" t="s">
        <v>1577</v>
      </c>
      <c r="E89" s="35">
        <v>6.7000000000000004E-2</v>
      </c>
      <c r="F89" s="33">
        <v>7992.38</v>
      </c>
      <c r="G89" s="33">
        <v>807.95</v>
      </c>
      <c r="H89" s="33">
        <v>42.05</v>
      </c>
      <c r="I89" s="33">
        <v>2.73</v>
      </c>
      <c r="J89" s="60">
        <v>535</v>
      </c>
      <c r="K89" s="34">
        <v>54</v>
      </c>
      <c r="L89" s="34">
        <v>3</v>
      </c>
      <c r="M89" s="34"/>
      <c r="N89" s="34">
        <v>63.22</v>
      </c>
      <c r="O89" s="34">
        <v>4.24</v>
      </c>
      <c r="P89" s="34">
        <v>0.15</v>
      </c>
      <c r="Q89" s="34">
        <v>0.01</v>
      </c>
    </row>
    <row r="90" spans="1:17" ht="24">
      <c r="A90" s="23">
        <v>61</v>
      </c>
      <c r="B90" s="30" t="s">
        <v>2013</v>
      </c>
      <c r="C90" s="113" t="s">
        <v>2012</v>
      </c>
      <c r="D90" s="31" t="s">
        <v>1536</v>
      </c>
      <c r="E90" s="32">
        <v>0.12</v>
      </c>
      <c r="F90" s="33">
        <v>3359.59</v>
      </c>
      <c r="G90" s="33">
        <v>689.7</v>
      </c>
      <c r="H90" s="33">
        <v>2669.89</v>
      </c>
      <c r="I90" s="33">
        <v>247.26</v>
      </c>
      <c r="J90" s="60">
        <v>403</v>
      </c>
      <c r="K90" s="34">
        <v>83</v>
      </c>
      <c r="L90" s="34">
        <v>320</v>
      </c>
      <c r="M90" s="34">
        <v>30</v>
      </c>
      <c r="N90" s="34">
        <v>53.3</v>
      </c>
      <c r="O90" s="34">
        <v>6.4</v>
      </c>
      <c r="P90" s="34">
        <v>15.83</v>
      </c>
      <c r="Q90" s="34">
        <v>1.9</v>
      </c>
    </row>
    <row r="91" spans="1:17" ht="60">
      <c r="A91" s="23">
        <v>62</v>
      </c>
      <c r="B91" s="30" t="s">
        <v>1715</v>
      </c>
      <c r="C91" s="113" t="s">
        <v>1714</v>
      </c>
      <c r="D91" s="31" t="s">
        <v>1713</v>
      </c>
      <c r="E91" s="35">
        <v>2.202</v>
      </c>
      <c r="F91" s="33">
        <v>1137.76</v>
      </c>
      <c r="G91" s="33">
        <v>303.52</v>
      </c>
      <c r="H91" s="33">
        <v>535.13</v>
      </c>
      <c r="I91" s="33">
        <v>53.33</v>
      </c>
      <c r="J91" s="60">
        <v>2505</v>
      </c>
      <c r="K91" s="34">
        <v>668</v>
      </c>
      <c r="L91" s="34">
        <v>1178</v>
      </c>
      <c r="M91" s="34">
        <v>117</v>
      </c>
      <c r="N91" s="34">
        <v>22.4</v>
      </c>
      <c r="O91" s="34">
        <v>49.32</v>
      </c>
      <c r="P91" s="34">
        <v>2.81</v>
      </c>
      <c r="Q91" s="34">
        <v>6.19</v>
      </c>
    </row>
    <row r="92" spans="1:17" ht="36">
      <c r="A92" s="23">
        <v>63</v>
      </c>
      <c r="B92" s="30" t="s">
        <v>1712</v>
      </c>
      <c r="C92" s="113" t="s">
        <v>1711</v>
      </c>
      <c r="D92" s="31" t="s">
        <v>1697</v>
      </c>
      <c r="E92" s="35">
        <v>2.202</v>
      </c>
      <c r="F92" s="33">
        <v>13506.5</v>
      </c>
      <c r="G92" s="34"/>
      <c r="H92" s="34"/>
      <c r="I92" s="34"/>
      <c r="J92" s="60">
        <v>29741</v>
      </c>
      <c r="K92" s="34"/>
      <c r="L92" s="34"/>
      <c r="M92" s="34"/>
      <c r="N92" s="34"/>
      <c r="O92" s="34"/>
      <c r="P92" s="34"/>
      <c r="Q92" s="34"/>
    </row>
    <row r="93" spans="1:17" ht="36">
      <c r="A93" s="23">
        <v>64</v>
      </c>
      <c r="B93" s="30" t="s">
        <v>2011</v>
      </c>
      <c r="C93" s="113" t="s">
        <v>2010</v>
      </c>
      <c r="D93" s="31" t="s">
        <v>1713</v>
      </c>
      <c r="E93" s="35">
        <v>0.36299999999999999</v>
      </c>
      <c r="F93" s="33">
        <v>1387.54</v>
      </c>
      <c r="G93" s="33">
        <v>428.9</v>
      </c>
      <c r="H93" s="33">
        <v>850.09</v>
      </c>
      <c r="I93" s="33">
        <v>102.76</v>
      </c>
      <c r="J93" s="60">
        <v>504</v>
      </c>
      <c r="K93" s="34">
        <v>156</v>
      </c>
      <c r="L93" s="34">
        <v>309</v>
      </c>
      <c r="M93" s="34">
        <v>37</v>
      </c>
      <c r="N93" s="34">
        <v>32.369999999999997</v>
      </c>
      <c r="O93" s="34">
        <v>11.75</v>
      </c>
      <c r="P93" s="34">
        <v>5.64</v>
      </c>
      <c r="Q93" s="34">
        <v>2.0499999999999998</v>
      </c>
    </row>
    <row r="94" spans="1:17" ht="36">
      <c r="A94" s="23">
        <v>65</v>
      </c>
      <c r="B94" s="30" t="s">
        <v>2009</v>
      </c>
      <c r="C94" s="113" t="s">
        <v>2008</v>
      </c>
      <c r="D94" s="31" t="s">
        <v>1697</v>
      </c>
      <c r="E94" s="35">
        <v>0.36299999999999999</v>
      </c>
      <c r="F94" s="33">
        <v>16144.61</v>
      </c>
      <c r="G94" s="34"/>
      <c r="H94" s="34"/>
      <c r="I94" s="34"/>
      <c r="J94" s="60">
        <v>5860</v>
      </c>
      <c r="K94" s="34"/>
      <c r="L94" s="34"/>
      <c r="M94" s="34"/>
      <c r="N94" s="34"/>
      <c r="O94" s="34"/>
      <c r="P94" s="34"/>
      <c r="Q94" s="34"/>
    </row>
    <row r="95" spans="1:17" ht="24">
      <c r="A95" s="23">
        <v>66</v>
      </c>
      <c r="B95" s="30" t="s">
        <v>1710</v>
      </c>
      <c r="C95" s="113" t="s">
        <v>1709</v>
      </c>
      <c r="D95" s="31" t="s">
        <v>1769</v>
      </c>
      <c r="E95" s="32">
        <v>90.7</v>
      </c>
      <c r="F95" s="33">
        <v>2.59</v>
      </c>
      <c r="G95" s="33">
        <v>1.2</v>
      </c>
      <c r="H95" s="33">
        <v>1.39</v>
      </c>
      <c r="I95" s="34"/>
      <c r="J95" s="60">
        <v>235</v>
      </c>
      <c r="K95" s="34">
        <v>109</v>
      </c>
      <c r="L95" s="34">
        <v>126</v>
      </c>
      <c r="M95" s="34"/>
      <c r="N95" s="34">
        <v>0.1</v>
      </c>
      <c r="O95" s="34">
        <v>9.07</v>
      </c>
      <c r="P95" s="34"/>
      <c r="Q95" s="34"/>
    </row>
    <row r="96" spans="1:17" ht="36">
      <c r="A96" s="23">
        <v>67</v>
      </c>
      <c r="B96" s="30" t="s">
        <v>1707</v>
      </c>
      <c r="C96" s="113" t="s">
        <v>1706</v>
      </c>
      <c r="D96" s="31" t="s">
        <v>1778</v>
      </c>
      <c r="E96" s="35">
        <v>0.90700000000000003</v>
      </c>
      <c r="F96" s="33">
        <v>417.46</v>
      </c>
      <c r="G96" s="33">
        <v>79.650000000000006</v>
      </c>
      <c r="H96" s="33">
        <v>10.15</v>
      </c>
      <c r="I96" s="33">
        <v>0.16</v>
      </c>
      <c r="J96" s="60">
        <v>379</v>
      </c>
      <c r="K96" s="34">
        <v>72</v>
      </c>
      <c r="L96" s="34">
        <v>9</v>
      </c>
      <c r="M96" s="34"/>
      <c r="N96" s="34">
        <v>5.31</v>
      </c>
      <c r="O96" s="34">
        <v>4.82</v>
      </c>
      <c r="P96" s="34">
        <v>0.01</v>
      </c>
      <c r="Q96" s="34">
        <v>0.01</v>
      </c>
    </row>
    <row r="97" spans="1:17" ht="48">
      <c r="A97" s="23">
        <v>68</v>
      </c>
      <c r="B97" s="30" t="s">
        <v>1768</v>
      </c>
      <c r="C97" s="113" t="s">
        <v>1767</v>
      </c>
      <c r="D97" s="31" t="s">
        <v>1778</v>
      </c>
      <c r="E97" s="32">
        <v>0.90700000000000003</v>
      </c>
      <c r="F97" s="33">
        <v>2788.4</v>
      </c>
      <c r="G97" s="33">
        <v>2296.3200000000002</v>
      </c>
      <c r="H97" s="33">
        <v>323.20999999999998</v>
      </c>
      <c r="I97" s="34"/>
      <c r="J97" s="60">
        <v>2529</v>
      </c>
      <c r="K97" s="34">
        <v>2083</v>
      </c>
      <c r="L97" s="34">
        <v>293</v>
      </c>
      <c r="M97" s="34"/>
      <c r="N97" s="34">
        <v>184</v>
      </c>
      <c r="O97" s="34">
        <v>166.89</v>
      </c>
      <c r="P97" s="34"/>
      <c r="Q97" s="34"/>
    </row>
    <row r="98" spans="1:17" ht="24">
      <c r="A98" s="23">
        <v>69</v>
      </c>
      <c r="B98" s="30" t="s">
        <v>1943</v>
      </c>
      <c r="C98" s="113" t="s">
        <v>1942</v>
      </c>
      <c r="D98" s="31" t="s">
        <v>1877</v>
      </c>
      <c r="E98" s="32">
        <v>199.5</v>
      </c>
      <c r="F98" s="33">
        <v>85</v>
      </c>
      <c r="G98" s="34"/>
      <c r="H98" s="34"/>
      <c r="I98" s="34"/>
      <c r="J98" s="60">
        <v>16958</v>
      </c>
      <c r="K98" s="34"/>
      <c r="L98" s="34"/>
      <c r="M98" s="34"/>
      <c r="N98" s="34"/>
      <c r="O98" s="34"/>
      <c r="P98" s="34"/>
      <c r="Q98" s="34"/>
    </row>
    <row r="99" spans="1:17" ht="36">
      <c r="A99" s="23">
        <v>70</v>
      </c>
      <c r="B99" s="30" t="s">
        <v>2007</v>
      </c>
      <c r="C99" s="113" t="s">
        <v>2006</v>
      </c>
      <c r="D99" s="31" t="s">
        <v>2005</v>
      </c>
      <c r="E99" s="35">
        <v>0.19</v>
      </c>
      <c r="F99" s="33">
        <v>2078.3200000000002</v>
      </c>
      <c r="G99" s="33">
        <v>857.51</v>
      </c>
      <c r="H99" s="33">
        <v>44.07</v>
      </c>
      <c r="I99" s="34"/>
      <c r="J99" s="60">
        <v>395</v>
      </c>
      <c r="K99" s="34">
        <v>163</v>
      </c>
      <c r="L99" s="34">
        <v>8</v>
      </c>
      <c r="M99" s="34"/>
      <c r="N99" s="34">
        <v>75.22</v>
      </c>
      <c r="O99" s="34">
        <v>14.29</v>
      </c>
      <c r="P99" s="34"/>
      <c r="Q99" s="34"/>
    </row>
    <row r="100" spans="1:17">
      <c r="A100" s="219" t="s">
        <v>2004</v>
      </c>
      <c r="B100" s="216"/>
      <c r="C100" s="216"/>
      <c r="D100" s="216"/>
      <c r="E100" s="216"/>
      <c r="F100" s="216"/>
      <c r="G100" s="216"/>
      <c r="H100" s="216"/>
      <c r="I100" s="216"/>
      <c r="J100" s="216"/>
      <c r="K100" s="216"/>
      <c r="L100" s="216"/>
      <c r="M100" s="216"/>
      <c r="N100" s="216"/>
      <c r="O100" s="216"/>
      <c r="P100" s="216"/>
      <c r="Q100" s="216"/>
    </row>
    <row r="101" spans="1:17" ht="60">
      <c r="A101" s="23">
        <v>71</v>
      </c>
      <c r="B101" s="30" t="s">
        <v>2003</v>
      </c>
      <c r="C101" s="113" t="s">
        <v>2002</v>
      </c>
      <c r="D101" s="31" t="s">
        <v>1939</v>
      </c>
      <c r="E101" s="35">
        <v>2.1</v>
      </c>
      <c r="F101" s="33">
        <v>10984.75</v>
      </c>
      <c r="G101" s="33">
        <v>907.38</v>
      </c>
      <c r="H101" s="33">
        <v>33.590000000000003</v>
      </c>
      <c r="I101" s="34"/>
      <c r="J101" s="60">
        <v>23068</v>
      </c>
      <c r="K101" s="34">
        <v>1905</v>
      </c>
      <c r="L101" s="34">
        <v>71</v>
      </c>
      <c r="M101" s="34"/>
      <c r="N101" s="34">
        <v>71</v>
      </c>
      <c r="O101" s="34">
        <v>149.1</v>
      </c>
      <c r="P101" s="34"/>
      <c r="Q101" s="34"/>
    </row>
    <row r="102" spans="1:17" ht="36">
      <c r="A102" s="23">
        <v>72</v>
      </c>
      <c r="B102" s="30" t="s">
        <v>1813</v>
      </c>
      <c r="C102" s="113" t="s">
        <v>2001</v>
      </c>
      <c r="D102" s="31" t="s">
        <v>1740</v>
      </c>
      <c r="E102" s="35">
        <v>10.5</v>
      </c>
      <c r="F102" s="33">
        <v>209.4</v>
      </c>
      <c r="G102" s="33">
        <v>138.49</v>
      </c>
      <c r="H102" s="33">
        <v>70.91</v>
      </c>
      <c r="I102" s="34"/>
      <c r="J102" s="60">
        <v>2199</v>
      </c>
      <c r="K102" s="34">
        <v>1454</v>
      </c>
      <c r="L102" s="34">
        <v>745</v>
      </c>
      <c r="M102" s="34"/>
      <c r="N102" s="34">
        <v>10.58</v>
      </c>
      <c r="O102" s="34">
        <v>111.09</v>
      </c>
      <c r="P102" s="34"/>
      <c r="Q102" s="34"/>
    </row>
    <row r="103" spans="1:17" ht="36">
      <c r="A103" s="23">
        <v>73</v>
      </c>
      <c r="B103" s="30" t="s">
        <v>1537</v>
      </c>
      <c r="C103" s="113" t="s">
        <v>1810</v>
      </c>
      <c r="D103" s="31" t="s">
        <v>1524</v>
      </c>
      <c r="E103" s="32">
        <v>10.71</v>
      </c>
      <c r="F103" s="33">
        <v>493.42</v>
      </c>
      <c r="G103" s="34"/>
      <c r="H103" s="34"/>
      <c r="I103" s="34"/>
      <c r="J103" s="60">
        <v>5285</v>
      </c>
      <c r="K103" s="34"/>
      <c r="L103" s="34"/>
      <c r="M103" s="34"/>
      <c r="N103" s="34"/>
      <c r="O103" s="34"/>
      <c r="P103" s="34"/>
      <c r="Q103" s="34"/>
    </row>
    <row r="104" spans="1:17" ht="72">
      <c r="A104" s="23">
        <v>74</v>
      </c>
      <c r="B104" s="30" t="s">
        <v>2000</v>
      </c>
      <c r="C104" s="113" t="s">
        <v>1999</v>
      </c>
      <c r="D104" s="31" t="s">
        <v>1998</v>
      </c>
      <c r="E104" s="35">
        <v>0.504</v>
      </c>
      <c r="F104" s="33">
        <v>16679.62</v>
      </c>
      <c r="G104" s="33">
        <v>1316.34</v>
      </c>
      <c r="H104" s="33">
        <v>70.59</v>
      </c>
      <c r="I104" s="34"/>
      <c r="J104" s="60">
        <v>8407</v>
      </c>
      <c r="K104" s="34">
        <v>663</v>
      </c>
      <c r="L104" s="34">
        <v>36</v>
      </c>
      <c r="M104" s="34"/>
      <c r="N104" s="34">
        <v>103</v>
      </c>
      <c r="O104" s="34">
        <v>51.91</v>
      </c>
      <c r="P104" s="34"/>
      <c r="Q104" s="34"/>
    </row>
    <row r="105" spans="1:17" ht="36">
      <c r="A105" s="23">
        <v>75</v>
      </c>
      <c r="B105" s="30" t="s">
        <v>1537</v>
      </c>
      <c r="C105" s="113" t="s">
        <v>1810</v>
      </c>
      <c r="D105" s="31" t="s">
        <v>1524</v>
      </c>
      <c r="E105" s="32">
        <v>51.9</v>
      </c>
      <c r="F105" s="33">
        <v>493.42</v>
      </c>
      <c r="G105" s="34"/>
      <c r="H105" s="34"/>
      <c r="I105" s="34"/>
      <c r="J105" s="60">
        <v>25608</v>
      </c>
      <c r="K105" s="34"/>
      <c r="L105" s="34"/>
      <c r="M105" s="34"/>
      <c r="N105" s="34"/>
      <c r="O105" s="34"/>
      <c r="P105" s="34"/>
      <c r="Q105" s="34"/>
    </row>
    <row r="106" spans="1:17" ht="48">
      <c r="A106" s="23">
        <v>76</v>
      </c>
      <c r="B106" s="30" t="s">
        <v>1997</v>
      </c>
      <c r="C106" s="113" t="s">
        <v>1996</v>
      </c>
      <c r="D106" s="31" t="s">
        <v>1772</v>
      </c>
      <c r="E106" s="35">
        <v>0.4</v>
      </c>
      <c r="F106" s="33">
        <v>83.02</v>
      </c>
      <c r="G106" s="33">
        <v>65.930000000000007</v>
      </c>
      <c r="H106" s="33">
        <v>17.09</v>
      </c>
      <c r="I106" s="34"/>
      <c r="J106" s="60">
        <v>33</v>
      </c>
      <c r="K106" s="34">
        <v>26</v>
      </c>
      <c r="L106" s="34">
        <v>7</v>
      </c>
      <c r="M106" s="34"/>
      <c r="N106" s="34">
        <v>5.49</v>
      </c>
      <c r="O106" s="34">
        <v>2.2000000000000002</v>
      </c>
      <c r="P106" s="34"/>
      <c r="Q106" s="34"/>
    </row>
    <row r="107" spans="1:17" ht="48">
      <c r="A107" s="23">
        <v>77</v>
      </c>
      <c r="B107" s="30" t="s">
        <v>1995</v>
      </c>
      <c r="C107" s="113" t="s">
        <v>1994</v>
      </c>
      <c r="D107" s="31" t="s">
        <v>1993</v>
      </c>
      <c r="E107" s="35">
        <v>4.7000000000000002E-3</v>
      </c>
      <c r="F107" s="33">
        <v>3906.63</v>
      </c>
      <c r="G107" s="33">
        <v>2444.6</v>
      </c>
      <c r="H107" s="33">
        <v>572.30999999999995</v>
      </c>
      <c r="I107" s="34"/>
      <c r="J107" s="60">
        <v>18</v>
      </c>
      <c r="K107" s="34">
        <v>11</v>
      </c>
      <c r="L107" s="34">
        <v>3</v>
      </c>
      <c r="M107" s="34"/>
      <c r="N107" s="34">
        <v>170</v>
      </c>
      <c r="O107" s="34">
        <v>0.8</v>
      </c>
      <c r="P107" s="34"/>
      <c r="Q107" s="34"/>
    </row>
    <row r="108" spans="1:17" ht="24">
      <c r="A108" s="23">
        <v>78</v>
      </c>
      <c r="B108" s="30" t="s">
        <v>1992</v>
      </c>
      <c r="C108" s="113" t="s">
        <v>1991</v>
      </c>
      <c r="D108" s="31" t="s">
        <v>1697</v>
      </c>
      <c r="E108" s="32">
        <v>4.7000000000000002E-3</v>
      </c>
      <c r="F108" s="33">
        <v>4637.68</v>
      </c>
      <c r="G108" s="34"/>
      <c r="H108" s="34"/>
      <c r="I108" s="34"/>
      <c r="J108" s="60">
        <v>22</v>
      </c>
      <c r="K108" s="34"/>
      <c r="L108" s="34"/>
      <c r="M108" s="34"/>
      <c r="N108" s="34"/>
      <c r="O108" s="34"/>
      <c r="P108" s="34"/>
      <c r="Q108" s="34"/>
    </row>
    <row r="109" spans="1:17" ht="48">
      <c r="A109" s="23">
        <v>79</v>
      </c>
      <c r="B109" s="30" t="s">
        <v>1990</v>
      </c>
      <c r="C109" s="113" t="s">
        <v>1989</v>
      </c>
      <c r="D109" s="31" t="s">
        <v>1740</v>
      </c>
      <c r="E109" s="35">
        <v>10.9</v>
      </c>
      <c r="F109" s="33">
        <v>729.34</v>
      </c>
      <c r="G109" s="33">
        <v>168.39</v>
      </c>
      <c r="H109" s="33">
        <v>2.31</v>
      </c>
      <c r="I109" s="34"/>
      <c r="J109" s="60">
        <v>7950</v>
      </c>
      <c r="K109" s="34">
        <v>1835</v>
      </c>
      <c r="L109" s="34">
        <v>25</v>
      </c>
      <c r="M109" s="34"/>
      <c r="N109" s="34">
        <v>14.63</v>
      </c>
      <c r="O109" s="34">
        <v>159.47</v>
      </c>
      <c r="P109" s="34"/>
      <c r="Q109" s="34"/>
    </row>
    <row r="110" spans="1:17" ht="48">
      <c r="A110" s="23">
        <v>80</v>
      </c>
      <c r="B110" s="30" t="s">
        <v>1988</v>
      </c>
      <c r="C110" s="113" t="s">
        <v>1987</v>
      </c>
      <c r="D110" s="31" t="s">
        <v>1939</v>
      </c>
      <c r="E110" s="35">
        <v>4.42</v>
      </c>
      <c r="F110" s="33">
        <v>9626.31</v>
      </c>
      <c r="G110" s="33">
        <v>2043.74</v>
      </c>
      <c r="H110" s="33">
        <v>453.61</v>
      </c>
      <c r="I110" s="33">
        <v>76.48</v>
      </c>
      <c r="J110" s="60">
        <v>42548</v>
      </c>
      <c r="K110" s="34">
        <v>9033</v>
      </c>
      <c r="L110" s="34">
        <v>2005</v>
      </c>
      <c r="M110" s="34">
        <v>338</v>
      </c>
      <c r="N110" s="34">
        <v>170.17</v>
      </c>
      <c r="O110" s="34">
        <v>752.15</v>
      </c>
      <c r="P110" s="34">
        <v>4.22</v>
      </c>
      <c r="Q110" s="34">
        <v>18.649999999999999</v>
      </c>
    </row>
    <row r="111" spans="1:17" ht="24">
      <c r="A111" s="23">
        <v>81</v>
      </c>
      <c r="B111" s="30" t="s">
        <v>1986</v>
      </c>
      <c r="C111" s="113" t="s">
        <v>1985</v>
      </c>
      <c r="D111" s="31" t="s">
        <v>1972</v>
      </c>
      <c r="E111" s="35">
        <v>6.4</v>
      </c>
      <c r="F111" s="33">
        <v>715.7</v>
      </c>
      <c r="G111" s="33">
        <v>61.01</v>
      </c>
      <c r="H111" s="33">
        <v>102.38</v>
      </c>
      <c r="I111" s="33">
        <v>7.28</v>
      </c>
      <c r="J111" s="60">
        <v>4580</v>
      </c>
      <c r="K111" s="34">
        <v>390</v>
      </c>
      <c r="L111" s="34">
        <v>655</v>
      </c>
      <c r="M111" s="34">
        <v>47</v>
      </c>
      <c r="N111" s="34">
        <v>5.21</v>
      </c>
      <c r="O111" s="34">
        <v>33.340000000000003</v>
      </c>
      <c r="P111" s="34">
        <v>0.4</v>
      </c>
      <c r="Q111" s="34">
        <v>2.56</v>
      </c>
    </row>
    <row r="112" spans="1:17" ht="24">
      <c r="A112" s="23">
        <v>82</v>
      </c>
      <c r="B112" s="30" t="s">
        <v>1984</v>
      </c>
      <c r="C112" s="113" t="s">
        <v>1983</v>
      </c>
      <c r="D112" s="31" t="s">
        <v>1980</v>
      </c>
      <c r="E112" s="35">
        <v>6.8000000000000005E-2</v>
      </c>
      <c r="F112" s="33">
        <v>2637.03</v>
      </c>
      <c r="G112" s="33">
        <v>611.41999999999996</v>
      </c>
      <c r="H112" s="33">
        <v>2025.61</v>
      </c>
      <c r="I112" s="33">
        <v>187.6</v>
      </c>
      <c r="J112" s="60">
        <v>179</v>
      </c>
      <c r="K112" s="34">
        <v>42</v>
      </c>
      <c r="L112" s="34">
        <v>137</v>
      </c>
      <c r="M112" s="34">
        <v>13</v>
      </c>
      <c r="N112" s="34">
        <v>47.25</v>
      </c>
      <c r="O112" s="34">
        <v>3.21</v>
      </c>
      <c r="P112" s="34">
        <v>12.01</v>
      </c>
      <c r="Q112" s="34">
        <v>0.82</v>
      </c>
    </row>
    <row r="113" spans="1:17" ht="65.25">
      <c r="A113" s="23">
        <v>83</v>
      </c>
      <c r="B113" s="30" t="s">
        <v>1982</v>
      </c>
      <c r="C113" s="113" t="s">
        <v>1981</v>
      </c>
      <c r="D113" s="31" t="s">
        <v>1980</v>
      </c>
      <c r="E113" s="32">
        <v>6.8000000000000005E-2</v>
      </c>
      <c r="F113" s="33">
        <v>2192.35</v>
      </c>
      <c r="G113" s="33">
        <v>494.97</v>
      </c>
      <c r="H113" s="33">
        <v>1697.38</v>
      </c>
      <c r="I113" s="33">
        <v>157.22</v>
      </c>
      <c r="J113" s="60">
        <v>149</v>
      </c>
      <c r="K113" s="34">
        <v>34</v>
      </c>
      <c r="L113" s="34">
        <v>115</v>
      </c>
      <c r="M113" s="34">
        <v>11</v>
      </c>
      <c r="N113" s="34">
        <v>38.25</v>
      </c>
      <c r="O113" s="34">
        <v>2.6</v>
      </c>
      <c r="P113" s="34">
        <v>10.06</v>
      </c>
      <c r="Q113" s="34">
        <v>0.68</v>
      </c>
    </row>
    <row r="114" spans="1:17" ht="48">
      <c r="A114" s="23">
        <v>84</v>
      </c>
      <c r="B114" s="30" t="s">
        <v>1761</v>
      </c>
      <c r="C114" s="113" t="s">
        <v>1979</v>
      </c>
      <c r="D114" s="31" t="s">
        <v>1759</v>
      </c>
      <c r="E114" s="32">
        <v>6.8000000000000005E-2</v>
      </c>
      <c r="F114" s="33">
        <v>2507.15</v>
      </c>
      <c r="G114" s="33">
        <v>240.14</v>
      </c>
      <c r="H114" s="33">
        <v>891.58</v>
      </c>
      <c r="I114" s="33">
        <v>57.33</v>
      </c>
      <c r="J114" s="60">
        <v>170</v>
      </c>
      <c r="K114" s="34">
        <v>16</v>
      </c>
      <c r="L114" s="34">
        <v>61</v>
      </c>
      <c r="M114" s="34">
        <v>4</v>
      </c>
      <c r="N114" s="34">
        <v>18.79</v>
      </c>
      <c r="O114" s="34">
        <v>1.28</v>
      </c>
      <c r="P114" s="34">
        <v>3.67</v>
      </c>
      <c r="Q114" s="34">
        <v>0.25</v>
      </c>
    </row>
    <row r="115" spans="1:17" ht="36">
      <c r="A115" s="23">
        <v>85</v>
      </c>
      <c r="B115" s="30" t="s">
        <v>1978</v>
      </c>
      <c r="C115" s="113" t="s">
        <v>1977</v>
      </c>
      <c r="D115" s="31" t="s">
        <v>1972</v>
      </c>
      <c r="E115" s="35">
        <v>3.6</v>
      </c>
      <c r="F115" s="33">
        <v>714.69</v>
      </c>
      <c r="G115" s="33">
        <v>63.23</v>
      </c>
      <c r="H115" s="33">
        <v>102.38</v>
      </c>
      <c r="I115" s="33">
        <v>7.28</v>
      </c>
      <c r="J115" s="60">
        <v>2573</v>
      </c>
      <c r="K115" s="34">
        <v>228</v>
      </c>
      <c r="L115" s="34">
        <v>369</v>
      </c>
      <c r="M115" s="34">
        <v>26</v>
      </c>
      <c r="N115" s="34">
        <v>5.4</v>
      </c>
      <c r="O115" s="34">
        <v>19.440000000000001</v>
      </c>
      <c r="P115" s="34">
        <v>0.4</v>
      </c>
      <c r="Q115" s="34">
        <v>1.44</v>
      </c>
    </row>
    <row r="116" spans="1:17" ht="60">
      <c r="A116" s="23">
        <v>86</v>
      </c>
      <c r="B116" s="30" t="s">
        <v>1976</v>
      </c>
      <c r="C116" s="113" t="s">
        <v>1975</v>
      </c>
      <c r="D116" s="31" t="s">
        <v>1972</v>
      </c>
      <c r="E116" s="35">
        <v>138.5</v>
      </c>
      <c r="F116" s="33">
        <v>764.15</v>
      </c>
      <c r="G116" s="33">
        <v>87.84</v>
      </c>
      <c r="H116" s="33">
        <v>102.72</v>
      </c>
      <c r="I116" s="33">
        <v>6.92</v>
      </c>
      <c r="J116" s="60">
        <v>105835</v>
      </c>
      <c r="K116" s="34">
        <v>12166</v>
      </c>
      <c r="L116" s="34">
        <v>14227</v>
      </c>
      <c r="M116" s="34">
        <v>958</v>
      </c>
      <c r="N116" s="34">
        <v>7.13</v>
      </c>
      <c r="O116" s="34">
        <v>987.51</v>
      </c>
      <c r="P116" s="34">
        <v>0.38</v>
      </c>
      <c r="Q116" s="34">
        <v>52.63</v>
      </c>
    </row>
    <row r="117" spans="1:17" ht="36">
      <c r="A117" s="23">
        <v>87</v>
      </c>
      <c r="B117" s="30" t="s">
        <v>1537</v>
      </c>
      <c r="C117" s="113" t="s">
        <v>1810</v>
      </c>
      <c r="D117" s="31" t="s">
        <v>1524</v>
      </c>
      <c r="E117" s="32">
        <v>28</v>
      </c>
      <c r="F117" s="33">
        <v>493.42</v>
      </c>
      <c r="G117" s="34"/>
      <c r="H117" s="34"/>
      <c r="I117" s="34"/>
      <c r="J117" s="60">
        <v>13816</v>
      </c>
      <c r="K117" s="34"/>
      <c r="L117" s="34"/>
      <c r="M117" s="34"/>
      <c r="N117" s="34"/>
      <c r="O117" s="34"/>
      <c r="P117" s="34"/>
      <c r="Q117" s="34"/>
    </row>
    <row r="118" spans="1:17" ht="48">
      <c r="A118" s="23">
        <v>88</v>
      </c>
      <c r="B118" s="30" t="s">
        <v>1974</v>
      </c>
      <c r="C118" s="113" t="s">
        <v>1973</v>
      </c>
      <c r="D118" s="31" t="s">
        <v>1972</v>
      </c>
      <c r="E118" s="32">
        <v>100</v>
      </c>
      <c r="F118" s="33">
        <v>734.01</v>
      </c>
      <c r="G118" s="33">
        <v>69.73</v>
      </c>
      <c r="H118" s="33">
        <v>102.38</v>
      </c>
      <c r="I118" s="33">
        <v>7.28</v>
      </c>
      <c r="J118" s="60">
        <v>73401</v>
      </c>
      <c r="K118" s="34">
        <v>6973</v>
      </c>
      <c r="L118" s="34">
        <v>10238</v>
      </c>
      <c r="M118" s="34">
        <v>728</v>
      </c>
      <c r="N118" s="34">
        <v>5.66</v>
      </c>
      <c r="O118" s="34">
        <v>566</v>
      </c>
      <c r="P118" s="34">
        <v>0.4</v>
      </c>
      <c r="Q118" s="34">
        <v>40</v>
      </c>
    </row>
    <row r="119" spans="1:17" ht="24">
      <c r="A119" s="23">
        <v>89</v>
      </c>
      <c r="B119" s="30" t="s">
        <v>1971</v>
      </c>
      <c r="C119" s="113" t="s">
        <v>1970</v>
      </c>
      <c r="D119" s="31" t="s">
        <v>1969</v>
      </c>
      <c r="E119" s="35">
        <v>3.472</v>
      </c>
      <c r="F119" s="33">
        <v>805.85</v>
      </c>
      <c r="G119" s="33">
        <v>713.14</v>
      </c>
      <c r="H119" s="33">
        <v>92.71</v>
      </c>
      <c r="I119" s="33">
        <v>4.1900000000000004</v>
      </c>
      <c r="J119" s="60">
        <v>2798</v>
      </c>
      <c r="K119" s="34">
        <v>2476</v>
      </c>
      <c r="L119" s="34">
        <v>322</v>
      </c>
      <c r="M119" s="34">
        <v>15</v>
      </c>
      <c r="N119" s="34">
        <v>63.73</v>
      </c>
      <c r="O119" s="34">
        <v>221.27</v>
      </c>
      <c r="P119" s="34">
        <v>0.23</v>
      </c>
      <c r="Q119" s="34">
        <v>0.8</v>
      </c>
    </row>
    <row r="120" spans="1:17" ht="36">
      <c r="A120" s="23">
        <v>90</v>
      </c>
      <c r="B120" s="30" t="s">
        <v>1968</v>
      </c>
      <c r="C120" s="113" t="s">
        <v>1967</v>
      </c>
      <c r="D120" s="31" t="s">
        <v>1682</v>
      </c>
      <c r="E120" s="35">
        <v>578.70000000000005</v>
      </c>
      <c r="F120" s="33">
        <v>46.22</v>
      </c>
      <c r="G120" s="34"/>
      <c r="H120" s="34"/>
      <c r="I120" s="34"/>
      <c r="J120" s="60">
        <v>26748</v>
      </c>
      <c r="K120" s="34"/>
      <c r="L120" s="34"/>
      <c r="M120" s="34"/>
      <c r="N120" s="34"/>
      <c r="O120" s="34"/>
      <c r="P120" s="34"/>
      <c r="Q120" s="34"/>
    </row>
    <row r="121" spans="1:17" ht="24">
      <c r="A121" s="23">
        <v>91</v>
      </c>
      <c r="B121" s="30" t="s">
        <v>1966</v>
      </c>
      <c r="C121" s="113" t="s">
        <v>1965</v>
      </c>
      <c r="D121" s="31" t="s">
        <v>1939</v>
      </c>
      <c r="E121" s="35">
        <v>3.13</v>
      </c>
      <c r="F121" s="33">
        <v>296.75</v>
      </c>
      <c r="G121" s="33">
        <v>296.75</v>
      </c>
      <c r="H121" s="34"/>
      <c r="I121" s="34"/>
      <c r="J121" s="60">
        <v>929</v>
      </c>
      <c r="K121" s="34">
        <v>929</v>
      </c>
      <c r="L121" s="34"/>
      <c r="M121" s="34"/>
      <c r="N121" s="34">
        <v>21.9</v>
      </c>
      <c r="O121" s="34">
        <v>68.55</v>
      </c>
      <c r="P121" s="34"/>
      <c r="Q121" s="34"/>
    </row>
    <row r="122" spans="1:17" ht="36">
      <c r="A122" s="23">
        <v>92</v>
      </c>
      <c r="B122" s="30" t="s">
        <v>1799</v>
      </c>
      <c r="C122" s="113" t="s">
        <v>1964</v>
      </c>
      <c r="D122" s="31" t="s">
        <v>1797</v>
      </c>
      <c r="E122" s="35">
        <v>0.14000000000000001</v>
      </c>
      <c r="F122" s="33">
        <v>4594.2700000000004</v>
      </c>
      <c r="G122" s="33">
        <v>1566.44</v>
      </c>
      <c r="H122" s="33">
        <v>806.27</v>
      </c>
      <c r="I122" s="33">
        <v>57.33</v>
      </c>
      <c r="J122" s="60">
        <v>643</v>
      </c>
      <c r="K122" s="34">
        <v>219</v>
      </c>
      <c r="L122" s="34">
        <v>113</v>
      </c>
      <c r="M122" s="34">
        <v>8</v>
      </c>
      <c r="N122" s="34">
        <v>122.57</v>
      </c>
      <c r="O122" s="34">
        <v>17.16</v>
      </c>
      <c r="P122" s="34">
        <v>3.15</v>
      </c>
      <c r="Q122" s="34">
        <v>0.44</v>
      </c>
    </row>
    <row r="123" spans="1:17" ht="36">
      <c r="A123" s="23">
        <v>93</v>
      </c>
      <c r="B123" s="30" t="s">
        <v>1963</v>
      </c>
      <c r="C123" s="113" t="s">
        <v>1962</v>
      </c>
      <c r="D123" s="31" t="s">
        <v>1516</v>
      </c>
      <c r="E123" s="32">
        <v>14</v>
      </c>
      <c r="F123" s="33">
        <v>11.28</v>
      </c>
      <c r="G123" s="34"/>
      <c r="H123" s="34"/>
      <c r="I123" s="34"/>
      <c r="J123" s="60">
        <v>158</v>
      </c>
      <c r="K123" s="34"/>
      <c r="L123" s="34"/>
      <c r="M123" s="34"/>
      <c r="N123" s="34"/>
      <c r="O123" s="34"/>
      <c r="P123" s="34"/>
      <c r="Q123" s="34"/>
    </row>
    <row r="124" spans="1:17">
      <c r="A124" s="215" t="s">
        <v>1961</v>
      </c>
      <c r="B124" s="216"/>
      <c r="C124" s="216"/>
      <c r="D124" s="216"/>
      <c r="E124" s="216"/>
      <c r="F124" s="216"/>
      <c r="G124" s="216"/>
      <c r="H124" s="216"/>
      <c r="I124" s="216"/>
      <c r="J124" s="216"/>
      <c r="K124" s="216"/>
      <c r="L124" s="216"/>
      <c r="M124" s="216"/>
      <c r="N124" s="216"/>
      <c r="O124" s="216"/>
      <c r="P124" s="216"/>
      <c r="Q124" s="216"/>
    </row>
    <row r="125" spans="1:17" ht="36">
      <c r="A125" s="23">
        <v>94</v>
      </c>
      <c r="B125" s="30" t="s">
        <v>1960</v>
      </c>
      <c r="C125" s="113" t="s">
        <v>1959</v>
      </c>
      <c r="D125" s="31" t="s">
        <v>1797</v>
      </c>
      <c r="E125" s="35">
        <v>1.01</v>
      </c>
      <c r="F125" s="33">
        <v>2709.38</v>
      </c>
      <c r="G125" s="33">
        <v>216.96</v>
      </c>
      <c r="H125" s="33">
        <v>2324.12</v>
      </c>
      <c r="I125" s="33">
        <v>165.26</v>
      </c>
      <c r="J125" s="60">
        <v>2736</v>
      </c>
      <c r="K125" s="34">
        <v>219</v>
      </c>
      <c r="L125" s="34">
        <v>2347</v>
      </c>
      <c r="M125" s="34">
        <v>167</v>
      </c>
      <c r="N125" s="34">
        <v>17.61</v>
      </c>
      <c r="O125" s="34">
        <v>17.79</v>
      </c>
      <c r="P125" s="34">
        <v>9.08</v>
      </c>
      <c r="Q125" s="34">
        <v>9.17</v>
      </c>
    </row>
    <row r="126" spans="1:17" ht="48">
      <c r="A126" s="23">
        <v>95</v>
      </c>
      <c r="B126" s="30" t="s">
        <v>1958</v>
      </c>
      <c r="C126" s="113" t="s">
        <v>1957</v>
      </c>
      <c r="D126" s="31" t="s">
        <v>1516</v>
      </c>
      <c r="E126" s="32">
        <v>46</v>
      </c>
      <c r="F126" s="33">
        <v>54.17</v>
      </c>
      <c r="G126" s="34"/>
      <c r="H126" s="34"/>
      <c r="I126" s="34"/>
      <c r="J126" s="60">
        <v>2492</v>
      </c>
      <c r="K126" s="34"/>
      <c r="L126" s="34"/>
      <c r="M126" s="34"/>
      <c r="N126" s="34"/>
      <c r="O126" s="34"/>
      <c r="P126" s="34"/>
      <c r="Q126" s="34"/>
    </row>
    <row r="127" spans="1:17" ht="48">
      <c r="A127" s="23">
        <v>96</v>
      </c>
      <c r="B127" s="30" t="s">
        <v>1956</v>
      </c>
      <c r="C127" s="113" t="s">
        <v>1955</v>
      </c>
      <c r="D127" s="31" t="s">
        <v>1516</v>
      </c>
      <c r="E127" s="32">
        <v>13</v>
      </c>
      <c r="F127" s="33">
        <v>65.069999999999993</v>
      </c>
      <c r="G127" s="34"/>
      <c r="H127" s="34"/>
      <c r="I127" s="34"/>
      <c r="J127" s="60">
        <v>846</v>
      </c>
      <c r="K127" s="34"/>
      <c r="L127" s="34"/>
      <c r="M127" s="34"/>
      <c r="N127" s="34"/>
      <c r="O127" s="34"/>
      <c r="P127" s="34"/>
      <c r="Q127" s="34"/>
    </row>
    <row r="128" spans="1:17" ht="48">
      <c r="A128" s="23">
        <v>97</v>
      </c>
      <c r="B128" s="30" t="s">
        <v>1954</v>
      </c>
      <c r="C128" s="113" t="s">
        <v>1953</v>
      </c>
      <c r="D128" s="31" t="s">
        <v>1516</v>
      </c>
      <c r="E128" s="32">
        <v>2</v>
      </c>
      <c r="F128" s="33">
        <v>115.95</v>
      </c>
      <c r="G128" s="34"/>
      <c r="H128" s="34"/>
      <c r="I128" s="34"/>
      <c r="J128" s="60">
        <v>232</v>
      </c>
      <c r="K128" s="34"/>
      <c r="L128" s="34"/>
      <c r="M128" s="34"/>
      <c r="N128" s="34"/>
      <c r="O128" s="34"/>
      <c r="P128" s="34"/>
      <c r="Q128" s="34"/>
    </row>
    <row r="129" spans="1:17" ht="48">
      <c r="A129" s="23">
        <v>98</v>
      </c>
      <c r="B129" s="30" t="s">
        <v>1952</v>
      </c>
      <c r="C129" s="113" t="s">
        <v>1951</v>
      </c>
      <c r="D129" s="31" t="s">
        <v>1516</v>
      </c>
      <c r="E129" s="32">
        <v>30</v>
      </c>
      <c r="F129" s="33">
        <v>107.83</v>
      </c>
      <c r="G129" s="34"/>
      <c r="H129" s="34"/>
      <c r="I129" s="34"/>
      <c r="J129" s="60">
        <v>3235</v>
      </c>
      <c r="K129" s="34"/>
      <c r="L129" s="34"/>
      <c r="M129" s="34"/>
      <c r="N129" s="34"/>
      <c r="O129" s="34"/>
      <c r="P129" s="34"/>
      <c r="Q129" s="34"/>
    </row>
    <row r="130" spans="1:17" ht="48">
      <c r="A130" s="23">
        <v>99</v>
      </c>
      <c r="B130" s="30" t="s">
        <v>1950</v>
      </c>
      <c r="C130" s="113" t="s">
        <v>1949</v>
      </c>
      <c r="D130" s="31" t="s">
        <v>1516</v>
      </c>
      <c r="E130" s="32">
        <v>4</v>
      </c>
      <c r="F130" s="33">
        <v>137.94999999999999</v>
      </c>
      <c r="G130" s="34"/>
      <c r="H130" s="34"/>
      <c r="I130" s="34"/>
      <c r="J130" s="60">
        <v>552</v>
      </c>
      <c r="K130" s="34"/>
      <c r="L130" s="34"/>
      <c r="M130" s="34"/>
      <c r="N130" s="34"/>
      <c r="O130" s="34"/>
      <c r="P130" s="34"/>
      <c r="Q130" s="34"/>
    </row>
    <row r="131" spans="1:17" ht="48">
      <c r="A131" s="23">
        <v>100</v>
      </c>
      <c r="B131" s="30" t="s">
        <v>1948</v>
      </c>
      <c r="C131" s="113" t="s">
        <v>1947</v>
      </c>
      <c r="D131" s="31" t="s">
        <v>1516</v>
      </c>
      <c r="E131" s="32">
        <v>6</v>
      </c>
      <c r="F131" s="33">
        <v>94.33</v>
      </c>
      <c r="G131" s="34"/>
      <c r="H131" s="34"/>
      <c r="I131" s="34"/>
      <c r="J131" s="60">
        <v>566</v>
      </c>
      <c r="K131" s="34"/>
      <c r="L131" s="34"/>
      <c r="M131" s="34"/>
      <c r="N131" s="34"/>
      <c r="O131" s="34"/>
      <c r="P131" s="34"/>
      <c r="Q131" s="34"/>
    </row>
    <row r="132" spans="1:17" ht="48">
      <c r="A132" s="23">
        <v>101</v>
      </c>
      <c r="B132" s="30" t="s">
        <v>1946</v>
      </c>
      <c r="C132" s="113" t="s">
        <v>1945</v>
      </c>
      <c r="D132" s="31" t="s">
        <v>1944</v>
      </c>
      <c r="E132" s="35">
        <v>0.91800000000000004</v>
      </c>
      <c r="F132" s="33">
        <v>15207.66</v>
      </c>
      <c r="G132" s="33">
        <v>2018.76</v>
      </c>
      <c r="H132" s="33">
        <v>98</v>
      </c>
      <c r="I132" s="33">
        <v>6.37</v>
      </c>
      <c r="J132" s="60">
        <v>13961</v>
      </c>
      <c r="K132" s="34">
        <v>1853</v>
      </c>
      <c r="L132" s="34">
        <v>90</v>
      </c>
      <c r="M132" s="34">
        <v>6</v>
      </c>
      <c r="N132" s="34">
        <v>165.88</v>
      </c>
      <c r="O132" s="34">
        <v>152.28</v>
      </c>
      <c r="P132" s="34">
        <v>0.47</v>
      </c>
      <c r="Q132" s="34">
        <v>0.43</v>
      </c>
    </row>
    <row r="133" spans="1:17" ht="24">
      <c r="A133" s="23">
        <v>102</v>
      </c>
      <c r="B133" s="30" t="s">
        <v>1710</v>
      </c>
      <c r="C133" s="113" t="s">
        <v>1709</v>
      </c>
      <c r="D133" s="31" t="s">
        <v>1769</v>
      </c>
      <c r="E133" s="32">
        <v>38.200000000000003</v>
      </c>
      <c r="F133" s="33">
        <v>2.59</v>
      </c>
      <c r="G133" s="33">
        <v>1.2</v>
      </c>
      <c r="H133" s="33">
        <v>1.39</v>
      </c>
      <c r="I133" s="34"/>
      <c r="J133" s="60">
        <v>99</v>
      </c>
      <c r="K133" s="34">
        <v>46</v>
      </c>
      <c r="L133" s="34">
        <v>53</v>
      </c>
      <c r="M133" s="34"/>
      <c r="N133" s="34">
        <v>0.1</v>
      </c>
      <c r="O133" s="34">
        <v>3.82</v>
      </c>
      <c r="P133" s="34"/>
      <c r="Q133" s="34"/>
    </row>
    <row r="134" spans="1:17" ht="36">
      <c r="A134" s="23">
        <v>103</v>
      </c>
      <c r="B134" s="30" t="s">
        <v>1707</v>
      </c>
      <c r="C134" s="113" t="s">
        <v>1706</v>
      </c>
      <c r="D134" s="31" t="s">
        <v>1778</v>
      </c>
      <c r="E134" s="35">
        <v>0.38200000000000001</v>
      </c>
      <c r="F134" s="33">
        <v>417.46</v>
      </c>
      <c r="G134" s="33">
        <v>79.650000000000006</v>
      </c>
      <c r="H134" s="33">
        <v>10.15</v>
      </c>
      <c r="I134" s="33">
        <v>0.16</v>
      </c>
      <c r="J134" s="60">
        <v>159</v>
      </c>
      <c r="K134" s="34">
        <v>30</v>
      </c>
      <c r="L134" s="34">
        <v>4</v>
      </c>
      <c r="M134" s="34"/>
      <c r="N134" s="34">
        <v>5.31</v>
      </c>
      <c r="O134" s="34">
        <v>2.0299999999999998</v>
      </c>
      <c r="P134" s="34">
        <v>0.01</v>
      </c>
      <c r="Q134" s="34"/>
    </row>
    <row r="135" spans="1:17" ht="48">
      <c r="A135" s="23">
        <v>104</v>
      </c>
      <c r="B135" s="30" t="s">
        <v>1768</v>
      </c>
      <c r="C135" s="113" t="s">
        <v>1767</v>
      </c>
      <c r="D135" s="31" t="s">
        <v>1778</v>
      </c>
      <c r="E135" s="35">
        <v>0.38200000000000001</v>
      </c>
      <c r="F135" s="33">
        <v>2788.4</v>
      </c>
      <c r="G135" s="33">
        <v>2296.3200000000002</v>
      </c>
      <c r="H135" s="33">
        <v>323.20999999999998</v>
      </c>
      <c r="I135" s="34"/>
      <c r="J135" s="60">
        <v>1065</v>
      </c>
      <c r="K135" s="34">
        <v>877</v>
      </c>
      <c r="L135" s="34">
        <v>123</v>
      </c>
      <c r="M135" s="34"/>
      <c r="N135" s="34">
        <v>184</v>
      </c>
      <c r="O135" s="34">
        <v>70.290000000000006</v>
      </c>
      <c r="P135" s="34"/>
      <c r="Q135" s="34"/>
    </row>
    <row r="136" spans="1:17" ht="24">
      <c r="A136" s="23">
        <v>105</v>
      </c>
      <c r="B136" s="30" t="s">
        <v>1943</v>
      </c>
      <c r="C136" s="113" t="s">
        <v>1942</v>
      </c>
      <c r="D136" s="31" t="s">
        <v>1877</v>
      </c>
      <c r="E136" s="32">
        <v>84.04</v>
      </c>
      <c r="F136" s="33">
        <v>85</v>
      </c>
      <c r="G136" s="34"/>
      <c r="H136" s="34"/>
      <c r="I136" s="34"/>
      <c r="J136" s="60">
        <v>7143</v>
      </c>
      <c r="K136" s="34"/>
      <c r="L136" s="34"/>
      <c r="M136" s="34"/>
      <c r="N136" s="34"/>
      <c r="O136" s="34"/>
      <c r="P136" s="34"/>
      <c r="Q136" s="34"/>
    </row>
    <row r="137" spans="1:17" ht="36">
      <c r="A137" s="23">
        <v>106</v>
      </c>
      <c r="B137" s="30" t="s">
        <v>1941</v>
      </c>
      <c r="C137" s="113" t="s">
        <v>1940</v>
      </c>
      <c r="D137" s="31" t="s">
        <v>1939</v>
      </c>
      <c r="E137" s="35">
        <v>6.5000000000000002E-2</v>
      </c>
      <c r="F137" s="33">
        <v>3572.25</v>
      </c>
      <c r="G137" s="33">
        <v>287.94</v>
      </c>
      <c r="H137" s="33">
        <v>6.51</v>
      </c>
      <c r="I137" s="33">
        <v>1.25</v>
      </c>
      <c r="J137" s="60">
        <v>232</v>
      </c>
      <c r="K137" s="34">
        <v>19</v>
      </c>
      <c r="L137" s="34"/>
      <c r="M137" s="34"/>
      <c r="N137" s="34">
        <v>26.2</v>
      </c>
      <c r="O137" s="34">
        <v>1.7</v>
      </c>
      <c r="P137" s="34">
        <v>0.08</v>
      </c>
      <c r="Q137" s="34">
        <v>0.01</v>
      </c>
    </row>
    <row r="138" spans="1:17">
      <c r="A138" s="219" t="s">
        <v>1938</v>
      </c>
      <c r="B138" s="216"/>
      <c r="C138" s="216"/>
      <c r="D138" s="216"/>
      <c r="E138" s="216"/>
      <c r="F138" s="216"/>
      <c r="G138" s="216"/>
      <c r="H138" s="216"/>
      <c r="I138" s="216"/>
      <c r="J138" s="216"/>
      <c r="K138" s="216"/>
      <c r="L138" s="216"/>
      <c r="M138" s="216"/>
      <c r="N138" s="216"/>
      <c r="O138" s="216"/>
      <c r="P138" s="216"/>
      <c r="Q138" s="216"/>
    </row>
    <row r="139" spans="1:17" ht="63">
      <c r="A139" s="23">
        <v>107</v>
      </c>
      <c r="B139" s="30" t="s">
        <v>1937</v>
      </c>
      <c r="C139" s="113" t="s">
        <v>1936</v>
      </c>
      <c r="D139" s="31" t="s">
        <v>1935</v>
      </c>
      <c r="E139" s="35">
        <v>9.6999999999999993</v>
      </c>
      <c r="F139" s="33">
        <v>84.31</v>
      </c>
      <c r="G139" s="33">
        <v>33.57</v>
      </c>
      <c r="H139" s="33">
        <v>23.68</v>
      </c>
      <c r="I139" s="34"/>
      <c r="J139" s="60">
        <v>818</v>
      </c>
      <c r="K139" s="34">
        <v>326</v>
      </c>
      <c r="L139" s="34">
        <v>230</v>
      </c>
      <c r="M139" s="34"/>
      <c r="N139" s="34">
        <v>2.4</v>
      </c>
      <c r="O139" s="34">
        <v>23.28</v>
      </c>
      <c r="P139" s="34"/>
      <c r="Q139" s="34"/>
    </row>
    <row r="140" spans="1:17" ht="75">
      <c r="A140" s="23">
        <v>108</v>
      </c>
      <c r="B140" s="30" t="s">
        <v>1934</v>
      </c>
      <c r="C140" s="113" t="s">
        <v>1933</v>
      </c>
      <c r="D140" s="31" t="s">
        <v>1516</v>
      </c>
      <c r="E140" s="32">
        <v>1</v>
      </c>
      <c r="F140" s="33">
        <v>4767.93</v>
      </c>
      <c r="G140" s="34"/>
      <c r="H140" s="34"/>
      <c r="I140" s="34"/>
      <c r="J140" s="60">
        <v>4768</v>
      </c>
      <c r="K140" s="34"/>
      <c r="L140" s="34"/>
      <c r="M140" s="34"/>
      <c r="N140" s="34"/>
      <c r="O140" s="34"/>
      <c r="P140" s="34"/>
      <c r="Q140" s="34"/>
    </row>
    <row r="141" spans="1:17" ht="75">
      <c r="A141" s="23">
        <v>109</v>
      </c>
      <c r="B141" s="30" t="s">
        <v>1932</v>
      </c>
      <c r="C141" s="113" t="s">
        <v>1931</v>
      </c>
      <c r="D141" s="31" t="s">
        <v>1516</v>
      </c>
      <c r="E141" s="32">
        <v>2</v>
      </c>
      <c r="F141" s="33">
        <v>4516.3500000000004</v>
      </c>
      <c r="G141" s="34"/>
      <c r="H141" s="34"/>
      <c r="I141" s="34"/>
      <c r="J141" s="60">
        <v>9033</v>
      </c>
      <c r="K141" s="34"/>
      <c r="L141" s="34"/>
      <c r="M141" s="34"/>
      <c r="N141" s="34"/>
      <c r="O141" s="34"/>
      <c r="P141" s="34"/>
      <c r="Q141" s="34"/>
    </row>
    <row r="142" spans="1:17" ht="75">
      <c r="A142" s="23">
        <v>110</v>
      </c>
      <c r="B142" s="30" t="s">
        <v>1930</v>
      </c>
      <c r="C142" s="113" t="s">
        <v>1929</v>
      </c>
      <c r="D142" s="31" t="s">
        <v>1516</v>
      </c>
      <c r="E142" s="32">
        <v>1</v>
      </c>
      <c r="F142" s="33">
        <v>2777.76</v>
      </c>
      <c r="G142" s="34"/>
      <c r="H142" s="34"/>
      <c r="I142" s="34"/>
      <c r="J142" s="60">
        <v>2778</v>
      </c>
      <c r="K142" s="34"/>
      <c r="L142" s="34"/>
      <c r="M142" s="34"/>
      <c r="N142" s="34"/>
      <c r="O142" s="34"/>
      <c r="P142" s="34"/>
      <c r="Q142" s="34"/>
    </row>
    <row r="143" spans="1:17" ht="48">
      <c r="A143" s="23">
        <v>111</v>
      </c>
      <c r="B143" s="30" t="s">
        <v>1928</v>
      </c>
      <c r="C143" s="113" t="s">
        <v>1927</v>
      </c>
      <c r="D143" s="31" t="s">
        <v>1889</v>
      </c>
      <c r="E143" s="35">
        <v>0.1305</v>
      </c>
      <c r="F143" s="33">
        <v>6606.92</v>
      </c>
      <c r="G143" s="33">
        <v>1349.38</v>
      </c>
      <c r="H143" s="33">
        <v>2984.53</v>
      </c>
      <c r="I143" s="33">
        <v>206.57</v>
      </c>
      <c r="J143" s="60">
        <v>862</v>
      </c>
      <c r="K143" s="34">
        <v>176</v>
      </c>
      <c r="L143" s="34">
        <v>389</v>
      </c>
      <c r="M143" s="34">
        <v>27</v>
      </c>
      <c r="N143" s="34">
        <v>104.28</v>
      </c>
      <c r="O143" s="34">
        <v>13.61</v>
      </c>
      <c r="P143" s="34">
        <v>11.35</v>
      </c>
      <c r="Q143" s="34">
        <v>1.48</v>
      </c>
    </row>
    <row r="144" spans="1:17" ht="60">
      <c r="A144" s="23">
        <v>112</v>
      </c>
      <c r="B144" s="30" t="s">
        <v>1926</v>
      </c>
      <c r="C144" s="113" t="s">
        <v>1925</v>
      </c>
      <c r="D144" s="31" t="s">
        <v>1682</v>
      </c>
      <c r="E144" s="35">
        <v>6.88</v>
      </c>
      <c r="F144" s="33">
        <v>366.51</v>
      </c>
      <c r="G144" s="34"/>
      <c r="H144" s="34"/>
      <c r="I144" s="34"/>
      <c r="J144" s="60">
        <v>2522</v>
      </c>
      <c r="K144" s="34"/>
      <c r="L144" s="34"/>
      <c r="M144" s="34"/>
      <c r="N144" s="34"/>
      <c r="O144" s="34"/>
      <c r="P144" s="34"/>
      <c r="Q144" s="34"/>
    </row>
    <row r="145" spans="1:17" ht="24">
      <c r="A145" s="23">
        <v>113</v>
      </c>
      <c r="B145" s="30" t="s">
        <v>1924</v>
      </c>
      <c r="C145" s="113" t="s">
        <v>1923</v>
      </c>
      <c r="D145" s="31" t="s">
        <v>1904</v>
      </c>
      <c r="E145" s="32">
        <v>3</v>
      </c>
      <c r="F145" s="33">
        <v>224.5</v>
      </c>
      <c r="G145" s="34"/>
      <c r="H145" s="34"/>
      <c r="I145" s="34"/>
      <c r="J145" s="60">
        <v>674</v>
      </c>
      <c r="K145" s="34"/>
      <c r="L145" s="34"/>
      <c r="M145" s="34"/>
      <c r="N145" s="34"/>
      <c r="O145" s="34"/>
      <c r="P145" s="34"/>
      <c r="Q145" s="34"/>
    </row>
    <row r="146" spans="1:17" ht="48">
      <c r="A146" s="23">
        <v>114</v>
      </c>
      <c r="B146" s="30" t="s">
        <v>1922</v>
      </c>
      <c r="C146" s="113" t="s">
        <v>1921</v>
      </c>
      <c r="D146" s="31" t="s">
        <v>1889</v>
      </c>
      <c r="E146" s="35">
        <v>0.63790000000000002</v>
      </c>
      <c r="F146" s="33">
        <v>7978.81</v>
      </c>
      <c r="G146" s="33">
        <v>1452.45</v>
      </c>
      <c r="H146" s="33">
        <v>425.76</v>
      </c>
      <c r="I146" s="34"/>
      <c r="J146" s="60">
        <v>5090</v>
      </c>
      <c r="K146" s="34">
        <v>927</v>
      </c>
      <c r="L146" s="34">
        <v>272</v>
      </c>
      <c r="M146" s="34"/>
      <c r="N146" s="34">
        <v>115</v>
      </c>
      <c r="O146" s="34">
        <v>73.36</v>
      </c>
      <c r="P146" s="34"/>
      <c r="Q146" s="34"/>
    </row>
    <row r="147" spans="1:17" ht="36">
      <c r="A147" s="23">
        <v>115</v>
      </c>
      <c r="B147" s="30" t="s">
        <v>1919</v>
      </c>
      <c r="C147" s="113" t="s">
        <v>1920</v>
      </c>
      <c r="D147" s="31" t="s">
        <v>1682</v>
      </c>
      <c r="E147" s="35">
        <v>16.079999999999998</v>
      </c>
      <c r="F147" s="33">
        <v>304.64</v>
      </c>
      <c r="G147" s="34"/>
      <c r="H147" s="34"/>
      <c r="I147" s="34"/>
      <c r="J147" s="60">
        <v>4899</v>
      </c>
      <c r="K147" s="34"/>
      <c r="L147" s="34"/>
      <c r="M147" s="34"/>
      <c r="N147" s="34"/>
      <c r="O147" s="34"/>
      <c r="P147" s="34"/>
      <c r="Q147" s="34"/>
    </row>
    <row r="148" spans="1:17" ht="36">
      <c r="A148" s="23">
        <v>116</v>
      </c>
      <c r="B148" s="30" t="s">
        <v>1919</v>
      </c>
      <c r="C148" s="113" t="s">
        <v>1918</v>
      </c>
      <c r="D148" s="31" t="s">
        <v>1682</v>
      </c>
      <c r="E148" s="35">
        <v>10.8</v>
      </c>
      <c r="F148" s="33">
        <v>304.64</v>
      </c>
      <c r="G148" s="34"/>
      <c r="H148" s="34"/>
      <c r="I148" s="34"/>
      <c r="J148" s="60">
        <v>3290</v>
      </c>
      <c r="K148" s="34"/>
      <c r="L148" s="34"/>
      <c r="M148" s="34"/>
      <c r="N148" s="34"/>
      <c r="O148" s="34"/>
      <c r="P148" s="34"/>
      <c r="Q148" s="34"/>
    </row>
    <row r="149" spans="1:17" ht="36">
      <c r="A149" s="23">
        <v>117</v>
      </c>
      <c r="B149" s="30" t="s">
        <v>1916</v>
      </c>
      <c r="C149" s="113" t="s">
        <v>1917</v>
      </c>
      <c r="D149" s="31" t="s">
        <v>1682</v>
      </c>
      <c r="E149" s="35">
        <v>17.489999999999998</v>
      </c>
      <c r="F149" s="33">
        <v>321.3</v>
      </c>
      <c r="G149" s="34"/>
      <c r="H149" s="34"/>
      <c r="I149" s="34"/>
      <c r="J149" s="60">
        <v>5620</v>
      </c>
      <c r="K149" s="34"/>
      <c r="L149" s="34"/>
      <c r="M149" s="34"/>
      <c r="N149" s="34"/>
      <c r="O149" s="34"/>
      <c r="P149" s="34"/>
      <c r="Q149" s="34"/>
    </row>
    <row r="150" spans="1:17" ht="36">
      <c r="A150" s="23">
        <v>118</v>
      </c>
      <c r="B150" s="30" t="s">
        <v>1916</v>
      </c>
      <c r="C150" s="113" t="s">
        <v>1915</v>
      </c>
      <c r="D150" s="31" t="s">
        <v>1682</v>
      </c>
      <c r="E150" s="35">
        <v>9.73</v>
      </c>
      <c r="F150" s="33">
        <v>321.3</v>
      </c>
      <c r="G150" s="34"/>
      <c r="H150" s="34"/>
      <c r="I150" s="34"/>
      <c r="J150" s="60">
        <v>3126</v>
      </c>
      <c r="K150" s="34"/>
      <c r="L150" s="34"/>
      <c r="M150" s="34"/>
      <c r="N150" s="34"/>
      <c r="O150" s="34"/>
      <c r="P150" s="34"/>
      <c r="Q150" s="34"/>
    </row>
    <row r="151" spans="1:17" ht="36">
      <c r="A151" s="23">
        <v>119</v>
      </c>
      <c r="B151" s="30" t="s">
        <v>1914</v>
      </c>
      <c r="C151" s="113" t="s">
        <v>1913</v>
      </c>
      <c r="D151" s="31" t="s">
        <v>1682</v>
      </c>
      <c r="E151" s="35">
        <v>7.89</v>
      </c>
      <c r="F151" s="33">
        <v>304.64</v>
      </c>
      <c r="G151" s="34"/>
      <c r="H151" s="34"/>
      <c r="I151" s="34"/>
      <c r="J151" s="60">
        <v>2404</v>
      </c>
      <c r="K151" s="34"/>
      <c r="L151" s="34"/>
      <c r="M151" s="34"/>
      <c r="N151" s="34"/>
      <c r="O151" s="34"/>
      <c r="P151" s="34"/>
      <c r="Q151" s="34"/>
    </row>
    <row r="152" spans="1:17" ht="72">
      <c r="A152" s="23">
        <v>120</v>
      </c>
      <c r="B152" s="30" t="s">
        <v>1912</v>
      </c>
      <c r="C152" s="113" t="s">
        <v>1911</v>
      </c>
      <c r="D152" s="31" t="s">
        <v>1682</v>
      </c>
      <c r="E152" s="32">
        <v>1.8</v>
      </c>
      <c r="F152" s="33">
        <v>719.95</v>
      </c>
      <c r="G152" s="34"/>
      <c r="H152" s="34"/>
      <c r="I152" s="34"/>
      <c r="J152" s="60">
        <v>1296</v>
      </c>
      <c r="K152" s="34"/>
      <c r="L152" s="34"/>
      <c r="M152" s="34"/>
      <c r="N152" s="34"/>
      <c r="O152" s="34"/>
      <c r="P152" s="34"/>
      <c r="Q152" s="34"/>
    </row>
    <row r="153" spans="1:17" ht="24">
      <c r="A153" s="23">
        <v>121</v>
      </c>
      <c r="B153" s="30" t="s">
        <v>1910</v>
      </c>
      <c r="C153" s="113" t="s">
        <v>1909</v>
      </c>
      <c r="D153" s="31" t="s">
        <v>1904</v>
      </c>
      <c r="E153" s="35">
        <v>26</v>
      </c>
      <c r="F153" s="33">
        <v>168.76</v>
      </c>
      <c r="G153" s="34"/>
      <c r="H153" s="34"/>
      <c r="I153" s="34"/>
      <c r="J153" s="60">
        <v>4388</v>
      </c>
      <c r="K153" s="34"/>
      <c r="L153" s="34"/>
      <c r="M153" s="34"/>
      <c r="N153" s="34"/>
      <c r="O153" s="34"/>
      <c r="P153" s="34"/>
      <c r="Q153" s="34"/>
    </row>
    <row r="154" spans="1:17" ht="24">
      <c r="A154" s="23">
        <v>122</v>
      </c>
      <c r="B154" s="30" t="s">
        <v>1908</v>
      </c>
      <c r="C154" s="113" t="s">
        <v>1907</v>
      </c>
      <c r="D154" s="31" t="s">
        <v>1904</v>
      </c>
      <c r="E154" s="32">
        <v>3</v>
      </c>
      <c r="F154" s="33">
        <v>107.79</v>
      </c>
      <c r="G154" s="34"/>
      <c r="H154" s="34"/>
      <c r="I154" s="34"/>
      <c r="J154" s="60">
        <v>323</v>
      </c>
      <c r="K154" s="34"/>
      <c r="L154" s="34"/>
      <c r="M154" s="34"/>
      <c r="N154" s="34"/>
      <c r="O154" s="34"/>
      <c r="P154" s="34"/>
      <c r="Q154" s="34"/>
    </row>
    <row r="155" spans="1:17" ht="24">
      <c r="A155" s="23">
        <v>123</v>
      </c>
      <c r="B155" s="30" t="s">
        <v>1906</v>
      </c>
      <c r="C155" s="113" t="s">
        <v>1905</v>
      </c>
      <c r="D155" s="31" t="s">
        <v>1904</v>
      </c>
      <c r="E155" s="32">
        <v>7</v>
      </c>
      <c r="F155" s="33">
        <v>115.92</v>
      </c>
      <c r="G155" s="34"/>
      <c r="H155" s="34"/>
      <c r="I155" s="34"/>
      <c r="J155" s="60">
        <v>811</v>
      </c>
      <c r="K155" s="34"/>
      <c r="L155" s="34"/>
      <c r="M155" s="34"/>
      <c r="N155" s="34"/>
      <c r="O155" s="34"/>
      <c r="P155" s="34"/>
      <c r="Q155" s="34"/>
    </row>
    <row r="156" spans="1:17" ht="60">
      <c r="A156" s="23">
        <v>124</v>
      </c>
      <c r="B156" s="30" t="s">
        <v>1903</v>
      </c>
      <c r="C156" s="113" t="s">
        <v>1902</v>
      </c>
      <c r="D156" s="31" t="s">
        <v>1889</v>
      </c>
      <c r="E156" s="35">
        <v>5.1999999999999998E-2</v>
      </c>
      <c r="F156" s="33">
        <v>9761.6</v>
      </c>
      <c r="G156" s="33">
        <v>3372.72</v>
      </c>
      <c r="H156" s="33">
        <v>2337.9699999999998</v>
      </c>
      <c r="I156" s="33">
        <v>143.78</v>
      </c>
      <c r="J156" s="60">
        <v>508</v>
      </c>
      <c r="K156" s="34">
        <v>175</v>
      </c>
      <c r="L156" s="34">
        <v>122</v>
      </c>
      <c r="M156" s="34">
        <v>7</v>
      </c>
      <c r="N156" s="34">
        <v>270.25</v>
      </c>
      <c r="O156" s="34">
        <v>14.05</v>
      </c>
      <c r="P156" s="34">
        <v>7.9</v>
      </c>
      <c r="Q156" s="34">
        <v>0.41</v>
      </c>
    </row>
    <row r="157" spans="1:17" ht="36">
      <c r="A157" s="23">
        <v>125</v>
      </c>
      <c r="B157" s="30" t="s">
        <v>1537</v>
      </c>
      <c r="C157" s="113" t="s">
        <v>1901</v>
      </c>
      <c r="D157" s="31" t="s">
        <v>1682</v>
      </c>
      <c r="E157" s="35">
        <v>4.8600000000000003</v>
      </c>
      <c r="F157" s="33">
        <v>1844.8</v>
      </c>
      <c r="G157" s="34"/>
      <c r="H157" s="34"/>
      <c r="I157" s="34"/>
      <c r="J157" s="60">
        <v>8966</v>
      </c>
      <c r="K157" s="34"/>
      <c r="L157" s="34"/>
      <c r="M157" s="34"/>
      <c r="N157" s="34"/>
      <c r="O157" s="34"/>
      <c r="P157" s="34"/>
      <c r="Q157" s="34"/>
    </row>
    <row r="158" spans="1:17" ht="36">
      <c r="A158" s="23">
        <v>126</v>
      </c>
      <c r="B158" s="30" t="s">
        <v>1537</v>
      </c>
      <c r="C158" s="113" t="s">
        <v>1900</v>
      </c>
      <c r="D158" s="31" t="s">
        <v>1682</v>
      </c>
      <c r="E158" s="35">
        <v>0.36</v>
      </c>
      <c r="F158" s="33">
        <v>1709.05</v>
      </c>
      <c r="G158" s="34"/>
      <c r="H158" s="34"/>
      <c r="I158" s="34"/>
      <c r="J158" s="60">
        <v>615</v>
      </c>
      <c r="K158" s="34"/>
      <c r="L158" s="34"/>
      <c r="M158" s="34"/>
      <c r="N158" s="34"/>
      <c r="O158" s="34"/>
      <c r="P158" s="34"/>
      <c r="Q158" s="34"/>
    </row>
    <row r="159" spans="1:17" ht="72">
      <c r="A159" s="23">
        <v>127</v>
      </c>
      <c r="B159" s="30" t="s">
        <v>1899</v>
      </c>
      <c r="C159" s="113" t="s">
        <v>1898</v>
      </c>
      <c r="D159" s="31" t="s">
        <v>1889</v>
      </c>
      <c r="E159" s="35">
        <v>0.46200000000000002</v>
      </c>
      <c r="F159" s="33">
        <v>64683.35</v>
      </c>
      <c r="G159" s="33">
        <v>2276.35</v>
      </c>
      <c r="H159" s="33">
        <v>1773.28</v>
      </c>
      <c r="I159" s="33">
        <v>109.75</v>
      </c>
      <c r="J159" s="60">
        <v>29884</v>
      </c>
      <c r="K159" s="34">
        <v>1052</v>
      </c>
      <c r="L159" s="34">
        <v>819</v>
      </c>
      <c r="M159" s="34">
        <v>51</v>
      </c>
      <c r="N159" s="34">
        <v>182.4</v>
      </c>
      <c r="O159" s="34">
        <v>84.27</v>
      </c>
      <c r="P159" s="34">
        <v>6.03</v>
      </c>
      <c r="Q159" s="34">
        <v>2.79</v>
      </c>
    </row>
    <row r="160" spans="1:17" ht="36">
      <c r="A160" s="23">
        <v>128</v>
      </c>
      <c r="B160" s="30" t="s">
        <v>1537</v>
      </c>
      <c r="C160" s="113" t="s">
        <v>1897</v>
      </c>
      <c r="D160" s="31" t="s">
        <v>1682</v>
      </c>
      <c r="E160" s="35">
        <v>39.700000000000003</v>
      </c>
      <c r="F160" s="33">
        <v>1709.05</v>
      </c>
      <c r="G160" s="34"/>
      <c r="H160" s="34"/>
      <c r="I160" s="34"/>
      <c r="J160" s="60">
        <v>67849</v>
      </c>
      <c r="K160" s="34"/>
      <c r="L160" s="34"/>
      <c r="M160" s="34"/>
      <c r="N160" s="34"/>
      <c r="O160" s="34"/>
      <c r="P160" s="34"/>
      <c r="Q160" s="34"/>
    </row>
    <row r="161" spans="1:17" ht="36">
      <c r="A161" s="23">
        <v>129</v>
      </c>
      <c r="B161" s="30" t="s">
        <v>1537</v>
      </c>
      <c r="C161" s="113" t="s">
        <v>1896</v>
      </c>
      <c r="D161" s="31" t="s">
        <v>1682</v>
      </c>
      <c r="E161" s="35">
        <v>6.5</v>
      </c>
      <c r="F161" s="33">
        <v>1514.71</v>
      </c>
      <c r="G161" s="34"/>
      <c r="H161" s="34"/>
      <c r="I161" s="34"/>
      <c r="J161" s="60">
        <v>9846</v>
      </c>
      <c r="K161" s="34"/>
      <c r="L161" s="34"/>
      <c r="M161" s="34"/>
      <c r="N161" s="34"/>
      <c r="O161" s="34"/>
      <c r="P161" s="34"/>
      <c r="Q161" s="34"/>
    </row>
    <row r="162" spans="1:17" ht="36">
      <c r="A162" s="23">
        <v>130</v>
      </c>
      <c r="B162" s="30" t="s">
        <v>1895</v>
      </c>
      <c r="C162" s="113" t="s">
        <v>1894</v>
      </c>
      <c r="D162" s="31" t="s">
        <v>1516</v>
      </c>
      <c r="E162" s="35">
        <v>35</v>
      </c>
      <c r="F162" s="33">
        <v>68</v>
      </c>
      <c r="G162" s="34"/>
      <c r="H162" s="34"/>
      <c r="I162" s="34"/>
      <c r="J162" s="60">
        <v>2380</v>
      </c>
      <c r="K162" s="34"/>
      <c r="L162" s="34"/>
      <c r="M162" s="34"/>
      <c r="N162" s="34"/>
      <c r="O162" s="34"/>
      <c r="P162" s="34"/>
      <c r="Q162" s="34"/>
    </row>
    <row r="163" spans="1:17" ht="36">
      <c r="A163" s="23">
        <v>131</v>
      </c>
      <c r="B163" s="30" t="s">
        <v>1893</v>
      </c>
      <c r="C163" s="113" t="s">
        <v>1892</v>
      </c>
      <c r="D163" s="31" t="s">
        <v>1889</v>
      </c>
      <c r="E163" s="35">
        <v>4.8000000000000001E-2</v>
      </c>
      <c r="F163" s="33">
        <v>27793.79</v>
      </c>
      <c r="G163" s="33">
        <v>2215.31</v>
      </c>
      <c r="H163" s="33">
        <v>618.70000000000005</v>
      </c>
      <c r="I163" s="33">
        <v>44.77</v>
      </c>
      <c r="J163" s="60">
        <v>1334</v>
      </c>
      <c r="K163" s="34">
        <v>106</v>
      </c>
      <c r="L163" s="34">
        <v>30</v>
      </c>
      <c r="M163" s="34">
        <v>2</v>
      </c>
      <c r="N163" s="34">
        <v>182.03</v>
      </c>
      <c r="O163" s="34">
        <v>8.74</v>
      </c>
      <c r="P163" s="34">
        <v>2.46</v>
      </c>
      <c r="Q163" s="34">
        <v>0.12</v>
      </c>
    </row>
    <row r="164" spans="1:17" ht="36">
      <c r="A164" s="23">
        <v>132</v>
      </c>
      <c r="B164" s="30" t="s">
        <v>1891</v>
      </c>
      <c r="C164" s="113" t="s">
        <v>1890</v>
      </c>
      <c r="D164" s="31" t="s">
        <v>1889</v>
      </c>
      <c r="E164" s="35">
        <v>0.51400000000000001</v>
      </c>
      <c r="F164" s="33">
        <v>3969.79</v>
      </c>
      <c r="G164" s="33">
        <v>805.9</v>
      </c>
      <c r="H164" s="33">
        <v>122.81</v>
      </c>
      <c r="I164" s="33">
        <v>3.64</v>
      </c>
      <c r="J164" s="60">
        <v>2040</v>
      </c>
      <c r="K164" s="34">
        <v>414</v>
      </c>
      <c r="L164" s="34">
        <v>63</v>
      </c>
      <c r="M164" s="34">
        <v>2</v>
      </c>
      <c r="N164" s="34">
        <v>66.22</v>
      </c>
      <c r="O164" s="34">
        <v>34.04</v>
      </c>
      <c r="P164" s="34">
        <v>0.2</v>
      </c>
      <c r="Q164" s="34">
        <v>0.1</v>
      </c>
    </row>
    <row r="165" spans="1:17" ht="36">
      <c r="A165" s="23">
        <v>133</v>
      </c>
      <c r="B165" s="30" t="s">
        <v>1537</v>
      </c>
      <c r="C165" s="113" t="s">
        <v>1888</v>
      </c>
      <c r="D165" s="31" t="s">
        <v>1682</v>
      </c>
      <c r="E165" s="35">
        <v>17.100000000000001</v>
      </c>
      <c r="F165" s="33">
        <v>694.8</v>
      </c>
      <c r="G165" s="34"/>
      <c r="H165" s="34"/>
      <c r="I165" s="34"/>
      <c r="J165" s="60">
        <v>11881</v>
      </c>
      <c r="K165" s="34"/>
      <c r="L165" s="34"/>
      <c r="M165" s="34"/>
      <c r="N165" s="34"/>
      <c r="O165" s="34"/>
      <c r="P165" s="34"/>
      <c r="Q165" s="34"/>
    </row>
    <row r="166" spans="1:17" ht="36">
      <c r="A166" s="23">
        <v>134</v>
      </c>
      <c r="B166" s="30" t="s">
        <v>1739</v>
      </c>
      <c r="C166" s="113" t="s">
        <v>1887</v>
      </c>
      <c r="D166" s="31" t="s">
        <v>1700</v>
      </c>
      <c r="E166" s="35">
        <v>0.14099999999999999</v>
      </c>
      <c r="F166" s="33">
        <v>15322.3</v>
      </c>
      <c r="G166" s="33">
        <v>1354.13</v>
      </c>
      <c r="H166" s="33">
        <v>58.83</v>
      </c>
      <c r="I166" s="33">
        <v>3.64</v>
      </c>
      <c r="J166" s="60">
        <v>2160</v>
      </c>
      <c r="K166" s="34">
        <v>191</v>
      </c>
      <c r="L166" s="34">
        <v>8</v>
      </c>
      <c r="M166" s="34">
        <v>1</v>
      </c>
      <c r="N166" s="34">
        <v>112.75</v>
      </c>
      <c r="O166" s="34">
        <v>15.9</v>
      </c>
      <c r="P166" s="34">
        <v>0.2</v>
      </c>
      <c r="Q166" s="34">
        <v>0.03</v>
      </c>
    </row>
    <row r="167" spans="1:17">
      <c r="A167" s="219" t="s">
        <v>1886</v>
      </c>
      <c r="B167" s="216"/>
      <c r="C167" s="216"/>
      <c r="D167" s="216"/>
      <c r="E167" s="216"/>
      <c r="F167" s="216"/>
      <c r="G167" s="216"/>
      <c r="H167" s="216"/>
      <c r="I167" s="216"/>
      <c r="J167" s="216"/>
      <c r="K167" s="216"/>
      <c r="L167" s="216"/>
      <c r="M167" s="216"/>
      <c r="N167" s="216"/>
      <c r="O167" s="216"/>
      <c r="P167" s="216"/>
      <c r="Q167" s="216"/>
    </row>
    <row r="168" spans="1:17">
      <c r="A168" s="215" t="s">
        <v>1885</v>
      </c>
      <c r="B168" s="216"/>
      <c r="C168" s="216"/>
      <c r="D168" s="216"/>
      <c r="E168" s="216"/>
      <c r="F168" s="216"/>
      <c r="G168" s="216"/>
      <c r="H168" s="216"/>
      <c r="I168" s="216"/>
      <c r="J168" s="216"/>
      <c r="K168" s="216"/>
      <c r="L168" s="216"/>
      <c r="M168" s="216"/>
      <c r="N168" s="216"/>
      <c r="O168" s="216"/>
      <c r="P168" s="216"/>
      <c r="Q168" s="216"/>
    </row>
    <row r="169" spans="1:17" ht="36">
      <c r="A169" s="23">
        <v>135</v>
      </c>
      <c r="B169" s="30" t="s">
        <v>1694</v>
      </c>
      <c r="C169" s="113" t="s">
        <v>1693</v>
      </c>
      <c r="D169" s="31" t="s">
        <v>1692</v>
      </c>
      <c r="E169" s="35">
        <v>0.51439999999999997</v>
      </c>
      <c r="F169" s="33">
        <v>835.84</v>
      </c>
      <c r="G169" s="33">
        <v>90.94</v>
      </c>
      <c r="H169" s="33">
        <v>93.47</v>
      </c>
      <c r="I169" s="33">
        <v>13.75</v>
      </c>
      <c r="J169" s="60">
        <v>430</v>
      </c>
      <c r="K169" s="34">
        <v>47</v>
      </c>
      <c r="L169" s="34">
        <v>48</v>
      </c>
      <c r="M169" s="34">
        <v>7</v>
      </c>
      <c r="N169" s="34">
        <v>7.7</v>
      </c>
      <c r="O169" s="34">
        <v>3.96</v>
      </c>
      <c r="P169" s="34">
        <v>0.88</v>
      </c>
      <c r="Q169" s="34">
        <v>0.45</v>
      </c>
    </row>
    <row r="170" spans="1:17" ht="36">
      <c r="A170" s="23">
        <v>136</v>
      </c>
      <c r="B170" s="30" t="s">
        <v>1691</v>
      </c>
      <c r="C170" s="113" t="s">
        <v>1690</v>
      </c>
      <c r="D170" s="31" t="s">
        <v>1687</v>
      </c>
      <c r="E170" s="35">
        <v>3.1</v>
      </c>
      <c r="F170" s="33">
        <v>276.85000000000002</v>
      </c>
      <c r="G170" s="33">
        <v>46.55</v>
      </c>
      <c r="H170" s="33">
        <v>65.150000000000006</v>
      </c>
      <c r="I170" s="33">
        <v>8.59</v>
      </c>
      <c r="J170" s="60">
        <v>858</v>
      </c>
      <c r="K170" s="34">
        <v>144</v>
      </c>
      <c r="L170" s="34">
        <v>202</v>
      </c>
      <c r="M170" s="34">
        <v>27</v>
      </c>
      <c r="N170" s="34">
        <v>3.73</v>
      </c>
      <c r="O170" s="34">
        <v>11.56</v>
      </c>
      <c r="P170" s="34">
        <v>0.55000000000000004</v>
      </c>
      <c r="Q170" s="34">
        <v>1.71</v>
      </c>
    </row>
    <row r="171" spans="1:17" ht="36">
      <c r="A171" s="23">
        <v>137</v>
      </c>
      <c r="B171" s="30" t="s">
        <v>1689</v>
      </c>
      <c r="C171" s="113" t="s">
        <v>1688</v>
      </c>
      <c r="D171" s="31" t="s">
        <v>1687</v>
      </c>
      <c r="E171" s="35">
        <v>7.7</v>
      </c>
      <c r="F171" s="33">
        <v>613.48</v>
      </c>
      <c r="G171" s="33">
        <v>43.22</v>
      </c>
      <c r="H171" s="33">
        <v>0.27</v>
      </c>
      <c r="I171" s="34"/>
      <c r="J171" s="60">
        <v>4724</v>
      </c>
      <c r="K171" s="34">
        <v>333</v>
      </c>
      <c r="L171" s="34">
        <v>2</v>
      </c>
      <c r="M171" s="34"/>
      <c r="N171" s="34">
        <v>3.66</v>
      </c>
      <c r="O171" s="34">
        <v>28.18</v>
      </c>
      <c r="P171" s="34"/>
      <c r="Q171" s="34"/>
    </row>
    <row r="172" spans="1:17" ht="24">
      <c r="A172" s="23">
        <v>138</v>
      </c>
      <c r="B172" s="30" t="s">
        <v>1882</v>
      </c>
      <c r="C172" s="113" t="s">
        <v>1881</v>
      </c>
      <c r="D172" s="31" t="s">
        <v>1811</v>
      </c>
      <c r="E172" s="35">
        <v>10.3</v>
      </c>
      <c r="F172" s="33">
        <v>319.85000000000002</v>
      </c>
      <c r="G172" s="33">
        <v>26.42</v>
      </c>
      <c r="H172" s="33">
        <v>28.01</v>
      </c>
      <c r="I172" s="33">
        <v>7.03</v>
      </c>
      <c r="J172" s="60">
        <v>3294</v>
      </c>
      <c r="K172" s="34">
        <v>272</v>
      </c>
      <c r="L172" s="34">
        <v>289</v>
      </c>
      <c r="M172" s="34">
        <v>72</v>
      </c>
      <c r="N172" s="34">
        <v>2.2000000000000002</v>
      </c>
      <c r="O172" s="34">
        <v>22.66</v>
      </c>
      <c r="P172" s="34">
        <v>0.45</v>
      </c>
      <c r="Q172" s="34">
        <v>4.6399999999999997</v>
      </c>
    </row>
    <row r="173" spans="1:17" ht="48">
      <c r="A173" s="23">
        <v>139</v>
      </c>
      <c r="B173" s="30" t="s">
        <v>1880</v>
      </c>
      <c r="C173" s="113" t="s">
        <v>1879</v>
      </c>
      <c r="D173" s="31" t="s">
        <v>1865</v>
      </c>
      <c r="E173" s="32">
        <v>0.51439999999999997</v>
      </c>
      <c r="F173" s="33">
        <v>1119.19</v>
      </c>
      <c r="G173" s="33">
        <v>415.88</v>
      </c>
      <c r="H173" s="33">
        <v>223.72</v>
      </c>
      <c r="I173" s="33">
        <v>2.81</v>
      </c>
      <c r="J173" s="60">
        <v>576</v>
      </c>
      <c r="K173" s="34">
        <v>214</v>
      </c>
      <c r="L173" s="34">
        <v>115</v>
      </c>
      <c r="M173" s="34">
        <v>1</v>
      </c>
      <c r="N173" s="34">
        <v>26.97</v>
      </c>
      <c r="O173" s="34">
        <v>13.87</v>
      </c>
      <c r="P173" s="34">
        <v>0.18</v>
      </c>
      <c r="Q173" s="34">
        <v>0.09</v>
      </c>
    </row>
    <row r="174" spans="1:17" ht="36">
      <c r="A174" s="23">
        <v>140</v>
      </c>
      <c r="B174" s="30" t="s">
        <v>1537</v>
      </c>
      <c r="C174" s="113" t="s">
        <v>1878</v>
      </c>
      <c r="D174" s="31" t="s">
        <v>1877</v>
      </c>
      <c r="E174" s="35">
        <v>90.5</v>
      </c>
      <c r="F174" s="33">
        <v>17.170000000000002</v>
      </c>
      <c r="G174" s="34"/>
      <c r="H174" s="34"/>
      <c r="I174" s="34"/>
      <c r="J174" s="60">
        <v>1554</v>
      </c>
      <c r="K174" s="34"/>
      <c r="L174" s="34"/>
      <c r="M174" s="34"/>
      <c r="N174" s="34"/>
      <c r="O174" s="34"/>
      <c r="P174" s="34"/>
      <c r="Q174" s="34"/>
    </row>
    <row r="175" spans="1:17" ht="36">
      <c r="A175" s="23">
        <v>141</v>
      </c>
      <c r="B175" s="30" t="s">
        <v>1855</v>
      </c>
      <c r="C175" s="113" t="s">
        <v>1854</v>
      </c>
      <c r="D175" s="31" t="s">
        <v>1700</v>
      </c>
      <c r="E175" s="32">
        <v>0.51439999999999997</v>
      </c>
      <c r="F175" s="33">
        <v>11444.35</v>
      </c>
      <c r="G175" s="33">
        <v>952.14</v>
      </c>
      <c r="H175" s="33">
        <v>222.95</v>
      </c>
      <c r="I175" s="33">
        <v>45.77</v>
      </c>
      <c r="J175" s="60">
        <v>5887</v>
      </c>
      <c r="K175" s="34">
        <v>490</v>
      </c>
      <c r="L175" s="34">
        <v>115</v>
      </c>
      <c r="M175" s="34">
        <v>24</v>
      </c>
      <c r="N175" s="34">
        <v>81.31</v>
      </c>
      <c r="O175" s="34">
        <v>41.83</v>
      </c>
      <c r="P175" s="34">
        <v>2.93</v>
      </c>
      <c r="Q175" s="34">
        <v>1.51</v>
      </c>
    </row>
    <row r="176" spans="1:17" ht="24">
      <c r="A176" s="23">
        <v>142</v>
      </c>
      <c r="B176" s="30" t="s">
        <v>1853</v>
      </c>
      <c r="C176" s="113" t="s">
        <v>1852</v>
      </c>
      <c r="D176" s="31" t="s">
        <v>1851</v>
      </c>
      <c r="E176" s="35">
        <v>0.55000000000000004</v>
      </c>
      <c r="F176" s="33">
        <v>267.38</v>
      </c>
      <c r="G176" s="33">
        <v>140.91999999999999</v>
      </c>
      <c r="H176" s="33">
        <v>4.37</v>
      </c>
      <c r="I176" s="34"/>
      <c r="J176" s="60">
        <v>147</v>
      </c>
      <c r="K176" s="34">
        <v>78</v>
      </c>
      <c r="L176" s="34">
        <v>2</v>
      </c>
      <c r="M176" s="34"/>
      <c r="N176" s="34">
        <v>10.4</v>
      </c>
      <c r="O176" s="34">
        <v>5.72</v>
      </c>
      <c r="P176" s="34"/>
      <c r="Q176" s="34"/>
    </row>
    <row r="177" spans="1:17">
      <c r="A177" s="215" t="s">
        <v>1884</v>
      </c>
      <c r="B177" s="216"/>
      <c r="C177" s="216"/>
      <c r="D177" s="216"/>
      <c r="E177" s="216"/>
      <c r="F177" s="216"/>
      <c r="G177" s="216"/>
      <c r="H177" s="216"/>
      <c r="I177" s="216"/>
      <c r="J177" s="216"/>
      <c r="K177" s="216"/>
      <c r="L177" s="216"/>
      <c r="M177" s="216"/>
      <c r="N177" s="216"/>
      <c r="O177" s="216"/>
      <c r="P177" s="216"/>
      <c r="Q177" s="216"/>
    </row>
    <row r="178" spans="1:17" ht="36">
      <c r="A178" s="23">
        <v>143</v>
      </c>
      <c r="B178" s="30" t="s">
        <v>1694</v>
      </c>
      <c r="C178" s="113" t="s">
        <v>1693</v>
      </c>
      <c r="D178" s="31" t="s">
        <v>1692</v>
      </c>
      <c r="E178" s="35">
        <v>0.114</v>
      </c>
      <c r="F178" s="33">
        <v>835.84</v>
      </c>
      <c r="G178" s="33">
        <v>90.94</v>
      </c>
      <c r="H178" s="33">
        <v>93.47</v>
      </c>
      <c r="I178" s="33">
        <v>13.75</v>
      </c>
      <c r="J178" s="60">
        <v>95</v>
      </c>
      <c r="K178" s="34">
        <v>10</v>
      </c>
      <c r="L178" s="34">
        <v>11</v>
      </c>
      <c r="M178" s="34">
        <v>2</v>
      </c>
      <c r="N178" s="34">
        <v>7.7</v>
      </c>
      <c r="O178" s="34">
        <v>0.88</v>
      </c>
      <c r="P178" s="34">
        <v>0.88</v>
      </c>
      <c r="Q178" s="34">
        <v>0.1</v>
      </c>
    </row>
    <row r="179" spans="1:17" ht="36">
      <c r="A179" s="23">
        <v>144</v>
      </c>
      <c r="B179" s="30" t="s">
        <v>1691</v>
      </c>
      <c r="C179" s="113" t="s">
        <v>1690</v>
      </c>
      <c r="D179" s="31" t="s">
        <v>1687</v>
      </c>
      <c r="E179" s="35">
        <v>0.7</v>
      </c>
      <c r="F179" s="33">
        <v>276.85000000000002</v>
      </c>
      <c r="G179" s="33">
        <v>46.55</v>
      </c>
      <c r="H179" s="33">
        <v>65.150000000000006</v>
      </c>
      <c r="I179" s="33">
        <v>8.59</v>
      </c>
      <c r="J179" s="60">
        <v>194</v>
      </c>
      <c r="K179" s="34">
        <v>33</v>
      </c>
      <c r="L179" s="34">
        <v>46</v>
      </c>
      <c r="M179" s="34">
        <v>6</v>
      </c>
      <c r="N179" s="34">
        <v>3.73</v>
      </c>
      <c r="O179" s="34">
        <v>2.61</v>
      </c>
      <c r="P179" s="34">
        <v>0.55000000000000004</v>
      </c>
      <c r="Q179" s="34">
        <v>0.39</v>
      </c>
    </row>
    <row r="180" spans="1:17" ht="36">
      <c r="A180" s="23">
        <v>145</v>
      </c>
      <c r="B180" s="30" t="s">
        <v>1689</v>
      </c>
      <c r="C180" s="113" t="s">
        <v>1688</v>
      </c>
      <c r="D180" s="31" t="s">
        <v>1687</v>
      </c>
      <c r="E180" s="35">
        <v>1.7</v>
      </c>
      <c r="F180" s="33">
        <v>613.48</v>
      </c>
      <c r="G180" s="33">
        <v>43.22</v>
      </c>
      <c r="H180" s="33">
        <v>0.27</v>
      </c>
      <c r="I180" s="34"/>
      <c r="J180" s="60">
        <v>1043</v>
      </c>
      <c r="K180" s="34">
        <v>73</v>
      </c>
      <c r="L180" s="34"/>
      <c r="M180" s="34"/>
      <c r="N180" s="34">
        <v>3.66</v>
      </c>
      <c r="O180" s="34">
        <v>6.22</v>
      </c>
      <c r="P180" s="34"/>
      <c r="Q180" s="34"/>
    </row>
    <row r="181" spans="1:17" ht="36">
      <c r="A181" s="23">
        <v>146</v>
      </c>
      <c r="B181" s="30" t="s">
        <v>1855</v>
      </c>
      <c r="C181" s="113" t="s">
        <v>1854</v>
      </c>
      <c r="D181" s="31" t="s">
        <v>1700</v>
      </c>
      <c r="E181" s="32">
        <v>0.114</v>
      </c>
      <c r="F181" s="33">
        <v>11444.35</v>
      </c>
      <c r="G181" s="33">
        <v>952.14</v>
      </c>
      <c r="H181" s="33">
        <v>222.95</v>
      </c>
      <c r="I181" s="33">
        <v>45.77</v>
      </c>
      <c r="J181" s="60">
        <v>1305</v>
      </c>
      <c r="K181" s="34">
        <v>109</v>
      </c>
      <c r="L181" s="34">
        <v>25</v>
      </c>
      <c r="M181" s="34">
        <v>5</v>
      </c>
      <c r="N181" s="34">
        <v>81.31</v>
      </c>
      <c r="O181" s="34">
        <v>9.27</v>
      </c>
      <c r="P181" s="34">
        <v>2.93</v>
      </c>
      <c r="Q181" s="34">
        <v>0.33</v>
      </c>
    </row>
    <row r="182" spans="1:17" ht="24">
      <c r="A182" s="23">
        <v>147</v>
      </c>
      <c r="B182" s="30" t="s">
        <v>1853</v>
      </c>
      <c r="C182" s="113" t="s">
        <v>1852</v>
      </c>
      <c r="D182" s="31" t="s">
        <v>1851</v>
      </c>
      <c r="E182" s="35">
        <v>0.122</v>
      </c>
      <c r="F182" s="33">
        <v>267.38</v>
      </c>
      <c r="G182" s="33">
        <v>140.91999999999999</v>
      </c>
      <c r="H182" s="33">
        <v>4.37</v>
      </c>
      <c r="I182" s="34"/>
      <c r="J182" s="60">
        <v>33</v>
      </c>
      <c r="K182" s="34">
        <v>17</v>
      </c>
      <c r="L182" s="34">
        <v>1</v>
      </c>
      <c r="M182" s="34"/>
      <c r="N182" s="34">
        <v>10.4</v>
      </c>
      <c r="O182" s="34">
        <v>1.27</v>
      </c>
      <c r="P182" s="34"/>
      <c r="Q182" s="34"/>
    </row>
    <row r="183" spans="1:17">
      <c r="A183" s="215" t="s">
        <v>1883</v>
      </c>
      <c r="B183" s="216"/>
      <c r="C183" s="216"/>
      <c r="D183" s="216"/>
      <c r="E183" s="216"/>
      <c r="F183" s="216"/>
      <c r="G183" s="216"/>
      <c r="H183" s="216"/>
      <c r="I183" s="216"/>
      <c r="J183" s="216"/>
      <c r="K183" s="216"/>
      <c r="L183" s="216"/>
      <c r="M183" s="216"/>
      <c r="N183" s="216"/>
      <c r="O183" s="216"/>
      <c r="P183" s="216"/>
      <c r="Q183" s="216"/>
    </row>
    <row r="184" spans="1:17" ht="36">
      <c r="A184" s="23">
        <v>148</v>
      </c>
      <c r="B184" s="30" t="s">
        <v>1694</v>
      </c>
      <c r="C184" s="113" t="s">
        <v>1693</v>
      </c>
      <c r="D184" s="31" t="s">
        <v>1692</v>
      </c>
      <c r="E184" s="35">
        <v>0.53059999999999996</v>
      </c>
      <c r="F184" s="33">
        <v>835.84</v>
      </c>
      <c r="G184" s="33">
        <v>90.94</v>
      </c>
      <c r="H184" s="33">
        <v>93.47</v>
      </c>
      <c r="I184" s="33">
        <v>13.75</v>
      </c>
      <c r="J184" s="60">
        <v>443</v>
      </c>
      <c r="K184" s="34">
        <v>48</v>
      </c>
      <c r="L184" s="34">
        <v>50</v>
      </c>
      <c r="M184" s="34">
        <v>7</v>
      </c>
      <c r="N184" s="34">
        <v>7.7</v>
      </c>
      <c r="O184" s="34">
        <v>4.09</v>
      </c>
      <c r="P184" s="34">
        <v>0.88</v>
      </c>
      <c r="Q184" s="34">
        <v>0.47</v>
      </c>
    </row>
    <row r="185" spans="1:17" ht="36">
      <c r="A185" s="23">
        <v>149</v>
      </c>
      <c r="B185" s="30" t="s">
        <v>1691</v>
      </c>
      <c r="C185" s="113" t="s">
        <v>1690</v>
      </c>
      <c r="D185" s="31" t="s">
        <v>1687</v>
      </c>
      <c r="E185" s="35">
        <v>3.2</v>
      </c>
      <c r="F185" s="33">
        <v>276.85000000000002</v>
      </c>
      <c r="G185" s="33">
        <v>46.55</v>
      </c>
      <c r="H185" s="33">
        <v>65.150000000000006</v>
      </c>
      <c r="I185" s="33">
        <v>8.59</v>
      </c>
      <c r="J185" s="60">
        <v>886</v>
      </c>
      <c r="K185" s="34">
        <v>149</v>
      </c>
      <c r="L185" s="34">
        <v>208</v>
      </c>
      <c r="M185" s="34">
        <v>27</v>
      </c>
      <c r="N185" s="34">
        <v>3.73</v>
      </c>
      <c r="O185" s="34">
        <v>11.94</v>
      </c>
      <c r="P185" s="34">
        <v>0.55000000000000004</v>
      </c>
      <c r="Q185" s="34">
        <v>1.76</v>
      </c>
    </row>
    <row r="186" spans="1:17" ht="36">
      <c r="A186" s="23">
        <v>150</v>
      </c>
      <c r="B186" s="30" t="s">
        <v>1689</v>
      </c>
      <c r="C186" s="113" t="s">
        <v>1688</v>
      </c>
      <c r="D186" s="31" t="s">
        <v>1687</v>
      </c>
      <c r="E186" s="35">
        <v>8</v>
      </c>
      <c r="F186" s="33">
        <v>613.48</v>
      </c>
      <c r="G186" s="33">
        <v>43.22</v>
      </c>
      <c r="H186" s="33">
        <v>0.27</v>
      </c>
      <c r="I186" s="34"/>
      <c r="J186" s="60">
        <v>4908</v>
      </c>
      <c r="K186" s="34">
        <v>346</v>
      </c>
      <c r="L186" s="34">
        <v>2</v>
      </c>
      <c r="M186" s="34"/>
      <c r="N186" s="34">
        <v>3.66</v>
      </c>
      <c r="O186" s="34">
        <v>29.28</v>
      </c>
      <c r="P186" s="34"/>
      <c r="Q186" s="34"/>
    </row>
    <row r="187" spans="1:17" ht="24">
      <c r="A187" s="23">
        <v>151</v>
      </c>
      <c r="B187" s="30" t="s">
        <v>1882</v>
      </c>
      <c r="C187" s="113" t="s">
        <v>1881</v>
      </c>
      <c r="D187" s="31" t="s">
        <v>1811</v>
      </c>
      <c r="E187" s="35">
        <v>10.6</v>
      </c>
      <c r="F187" s="33">
        <v>319.85000000000002</v>
      </c>
      <c r="G187" s="33">
        <v>26.42</v>
      </c>
      <c r="H187" s="33">
        <v>28.01</v>
      </c>
      <c r="I187" s="33">
        <v>7.03</v>
      </c>
      <c r="J187" s="60">
        <v>3390</v>
      </c>
      <c r="K187" s="34">
        <v>280</v>
      </c>
      <c r="L187" s="34">
        <v>297</v>
      </c>
      <c r="M187" s="34">
        <v>75</v>
      </c>
      <c r="N187" s="34">
        <v>2.2000000000000002</v>
      </c>
      <c r="O187" s="34">
        <v>23.32</v>
      </c>
      <c r="P187" s="34">
        <v>0.45</v>
      </c>
      <c r="Q187" s="34">
        <v>4.7699999999999996</v>
      </c>
    </row>
    <row r="188" spans="1:17" ht="48">
      <c r="A188" s="23">
        <v>152</v>
      </c>
      <c r="B188" s="30" t="s">
        <v>1880</v>
      </c>
      <c r="C188" s="113" t="s">
        <v>1879</v>
      </c>
      <c r="D188" s="31" t="s">
        <v>1865</v>
      </c>
      <c r="E188" s="32">
        <v>0.53059999999999996</v>
      </c>
      <c r="F188" s="33">
        <v>1119.19</v>
      </c>
      <c r="G188" s="33">
        <v>415.88</v>
      </c>
      <c r="H188" s="33">
        <v>223.72</v>
      </c>
      <c r="I188" s="33">
        <v>2.81</v>
      </c>
      <c r="J188" s="60">
        <v>594</v>
      </c>
      <c r="K188" s="34">
        <v>221</v>
      </c>
      <c r="L188" s="34">
        <v>119</v>
      </c>
      <c r="M188" s="34">
        <v>1</v>
      </c>
      <c r="N188" s="34">
        <v>26.97</v>
      </c>
      <c r="O188" s="34">
        <v>14.31</v>
      </c>
      <c r="P188" s="34">
        <v>0.18</v>
      </c>
      <c r="Q188" s="34">
        <v>0.1</v>
      </c>
    </row>
    <row r="189" spans="1:17" ht="36">
      <c r="A189" s="23">
        <v>153</v>
      </c>
      <c r="B189" s="30" t="s">
        <v>1537</v>
      </c>
      <c r="C189" s="113" t="s">
        <v>1878</v>
      </c>
      <c r="D189" s="31" t="s">
        <v>1877</v>
      </c>
      <c r="E189" s="35">
        <v>93.4</v>
      </c>
      <c r="F189" s="33">
        <v>17.170000000000002</v>
      </c>
      <c r="G189" s="34"/>
      <c r="H189" s="34"/>
      <c r="I189" s="34"/>
      <c r="J189" s="60">
        <v>1604</v>
      </c>
      <c r="K189" s="34"/>
      <c r="L189" s="34"/>
      <c r="M189" s="34"/>
      <c r="N189" s="34"/>
      <c r="O189" s="34"/>
      <c r="P189" s="34"/>
      <c r="Q189" s="34"/>
    </row>
    <row r="190" spans="1:17" ht="36">
      <c r="A190" s="23">
        <v>154</v>
      </c>
      <c r="B190" s="30" t="s">
        <v>1876</v>
      </c>
      <c r="C190" s="113" t="s">
        <v>1875</v>
      </c>
      <c r="D190" s="31" t="s">
        <v>1700</v>
      </c>
      <c r="E190" s="32">
        <v>0.53059999999999996</v>
      </c>
      <c r="F190" s="33">
        <v>10169.02</v>
      </c>
      <c r="G190" s="33">
        <v>1475.69</v>
      </c>
      <c r="H190" s="33">
        <v>150.93</v>
      </c>
      <c r="I190" s="33">
        <v>41.55</v>
      </c>
      <c r="J190" s="60">
        <v>5396</v>
      </c>
      <c r="K190" s="34">
        <v>783</v>
      </c>
      <c r="L190" s="34">
        <v>80</v>
      </c>
      <c r="M190" s="34">
        <v>22</v>
      </c>
      <c r="N190" s="34">
        <v>119.78</v>
      </c>
      <c r="O190" s="34">
        <v>63.56</v>
      </c>
      <c r="P190" s="34">
        <v>2.66</v>
      </c>
      <c r="Q190" s="34">
        <v>1.41</v>
      </c>
    </row>
    <row r="191" spans="1:17" ht="24">
      <c r="A191" s="23">
        <v>155</v>
      </c>
      <c r="B191" s="30" t="s">
        <v>1853</v>
      </c>
      <c r="C191" s="113" t="s">
        <v>1852</v>
      </c>
      <c r="D191" s="31" t="s">
        <v>1851</v>
      </c>
      <c r="E191" s="35">
        <v>0.56799999999999995</v>
      </c>
      <c r="F191" s="33">
        <v>267.38</v>
      </c>
      <c r="G191" s="33">
        <v>140.91999999999999</v>
      </c>
      <c r="H191" s="33">
        <v>4.37</v>
      </c>
      <c r="I191" s="34"/>
      <c r="J191" s="60">
        <v>152</v>
      </c>
      <c r="K191" s="34">
        <v>80</v>
      </c>
      <c r="L191" s="34">
        <v>2</v>
      </c>
      <c r="M191" s="34"/>
      <c r="N191" s="34">
        <v>10.4</v>
      </c>
      <c r="O191" s="34">
        <v>5.91</v>
      </c>
      <c r="P191" s="34"/>
      <c r="Q191" s="34"/>
    </row>
    <row r="192" spans="1:17">
      <c r="A192" s="215" t="s">
        <v>1874</v>
      </c>
      <c r="B192" s="216"/>
      <c r="C192" s="216"/>
      <c r="D192" s="216"/>
      <c r="E192" s="216"/>
      <c r="F192" s="216"/>
      <c r="G192" s="216"/>
      <c r="H192" s="216"/>
      <c r="I192" s="216"/>
      <c r="J192" s="216"/>
      <c r="K192" s="216"/>
      <c r="L192" s="216"/>
      <c r="M192" s="216"/>
      <c r="N192" s="216"/>
      <c r="O192" s="216"/>
      <c r="P192" s="216"/>
      <c r="Q192" s="216"/>
    </row>
    <row r="193" spans="1:17" ht="48">
      <c r="A193" s="23">
        <v>156</v>
      </c>
      <c r="B193" s="30" t="s">
        <v>1873</v>
      </c>
      <c r="C193" s="113" t="s">
        <v>1872</v>
      </c>
      <c r="D193" s="31" t="s">
        <v>1865</v>
      </c>
      <c r="E193" s="35">
        <v>0.38729999999999998</v>
      </c>
      <c r="F193" s="33">
        <v>178</v>
      </c>
      <c r="G193" s="33">
        <v>88.58</v>
      </c>
      <c r="H193" s="33">
        <v>89.42</v>
      </c>
      <c r="I193" s="33">
        <v>2.5</v>
      </c>
      <c r="J193" s="60">
        <v>69</v>
      </c>
      <c r="K193" s="34">
        <v>34</v>
      </c>
      <c r="L193" s="34">
        <v>35</v>
      </c>
      <c r="M193" s="34">
        <v>1</v>
      </c>
      <c r="N193" s="34">
        <v>8.06</v>
      </c>
      <c r="O193" s="34">
        <v>3.12</v>
      </c>
      <c r="P193" s="34">
        <v>0.16</v>
      </c>
      <c r="Q193" s="34">
        <v>0.06</v>
      </c>
    </row>
    <row r="194" spans="1:17" ht="24">
      <c r="A194" s="23">
        <v>157</v>
      </c>
      <c r="B194" s="30" t="s">
        <v>1871</v>
      </c>
      <c r="C194" s="113" t="s">
        <v>1870</v>
      </c>
      <c r="D194" s="31" t="s">
        <v>1682</v>
      </c>
      <c r="E194" s="32">
        <v>40</v>
      </c>
      <c r="F194" s="33">
        <v>35.15</v>
      </c>
      <c r="G194" s="34"/>
      <c r="H194" s="34"/>
      <c r="I194" s="34"/>
      <c r="J194" s="60">
        <v>1406</v>
      </c>
      <c r="K194" s="34"/>
      <c r="L194" s="34"/>
      <c r="M194" s="34"/>
      <c r="N194" s="34"/>
      <c r="O194" s="34"/>
      <c r="P194" s="34"/>
      <c r="Q194" s="34"/>
    </row>
    <row r="195" spans="1:17" ht="24">
      <c r="A195" s="23">
        <v>158</v>
      </c>
      <c r="B195" s="30" t="s">
        <v>1869</v>
      </c>
      <c r="C195" s="113" t="s">
        <v>1868</v>
      </c>
      <c r="D195" s="31" t="s">
        <v>1700</v>
      </c>
      <c r="E195" s="32">
        <v>0.38729999999999998</v>
      </c>
      <c r="F195" s="33">
        <v>7846.04</v>
      </c>
      <c r="G195" s="33">
        <v>729.25</v>
      </c>
      <c r="H195" s="33">
        <v>135.46</v>
      </c>
      <c r="I195" s="33">
        <v>9.06</v>
      </c>
      <c r="J195" s="60">
        <v>3039</v>
      </c>
      <c r="K195" s="34">
        <v>282</v>
      </c>
      <c r="L195" s="34">
        <v>52</v>
      </c>
      <c r="M195" s="34">
        <v>4</v>
      </c>
      <c r="N195" s="34">
        <v>60.72</v>
      </c>
      <c r="O195" s="34">
        <v>23.52</v>
      </c>
      <c r="P195" s="34">
        <v>0.57999999999999996</v>
      </c>
      <c r="Q195" s="34">
        <v>0.22</v>
      </c>
    </row>
    <row r="196" spans="1:17" ht="48">
      <c r="A196" s="23">
        <v>159</v>
      </c>
      <c r="B196" s="30" t="s">
        <v>1867</v>
      </c>
      <c r="C196" s="113" t="s">
        <v>1866</v>
      </c>
      <c r="D196" s="31" t="s">
        <v>1865</v>
      </c>
      <c r="E196" s="32">
        <v>0.38729999999999998</v>
      </c>
      <c r="F196" s="33">
        <v>2707.37</v>
      </c>
      <c r="G196" s="33">
        <v>358.44</v>
      </c>
      <c r="H196" s="33">
        <v>114.24</v>
      </c>
      <c r="I196" s="33">
        <v>2.81</v>
      </c>
      <c r="J196" s="60">
        <v>1049</v>
      </c>
      <c r="K196" s="34">
        <v>139</v>
      </c>
      <c r="L196" s="34">
        <v>44</v>
      </c>
      <c r="M196" s="34">
        <v>1</v>
      </c>
      <c r="N196" s="34">
        <v>28.38</v>
      </c>
      <c r="O196" s="34">
        <v>10.99</v>
      </c>
      <c r="P196" s="34">
        <v>0.18</v>
      </c>
      <c r="Q196" s="34">
        <v>7.0000000000000007E-2</v>
      </c>
    </row>
    <row r="197" spans="1:17" ht="24">
      <c r="A197" s="23">
        <v>160</v>
      </c>
      <c r="B197" s="30" t="s">
        <v>1864</v>
      </c>
      <c r="C197" s="113" t="s">
        <v>1863</v>
      </c>
      <c r="D197" s="31" t="s">
        <v>1803</v>
      </c>
      <c r="E197" s="32">
        <v>0.38729999999999998</v>
      </c>
      <c r="F197" s="33">
        <v>1959.54</v>
      </c>
      <c r="G197" s="33">
        <v>442.12</v>
      </c>
      <c r="H197" s="33">
        <v>56.26</v>
      </c>
      <c r="I197" s="33">
        <v>19.84</v>
      </c>
      <c r="J197" s="60">
        <v>759</v>
      </c>
      <c r="K197" s="34">
        <v>171</v>
      </c>
      <c r="L197" s="34">
        <v>22</v>
      </c>
      <c r="M197" s="34">
        <v>8</v>
      </c>
      <c r="N197" s="34">
        <v>39.51</v>
      </c>
      <c r="O197" s="34">
        <v>15.3</v>
      </c>
      <c r="P197" s="34">
        <v>1.27</v>
      </c>
      <c r="Q197" s="34">
        <v>0.49</v>
      </c>
    </row>
    <row r="198" spans="1:17" ht="65.25">
      <c r="A198" s="23">
        <v>161</v>
      </c>
      <c r="B198" s="30" t="s">
        <v>1862</v>
      </c>
      <c r="C198" s="113" t="s">
        <v>1861</v>
      </c>
      <c r="D198" s="31" t="s">
        <v>1803</v>
      </c>
      <c r="E198" s="32">
        <v>0.38729999999999998</v>
      </c>
      <c r="F198" s="33">
        <v>1505.52</v>
      </c>
      <c r="G198" s="33">
        <v>22.4</v>
      </c>
      <c r="H198" s="33">
        <v>39.04</v>
      </c>
      <c r="I198" s="33">
        <v>13.12</v>
      </c>
      <c r="J198" s="60">
        <v>583</v>
      </c>
      <c r="K198" s="34">
        <v>9</v>
      </c>
      <c r="L198" s="34">
        <v>15</v>
      </c>
      <c r="M198" s="34">
        <v>5</v>
      </c>
      <c r="N198" s="34">
        <v>2</v>
      </c>
      <c r="O198" s="34">
        <v>0.77</v>
      </c>
      <c r="P198" s="34">
        <v>0.84</v>
      </c>
      <c r="Q198" s="34">
        <v>0.33</v>
      </c>
    </row>
    <row r="199" spans="1:17" ht="36">
      <c r="A199" s="23">
        <v>162</v>
      </c>
      <c r="B199" s="30" t="s">
        <v>1860</v>
      </c>
      <c r="C199" s="113" t="s">
        <v>1859</v>
      </c>
      <c r="D199" s="31" t="s">
        <v>1700</v>
      </c>
      <c r="E199" s="32">
        <v>0.38729999999999998</v>
      </c>
      <c r="F199" s="33">
        <v>8602.75</v>
      </c>
      <c r="G199" s="33">
        <v>496.5</v>
      </c>
      <c r="H199" s="33">
        <v>68.69</v>
      </c>
      <c r="I199" s="33">
        <v>5.47</v>
      </c>
      <c r="J199" s="60">
        <v>3332</v>
      </c>
      <c r="K199" s="34">
        <v>192</v>
      </c>
      <c r="L199" s="34">
        <v>27</v>
      </c>
      <c r="M199" s="34">
        <v>2</v>
      </c>
      <c r="N199" s="34">
        <v>42.4</v>
      </c>
      <c r="O199" s="34">
        <v>16.420000000000002</v>
      </c>
      <c r="P199" s="34">
        <v>0.35</v>
      </c>
      <c r="Q199" s="34">
        <v>0.14000000000000001</v>
      </c>
    </row>
    <row r="200" spans="1:17" ht="24">
      <c r="A200" s="23">
        <v>163</v>
      </c>
      <c r="B200" s="30" t="s">
        <v>1858</v>
      </c>
      <c r="C200" s="113" t="s">
        <v>1857</v>
      </c>
      <c r="D200" s="31" t="s">
        <v>1851</v>
      </c>
      <c r="E200" s="35">
        <v>0.41399999999999998</v>
      </c>
      <c r="F200" s="33">
        <v>1065.96</v>
      </c>
      <c r="G200" s="33">
        <v>91.88</v>
      </c>
      <c r="H200" s="33">
        <v>8.73</v>
      </c>
      <c r="I200" s="34"/>
      <c r="J200" s="60">
        <v>441</v>
      </c>
      <c r="K200" s="34">
        <v>38</v>
      </c>
      <c r="L200" s="34">
        <v>4</v>
      </c>
      <c r="M200" s="34"/>
      <c r="N200" s="34">
        <v>7.65</v>
      </c>
      <c r="O200" s="34">
        <v>3.17</v>
      </c>
      <c r="P200" s="34"/>
      <c r="Q200" s="34"/>
    </row>
    <row r="201" spans="1:17">
      <c r="A201" s="215" t="s">
        <v>1856</v>
      </c>
      <c r="B201" s="216"/>
      <c r="C201" s="216"/>
      <c r="D201" s="216"/>
      <c r="E201" s="216"/>
      <c r="F201" s="216"/>
      <c r="G201" s="216"/>
      <c r="H201" s="216"/>
      <c r="I201" s="216"/>
      <c r="J201" s="216"/>
      <c r="K201" s="216"/>
      <c r="L201" s="216"/>
      <c r="M201" s="216"/>
      <c r="N201" s="216"/>
      <c r="O201" s="216"/>
      <c r="P201" s="216"/>
      <c r="Q201" s="216"/>
    </row>
    <row r="202" spans="1:17" ht="36">
      <c r="A202" s="23">
        <v>164</v>
      </c>
      <c r="B202" s="30" t="s">
        <v>1855</v>
      </c>
      <c r="C202" s="113" t="s">
        <v>1854</v>
      </c>
      <c r="D202" s="31" t="s">
        <v>1700</v>
      </c>
      <c r="E202" s="35">
        <v>1.5304</v>
      </c>
      <c r="F202" s="33">
        <v>11444.35</v>
      </c>
      <c r="G202" s="33">
        <v>952.14</v>
      </c>
      <c r="H202" s="33">
        <v>222.95</v>
      </c>
      <c r="I202" s="33">
        <v>45.77</v>
      </c>
      <c r="J202" s="60">
        <v>17514</v>
      </c>
      <c r="K202" s="34">
        <v>1457</v>
      </c>
      <c r="L202" s="34">
        <v>341</v>
      </c>
      <c r="M202" s="34">
        <v>70</v>
      </c>
      <c r="N202" s="34">
        <v>81.31</v>
      </c>
      <c r="O202" s="34">
        <v>124.44</v>
      </c>
      <c r="P202" s="34">
        <v>2.93</v>
      </c>
      <c r="Q202" s="34">
        <v>4.4800000000000004</v>
      </c>
    </row>
    <row r="203" spans="1:17" ht="24">
      <c r="A203" s="23">
        <v>165</v>
      </c>
      <c r="B203" s="30" t="s">
        <v>1853</v>
      </c>
      <c r="C203" s="113" t="s">
        <v>1852</v>
      </c>
      <c r="D203" s="31" t="s">
        <v>1851</v>
      </c>
      <c r="E203" s="35">
        <v>1.6379999999999999</v>
      </c>
      <c r="F203" s="33">
        <v>267.38</v>
      </c>
      <c r="G203" s="33">
        <v>140.91999999999999</v>
      </c>
      <c r="H203" s="33">
        <v>4.37</v>
      </c>
      <c r="I203" s="34"/>
      <c r="J203" s="60">
        <v>438</v>
      </c>
      <c r="K203" s="34">
        <v>231</v>
      </c>
      <c r="L203" s="34">
        <v>7</v>
      </c>
      <c r="M203" s="34"/>
      <c r="N203" s="34">
        <v>10.4</v>
      </c>
      <c r="O203" s="34">
        <v>17.04</v>
      </c>
      <c r="P203" s="34"/>
      <c r="Q203" s="34"/>
    </row>
    <row r="204" spans="1:17">
      <c r="A204" s="219" t="s">
        <v>1850</v>
      </c>
      <c r="B204" s="216"/>
      <c r="C204" s="216"/>
      <c r="D204" s="216"/>
      <c r="E204" s="216"/>
      <c r="F204" s="216"/>
      <c r="G204" s="216"/>
      <c r="H204" s="216"/>
      <c r="I204" s="216"/>
      <c r="J204" s="216"/>
      <c r="K204" s="216"/>
      <c r="L204" s="216"/>
      <c r="M204" s="216"/>
      <c r="N204" s="216"/>
      <c r="O204" s="216"/>
      <c r="P204" s="216"/>
      <c r="Q204" s="216"/>
    </row>
    <row r="205" spans="1:17" ht="48">
      <c r="A205" s="23">
        <v>166</v>
      </c>
      <c r="B205" s="30" t="s">
        <v>1849</v>
      </c>
      <c r="C205" s="113" t="s">
        <v>1848</v>
      </c>
      <c r="D205" s="31" t="s">
        <v>1847</v>
      </c>
      <c r="E205" s="35">
        <v>3.5289999999999999</v>
      </c>
      <c r="F205" s="33">
        <v>11758</v>
      </c>
      <c r="G205" s="33">
        <v>1239.6600000000001</v>
      </c>
      <c r="H205" s="33">
        <v>34.51</v>
      </c>
      <c r="I205" s="34"/>
      <c r="J205" s="60">
        <v>41494</v>
      </c>
      <c r="K205" s="34">
        <v>4375</v>
      </c>
      <c r="L205" s="34">
        <v>122</v>
      </c>
      <c r="M205" s="34"/>
      <c r="N205" s="34">
        <v>97</v>
      </c>
      <c r="O205" s="34">
        <v>342.31</v>
      </c>
      <c r="P205" s="34"/>
      <c r="Q205" s="34"/>
    </row>
    <row r="206" spans="1:17" ht="48">
      <c r="A206" s="23">
        <v>167</v>
      </c>
      <c r="B206" s="30" t="s">
        <v>1846</v>
      </c>
      <c r="C206" s="113" t="s">
        <v>1845</v>
      </c>
      <c r="D206" s="31" t="s">
        <v>1703</v>
      </c>
      <c r="E206" s="35">
        <v>3.5289999999999999</v>
      </c>
      <c r="F206" s="33">
        <v>2195.66</v>
      </c>
      <c r="G206" s="33">
        <v>361.22</v>
      </c>
      <c r="H206" s="33">
        <v>11.32</v>
      </c>
      <c r="I206" s="33">
        <v>0.16</v>
      </c>
      <c r="J206" s="60">
        <v>7748</v>
      </c>
      <c r="K206" s="34">
        <v>1275</v>
      </c>
      <c r="L206" s="34">
        <v>40</v>
      </c>
      <c r="M206" s="34">
        <v>1</v>
      </c>
      <c r="N206" s="34">
        <v>28.6</v>
      </c>
      <c r="O206" s="34">
        <v>100.93</v>
      </c>
      <c r="P206" s="34">
        <v>0.01</v>
      </c>
      <c r="Q206" s="34">
        <v>0.04</v>
      </c>
    </row>
    <row r="207" spans="1:17" ht="36">
      <c r="A207" s="23">
        <v>168</v>
      </c>
      <c r="B207" s="30" t="s">
        <v>1835</v>
      </c>
      <c r="C207" s="113" t="s">
        <v>1844</v>
      </c>
      <c r="D207" s="31" t="s">
        <v>1833</v>
      </c>
      <c r="E207" s="35">
        <v>1.5109999999999999</v>
      </c>
      <c r="F207" s="33">
        <v>368.03</v>
      </c>
      <c r="G207" s="33">
        <v>341.61</v>
      </c>
      <c r="H207" s="33">
        <v>4.03</v>
      </c>
      <c r="I207" s="33">
        <v>1.56</v>
      </c>
      <c r="J207" s="60">
        <v>556</v>
      </c>
      <c r="K207" s="34">
        <v>516</v>
      </c>
      <c r="L207" s="34">
        <v>6</v>
      </c>
      <c r="M207" s="34">
        <v>2</v>
      </c>
      <c r="N207" s="34">
        <v>28.07</v>
      </c>
      <c r="O207" s="34">
        <v>42.41</v>
      </c>
      <c r="P207" s="34">
        <v>0.1</v>
      </c>
      <c r="Q207" s="34">
        <v>0.15</v>
      </c>
    </row>
    <row r="208" spans="1:17" ht="48">
      <c r="A208" s="23">
        <v>169</v>
      </c>
      <c r="B208" s="30" t="s">
        <v>1843</v>
      </c>
      <c r="C208" s="113" t="s">
        <v>1842</v>
      </c>
      <c r="D208" s="31" t="s">
        <v>1703</v>
      </c>
      <c r="E208" s="32">
        <v>1.5109999999999999</v>
      </c>
      <c r="F208" s="33">
        <v>2750.46</v>
      </c>
      <c r="G208" s="33">
        <v>680.76</v>
      </c>
      <c r="H208" s="33">
        <v>18.27</v>
      </c>
      <c r="I208" s="33">
        <v>0.31</v>
      </c>
      <c r="J208" s="60">
        <v>4156</v>
      </c>
      <c r="K208" s="34">
        <v>1029</v>
      </c>
      <c r="L208" s="34">
        <v>28</v>
      </c>
      <c r="M208" s="34"/>
      <c r="N208" s="34">
        <v>53.9</v>
      </c>
      <c r="O208" s="34">
        <v>81.44</v>
      </c>
      <c r="P208" s="34">
        <v>0.02</v>
      </c>
      <c r="Q208" s="34">
        <v>0.03</v>
      </c>
    </row>
    <row r="209" spans="1:17" ht="48">
      <c r="A209" s="23">
        <v>170</v>
      </c>
      <c r="B209" s="30" t="s">
        <v>1841</v>
      </c>
      <c r="C209" s="113" t="s">
        <v>1840</v>
      </c>
      <c r="D209" s="31" t="s">
        <v>1839</v>
      </c>
      <c r="E209" s="35">
        <v>10.776999999999999</v>
      </c>
      <c r="F209" s="33">
        <v>2722.42</v>
      </c>
      <c r="G209" s="33">
        <v>1137.3800000000001</v>
      </c>
      <c r="H209" s="33">
        <v>182.31</v>
      </c>
      <c r="I209" s="33">
        <v>78.56</v>
      </c>
      <c r="J209" s="60">
        <v>29340</v>
      </c>
      <c r="K209" s="34">
        <v>12258</v>
      </c>
      <c r="L209" s="34">
        <v>1965</v>
      </c>
      <c r="M209" s="34">
        <v>847</v>
      </c>
      <c r="N209" s="34">
        <v>85.84</v>
      </c>
      <c r="O209" s="34">
        <v>925.1</v>
      </c>
      <c r="P209" s="34">
        <v>6.29</v>
      </c>
      <c r="Q209" s="34">
        <v>67.790000000000006</v>
      </c>
    </row>
    <row r="210" spans="1:17" ht="48">
      <c r="A210" s="23">
        <v>171</v>
      </c>
      <c r="B210" s="30" t="s">
        <v>1841</v>
      </c>
      <c r="C210" s="113" t="s">
        <v>1840</v>
      </c>
      <c r="D210" s="31" t="s">
        <v>1839</v>
      </c>
      <c r="E210" s="35">
        <v>1.36</v>
      </c>
      <c r="F210" s="33">
        <v>2722.42</v>
      </c>
      <c r="G210" s="33">
        <v>1137.3800000000001</v>
      </c>
      <c r="H210" s="33">
        <v>182.31</v>
      </c>
      <c r="I210" s="33">
        <v>78.56</v>
      </c>
      <c r="J210" s="60">
        <v>3702</v>
      </c>
      <c r="K210" s="34">
        <v>1547</v>
      </c>
      <c r="L210" s="34">
        <v>248</v>
      </c>
      <c r="M210" s="34">
        <v>107</v>
      </c>
      <c r="N210" s="34">
        <v>85.84</v>
      </c>
      <c r="O210" s="34">
        <v>116.74</v>
      </c>
      <c r="P210" s="34">
        <v>6.29</v>
      </c>
      <c r="Q210" s="34">
        <v>8.5500000000000007</v>
      </c>
    </row>
    <row r="211" spans="1:17" ht="60">
      <c r="A211" s="23">
        <v>172</v>
      </c>
      <c r="B211" s="30" t="s">
        <v>1838</v>
      </c>
      <c r="C211" s="113" t="s">
        <v>1837</v>
      </c>
      <c r="D211" s="31" t="s">
        <v>1836</v>
      </c>
      <c r="E211" s="35">
        <v>5.2359999999999998</v>
      </c>
      <c r="F211" s="33">
        <v>3434.85</v>
      </c>
      <c r="G211" s="33">
        <v>1960.61</v>
      </c>
      <c r="H211" s="33">
        <v>27</v>
      </c>
      <c r="I211" s="33">
        <v>10.47</v>
      </c>
      <c r="J211" s="60">
        <v>17985</v>
      </c>
      <c r="K211" s="34">
        <v>10266</v>
      </c>
      <c r="L211" s="34">
        <v>141</v>
      </c>
      <c r="M211" s="34">
        <v>55</v>
      </c>
      <c r="N211" s="34">
        <v>157.1</v>
      </c>
      <c r="O211" s="34">
        <v>822.58</v>
      </c>
      <c r="P211" s="34">
        <v>0.67</v>
      </c>
      <c r="Q211" s="34">
        <v>3.51</v>
      </c>
    </row>
    <row r="212" spans="1:17" ht="36">
      <c r="A212" s="23">
        <v>173</v>
      </c>
      <c r="B212" s="30" t="s">
        <v>1835</v>
      </c>
      <c r="C212" s="113" t="s">
        <v>1834</v>
      </c>
      <c r="D212" s="31" t="s">
        <v>1833</v>
      </c>
      <c r="E212" s="35">
        <v>34.567</v>
      </c>
      <c r="F212" s="33">
        <v>368.03</v>
      </c>
      <c r="G212" s="33">
        <v>341.61</v>
      </c>
      <c r="H212" s="33">
        <v>4.03</v>
      </c>
      <c r="I212" s="33">
        <v>1.56</v>
      </c>
      <c r="J212" s="60">
        <v>12722</v>
      </c>
      <c r="K212" s="34">
        <v>11808</v>
      </c>
      <c r="L212" s="34">
        <v>139</v>
      </c>
      <c r="M212" s="34">
        <v>54</v>
      </c>
      <c r="N212" s="34">
        <v>28.07</v>
      </c>
      <c r="O212" s="34">
        <v>970.3</v>
      </c>
      <c r="P212" s="34">
        <v>0.1</v>
      </c>
      <c r="Q212" s="34">
        <v>3.46</v>
      </c>
    </row>
    <row r="213" spans="1:17" ht="48">
      <c r="A213" s="23">
        <v>174</v>
      </c>
      <c r="B213" s="30" t="s">
        <v>1832</v>
      </c>
      <c r="C213" s="113" t="s">
        <v>1831</v>
      </c>
      <c r="D213" s="31" t="s">
        <v>1703</v>
      </c>
      <c r="E213" s="35">
        <v>8.01</v>
      </c>
      <c r="F213" s="33">
        <v>2053.29</v>
      </c>
      <c r="G213" s="33">
        <v>320.93</v>
      </c>
      <c r="H213" s="33">
        <v>11.32</v>
      </c>
      <c r="I213" s="33">
        <v>0.16</v>
      </c>
      <c r="J213" s="60">
        <v>16447</v>
      </c>
      <c r="K213" s="34">
        <v>2571</v>
      </c>
      <c r="L213" s="34">
        <v>91</v>
      </c>
      <c r="M213" s="34">
        <v>1</v>
      </c>
      <c r="N213" s="34">
        <v>25.41</v>
      </c>
      <c r="O213" s="34">
        <v>203.53</v>
      </c>
      <c r="P213" s="34">
        <v>0.01</v>
      </c>
      <c r="Q213" s="34">
        <v>0.08</v>
      </c>
    </row>
    <row r="214" spans="1:17" ht="24">
      <c r="A214" s="23">
        <v>175</v>
      </c>
      <c r="B214" s="30" t="s">
        <v>1829</v>
      </c>
      <c r="C214" s="113" t="s">
        <v>1830</v>
      </c>
      <c r="D214" s="31" t="s">
        <v>1778</v>
      </c>
      <c r="E214" s="35">
        <v>42.57</v>
      </c>
      <c r="F214" s="33">
        <v>2387.62</v>
      </c>
      <c r="G214" s="33">
        <v>651.91</v>
      </c>
      <c r="H214" s="33">
        <v>12.41</v>
      </c>
      <c r="I214" s="33">
        <v>0.16</v>
      </c>
      <c r="J214" s="60">
        <v>101641</v>
      </c>
      <c r="K214" s="34">
        <v>27752</v>
      </c>
      <c r="L214" s="34">
        <v>528</v>
      </c>
      <c r="M214" s="34">
        <v>7</v>
      </c>
      <c r="N214" s="34">
        <v>51.01</v>
      </c>
      <c r="O214" s="34">
        <v>2171.5</v>
      </c>
      <c r="P214" s="34">
        <v>0.01</v>
      </c>
      <c r="Q214" s="34">
        <v>0.43</v>
      </c>
    </row>
    <row r="215" spans="1:17" ht="24">
      <c r="A215" s="23">
        <v>176</v>
      </c>
      <c r="B215" s="30" t="s">
        <v>1829</v>
      </c>
      <c r="C215" s="113" t="s">
        <v>1828</v>
      </c>
      <c r="D215" s="31" t="s">
        <v>1778</v>
      </c>
      <c r="E215" s="35">
        <v>1.36</v>
      </c>
      <c r="F215" s="33">
        <v>2387.62</v>
      </c>
      <c r="G215" s="33">
        <v>651.91</v>
      </c>
      <c r="H215" s="33">
        <v>12.41</v>
      </c>
      <c r="I215" s="33">
        <v>0.16</v>
      </c>
      <c r="J215" s="60">
        <v>3247</v>
      </c>
      <c r="K215" s="34">
        <v>887</v>
      </c>
      <c r="L215" s="34">
        <v>17</v>
      </c>
      <c r="M215" s="34"/>
      <c r="N215" s="34">
        <v>51.01</v>
      </c>
      <c r="O215" s="34">
        <v>69.37</v>
      </c>
      <c r="P215" s="34">
        <v>0.01</v>
      </c>
      <c r="Q215" s="34">
        <v>0.01</v>
      </c>
    </row>
    <row r="216" spans="1:17" ht="72">
      <c r="A216" s="23">
        <v>177</v>
      </c>
      <c r="B216" s="30" t="s">
        <v>1827</v>
      </c>
      <c r="C216" s="113" t="s">
        <v>1826</v>
      </c>
      <c r="D216" s="31" t="s">
        <v>1778</v>
      </c>
      <c r="E216" s="35">
        <v>1.78</v>
      </c>
      <c r="F216" s="33">
        <v>11855.09</v>
      </c>
      <c r="G216" s="33">
        <v>2066.13</v>
      </c>
      <c r="H216" s="33">
        <v>42.41</v>
      </c>
      <c r="I216" s="33">
        <v>23.08</v>
      </c>
      <c r="J216" s="60">
        <v>21102</v>
      </c>
      <c r="K216" s="34">
        <v>3678</v>
      </c>
      <c r="L216" s="34">
        <v>75</v>
      </c>
      <c r="M216" s="34">
        <v>41</v>
      </c>
      <c r="N216" s="34">
        <v>159.66999999999999</v>
      </c>
      <c r="O216" s="34">
        <v>284.20999999999998</v>
      </c>
      <c r="P216" s="34">
        <v>1.65</v>
      </c>
      <c r="Q216" s="34">
        <v>2.94</v>
      </c>
    </row>
    <row r="217" spans="1:17" ht="48">
      <c r="A217" s="23">
        <v>178</v>
      </c>
      <c r="B217" s="30" t="s">
        <v>1825</v>
      </c>
      <c r="C217" s="113" t="s">
        <v>1824</v>
      </c>
      <c r="D217" s="31" t="s">
        <v>1703</v>
      </c>
      <c r="E217" s="35">
        <v>1.738</v>
      </c>
      <c r="F217" s="33">
        <v>666.37</v>
      </c>
      <c r="G217" s="33">
        <v>331.9</v>
      </c>
      <c r="H217" s="33">
        <v>2.59</v>
      </c>
      <c r="I217" s="33">
        <v>0.16</v>
      </c>
      <c r="J217" s="60">
        <v>1158</v>
      </c>
      <c r="K217" s="34">
        <v>577</v>
      </c>
      <c r="L217" s="34">
        <v>5</v>
      </c>
      <c r="M217" s="34"/>
      <c r="N217" s="34">
        <v>25.97</v>
      </c>
      <c r="O217" s="34">
        <v>45.14</v>
      </c>
      <c r="P217" s="34">
        <v>0.01</v>
      </c>
      <c r="Q217" s="34">
        <v>0.02</v>
      </c>
    </row>
    <row r="218" spans="1:17" ht="77.25">
      <c r="A218" s="23">
        <v>179</v>
      </c>
      <c r="B218" s="30" t="s">
        <v>1823</v>
      </c>
      <c r="C218" s="113" t="s">
        <v>1822</v>
      </c>
      <c r="D218" s="31" t="s">
        <v>1703</v>
      </c>
      <c r="E218" s="35">
        <v>4.8000000000000001E-2</v>
      </c>
      <c r="F218" s="33">
        <v>1351.09</v>
      </c>
      <c r="G218" s="33">
        <v>819.34</v>
      </c>
      <c r="H218" s="33">
        <v>4.1399999999999997</v>
      </c>
      <c r="I218" s="33">
        <v>0.26</v>
      </c>
      <c r="J218" s="60">
        <v>65</v>
      </c>
      <c r="K218" s="34">
        <v>39</v>
      </c>
      <c r="L218" s="34"/>
      <c r="M218" s="34"/>
      <c r="N218" s="34">
        <v>64.11</v>
      </c>
      <c r="O218" s="34">
        <v>3.08</v>
      </c>
      <c r="P218" s="34">
        <v>0.02</v>
      </c>
      <c r="Q218" s="34"/>
    </row>
    <row r="219" spans="1:17" ht="48">
      <c r="A219" s="23">
        <v>180</v>
      </c>
      <c r="B219" s="30" t="s">
        <v>1821</v>
      </c>
      <c r="C219" s="113" t="s">
        <v>1820</v>
      </c>
      <c r="D219" s="31" t="s">
        <v>1703</v>
      </c>
      <c r="E219" s="35">
        <v>4.1000000000000002E-2</v>
      </c>
      <c r="F219" s="33">
        <v>2305.5500000000002</v>
      </c>
      <c r="G219" s="33">
        <v>656.51</v>
      </c>
      <c r="H219" s="33">
        <v>12.81</v>
      </c>
      <c r="I219" s="33">
        <v>0.31</v>
      </c>
      <c r="J219" s="60">
        <v>95</v>
      </c>
      <c r="K219" s="34">
        <v>27</v>
      </c>
      <c r="L219" s="34">
        <v>1</v>
      </c>
      <c r="M219" s="34"/>
      <c r="N219" s="34">
        <v>51.37</v>
      </c>
      <c r="O219" s="34">
        <v>2.11</v>
      </c>
      <c r="P219" s="34">
        <v>0.02</v>
      </c>
      <c r="Q219" s="34"/>
    </row>
    <row r="220" spans="1:17">
      <c r="A220" s="219" t="s">
        <v>1819</v>
      </c>
      <c r="B220" s="216"/>
      <c r="C220" s="216"/>
      <c r="D220" s="216"/>
      <c r="E220" s="216"/>
      <c r="F220" s="216"/>
      <c r="G220" s="216"/>
      <c r="H220" s="216"/>
      <c r="I220" s="216"/>
      <c r="J220" s="216"/>
      <c r="K220" s="216"/>
      <c r="L220" s="216"/>
      <c r="M220" s="216"/>
      <c r="N220" s="216"/>
      <c r="O220" s="216"/>
      <c r="P220" s="216"/>
      <c r="Q220" s="216"/>
    </row>
    <row r="221" spans="1:17" ht="53.25">
      <c r="A221" s="23">
        <v>181</v>
      </c>
      <c r="B221" s="30" t="s">
        <v>1799</v>
      </c>
      <c r="C221" s="113" t="s">
        <v>1818</v>
      </c>
      <c r="D221" s="31" t="s">
        <v>1797</v>
      </c>
      <c r="E221" s="35">
        <v>0.81</v>
      </c>
      <c r="F221" s="33">
        <v>1898.17</v>
      </c>
      <c r="G221" s="33">
        <v>1253.1500000000001</v>
      </c>
      <c r="H221" s="33">
        <v>645.02</v>
      </c>
      <c r="I221" s="33">
        <v>45.86</v>
      </c>
      <c r="J221" s="60">
        <v>1538</v>
      </c>
      <c r="K221" s="34">
        <v>1016</v>
      </c>
      <c r="L221" s="34">
        <v>522</v>
      </c>
      <c r="M221" s="34">
        <v>37</v>
      </c>
      <c r="N221" s="34">
        <v>98.06</v>
      </c>
      <c r="O221" s="34">
        <v>79.430000000000007</v>
      </c>
      <c r="P221" s="34">
        <v>2.52</v>
      </c>
      <c r="Q221" s="34">
        <v>2.04</v>
      </c>
    </row>
    <row r="222" spans="1:17" ht="24">
      <c r="A222" s="23">
        <v>182</v>
      </c>
      <c r="B222" s="30" t="s">
        <v>1817</v>
      </c>
      <c r="C222" s="113" t="s">
        <v>1816</v>
      </c>
      <c r="D222" s="31" t="s">
        <v>1700</v>
      </c>
      <c r="E222" s="35">
        <v>1.92</v>
      </c>
      <c r="F222" s="33">
        <v>202.89</v>
      </c>
      <c r="G222" s="33">
        <v>158.04</v>
      </c>
      <c r="H222" s="33">
        <v>44.85</v>
      </c>
      <c r="I222" s="34"/>
      <c r="J222" s="60">
        <v>390</v>
      </c>
      <c r="K222" s="34">
        <v>304</v>
      </c>
      <c r="L222" s="34">
        <v>86</v>
      </c>
      <c r="M222" s="34"/>
      <c r="N222" s="34">
        <v>14.38</v>
      </c>
      <c r="O222" s="34">
        <v>27.61</v>
      </c>
      <c r="P222" s="34"/>
      <c r="Q222" s="34"/>
    </row>
    <row r="223" spans="1:17" ht="53.25">
      <c r="A223" s="23">
        <v>183</v>
      </c>
      <c r="B223" s="30" t="s">
        <v>1807</v>
      </c>
      <c r="C223" s="113" t="s">
        <v>1815</v>
      </c>
      <c r="D223" s="31" t="s">
        <v>1803</v>
      </c>
      <c r="E223" s="32">
        <v>1.92</v>
      </c>
      <c r="F223" s="33">
        <v>493.74</v>
      </c>
      <c r="G223" s="33">
        <v>265.02</v>
      </c>
      <c r="H223" s="33">
        <v>228.72</v>
      </c>
      <c r="I223" s="33">
        <v>25.64</v>
      </c>
      <c r="J223" s="60">
        <v>948</v>
      </c>
      <c r="K223" s="34">
        <v>509</v>
      </c>
      <c r="L223" s="34">
        <v>439</v>
      </c>
      <c r="M223" s="34">
        <v>49</v>
      </c>
      <c r="N223" s="34">
        <v>21.78</v>
      </c>
      <c r="O223" s="34">
        <v>41.82</v>
      </c>
      <c r="P223" s="34">
        <v>1.55</v>
      </c>
      <c r="Q223" s="34">
        <v>2.98</v>
      </c>
    </row>
    <row r="224" spans="1:17" ht="77.25">
      <c r="A224" s="23">
        <v>184</v>
      </c>
      <c r="B224" s="30" t="s">
        <v>1805</v>
      </c>
      <c r="C224" s="113" t="s">
        <v>1814</v>
      </c>
      <c r="D224" s="31" t="s">
        <v>1803</v>
      </c>
      <c r="E224" s="32">
        <v>1.92</v>
      </c>
      <c r="F224" s="33">
        <v>13.02</v>
      </c>
      <c r="G224" s="33">
        <v>9.74</v>
      </c>
      <c r="H224" s="33">
        <v>3.28</v>
      </c>
      <c r="I224" s="33">
        <v>0.39</v>
      </c>
      <c r="J224" s="60">
        <v>25</v>
      </c>
      <c r="K224" s="34">
        <v>19</v>
      </c>
      <c r="L224" s="34">
        <v>6</v>
      </c>
      <c r="M224" s="34">
        <v>1</v>
      </c>
      <c r="N224" s="34">
        <v>0.8</v>
      </c>
      <c r="O224" s="34">
        <v>1.54</v>
      </c>
      <c r="P224" s="34">
        <v>0.02</v>
      </c>
      <c r="Q224" s="34">
        <v>0.04</v>
      </c>
    </row>
    <row r="225" spans="1:17" ht="36">
      <c r="A225" s="23">
        <v>185</v>
      </c>
      <c r="B225" s="30" t="s">
        <v>1813</v>
      </c>
      <c r="C225" s="113" t="s">
        <v>1812</v>
      </c>
      <c r="D225" s="31" t="s">
        <v>1811</v>
      </c>
      <c r="E225" s="35">
        <v>11.52</v>
      </c>
      <c r="F225" s="33">
        <v>209.4</v>
      </c>
      <c r="G225" s="33">
        <v>138.49</v>
      </c>
      <c r="H225" s="33">
        <v>70.91</v>
      </c>
      <c r="I225" s="34"/>
      <c r="J225" s="60">
        <v>2412</v>
      </c>
      <c r="K225" s="34">
        <v>1595</v>
      </c>
      <c r="L225" s="34">
        <v>817</v>
      </c>
      <c r="M225" s="34"/>
      <c r="N225" s="34">
        <v>10.58</v>
      </c>
      <c r="O225" s="34">
        <v>121.88</v>
      </c>
      <c r="P225" s="34"/>
      <c r="Q225" s="34"/>
    </row>
    <row r="226" spans="1:17" ht="36">
      <c r="A226" s="23">
        <v>186</v>
      </c>
      <c r="B226" s="30" t="s">
        <v>1537</v>
      </c>
      <c r="C226" s="113" t="s">
        <v>1810</v>
      </c>
      <c r="D226" s="31" t="s">
        <v>1524</v>
      </c>
      <c r="E226" s="32">
        <v>11.8</v>
      </c>
      <c r="F226" s="33">
        <v>493.42</v>
      </c>
      <c r="G226" s="34"/>
      <c r="H226" s="34"/>
      <c r="I226" s="34"/>
      <c r="J226" s="60">
        <v>5822</v>
      </c>
      <c r="K226" s="34"/>
      <c r="L226" s="34"/>
      <c r="M226" s="34"/>
      <c r="N226" s="34"/>
      <c r="O226" s="34"/>
      <c r="P226" s="34"/>
      <c r="Q226" s="34"/>
    </row>
    <row r="227" spans="1:17" ht="36">
      <c r="A227" s="23">
        <v>187</v>
      </c>
      <c r="B227" s="30" t="s">
        <v>1809</v>
      </c>
      <c r="C227" s="113" t="s">
        <v>1808</v>
      </c>
      <c r="D227" s="31" t="s">
        <v>1778</v>
      </c>
      <c r="E227" s="32">
        <v>1.92</v>
      </c>
      <c r="F227" s="33">
        <v>2146.63</v>
      </c>
      <c r="G227" s="33">
        <v>176.92</v>
      </c>
      <c r="H227" s="33">
        <v>27.29</v>
      </c>
      <c r="I227" s="34"/>
      <c r="J227" s="60">
        <v>4122</v>
      </c>
      <c r="K227" s="34">
        <v>340</v>
      </c>
      <c r="L227" s="34">
        <v>52</v>
      </c>
      <c r="M227" s="34"/>
      <c r="N227" s="34">
        <v>14.36</v>
      </c>
      <c r="O227" s="34">
        <v>27.57</v>
      </c>
      <c r="P227" s="34"/>
      <c r="Q227" s="34"/>
    </row>
    <row r="228" spans="1:17" ht="24">
      <c r="A228" s="23">
        <v>188</v>
      </c>
      <c r="B228" s="30" t="s">
        <v>1807</v>
      </c>
      <c r="C228" s="113" t="s">
        <v>1806</v>
      </c>
      <c r="D228" s="31" t="s">
        <v>1803</v>
      </c>
      <c r="E228" s="32">
        <v>1.92</v>
      </c>
      <c r="F228" s="33">
        <v>1700.9</v>
      </c>
      <c r="G228" s="33">
        <v>331.27</v>
      </c>
      <c r="H228" s="33">
        <v>285.91000000000003</v>
      </c>
      <c r="I228" s="33">
        <v>32.049999999999997</v>
      </c>
      <c r="J228" s="60">
        <v>3266</v>
      </c>
      <c r="K228" s="34">
        <v>636</v>
      </c>
      <c r="L228" s="34">
        <v>549</v>
      </c>
      <c r="M228" s="34">
        <v>62</v>
      </c>
      <c r="N228" s="34">
        <v>27.22</v>
      </c>
      <c r="O228" s="34">
        <v>52.26</v>
      </c>
      <c r="P228" s="34">
        <v>1.94</v>
      </c>
      <c r="Q228" s="34">
        <v>3.72</v>
      </c>
    </row>
    <row r="229" spans="1:17" ht="77.25">
      <c r="A229" s="23">
        <v>189</v>
      </c>
      <c r="B229" s="30" t="s">
        <v>1805</v>
      </c>
      <c r="C229" s="113" t="s">
        <v>1804</v>
      </c>
      <c r="D229" s="31" t="s">
        <v>1803</v>
      </c>
      <c r="E229" s="32">
        <v>1.92</v>
      </c>
      <c r="F229" s="33">
        <v>424.7</v>
      </c>
      <c r="G229" s="33">
        <v>60.85</v>
      </c>
      <c r="H229" s="33">
        <v>20.5</v>
      </c>
      <c r="I229" s="33">
        <v>2.4500000000000002</v>
      </c>
      <c r="J229" s="60">
        <v>815</v>
      </c>
      <c r="K229" s="34">
        <v>117</v>
      </c>
      <c r="L229" s="34">
        <v>39</v>
      </c>
      <c r="M229" s="34">
        <v>5</v>
      </c>
      <c r="N229" s="34">
        <v>5</v>
      </c>
      <c r="O229" s="34">
        <v>9.6</v>
      </c>
      <c r="P229" s="34">
        <v>0.15</v>
      </c>
      <c r="Q229" s="34">
        <v>0.28999999999999998</v>
      </c>
    </row>
    <row r="230" spans="1:17" ht="24">
      <c r="A230" s="23">
        <v>190</v>
      </c>
      <c r="B230" s="30" t="s">
        <v>1802</v>
      </c>
      <c r="C230" s="113" t="s">
        <v>1801</v>
      </c>
      <c r="D230" s="31" t="s">
        <v>1800</v>
      </c>
      <c r="E230" s="32">
        <v>1.92</v>
      </c>
      <c r="F230" s="33">
        <v>328.12</v>
      </c>
      <c r="G230" s="33">
        <v>190.27</v>
      </c>
      <c r="H230" s="33">
        <v>74.650000000000006</v>
      </c>
      <c r="I230" s="33">
        <v>3.64</v>
      </c>
      <c r="J230" s="60">
        <v>630</v>
      </c>
      <c r="K230" s="34">
        <v>365</v>
      </c>
      <c r="L230" s="34">
        <v>143</v>
      </c>
      <c r="M230" s="34">
        <v>7</v>
      </c>
      <c r="N230" s="34">
        <v>14.36</v>
      </c>
      <c r="O230" s="34">
        <v>27.57</v>
      </c>
      <c r="P230" s="34">
        <v>0.2</v>
      </c>
      <c r="Q230" s="34">
        <v>0.38</v>
      </c>
    </row>
    <row r="231" spans="1:17" ht="48">
      <c r="A231" s="23">
        <v>191</v>
      </c>
      <c r="B231" s="30" t="s">
        <v>1749</v>
      </c>
      <c r="C231" s="113" t="s">
        <v>1748</v>
      </c>
      <c r="D231" s="31" t="s">
        <v>1747</v>
      </c>
      <c r="E231" s="35">
        <v>1.21</v>
      </c>
      <c r="F231" s="33">
        <v>3155.25</v>
      </c>
      <c r="G231" s="33">
        <v>337.73</v>
      </c>
      <c r="H231" s="33">
        <v>271.14</v>
      </c>
      <c r="I231" s="33">
        <v>4.37</v>
      </c>
      <c r="J231" s="60">
        <v>3818</v>
      </c>
      <c r="K231" s="34">
        <v>409</v>
      </c>
      <c r="L231" s="34">
        <v>328</v>
      </c>
      <c r="M231" s="34">
        <v>5</v>
      </c>
      <c r="N231" s="34">
        <v>26.1</v>
      </c>
      <c r="O231" s="34">
        <v>31.58</v>
      </c>
      <c r="P231" s="34">
        <v>0.24</v>
      </c>
      <c r="Q231" s="34">
        <v>0.28999999999999998</v>
      </c>
    </row>
    <row r="232" spans="1:17" ht="24">
      <c r="A232" s="23">
        <v>192</v>
      </c>
      <c r="B232" s="30" t="s">
        <v>1746</v>
      </c>
      <c r="C232" s="113" t="s">
        <v>1745</v>
      </c>
      <c r="D232" s="31" t="s">
        <v>1682</v>
      </c>
      <c r="E232" s="32">
        <v>150</v>
      </c>
      <c r="F232" s="33">
        <v>36.61</v>
      </c>
      <c r="G232" s="34"/>
      <c r="H232" s="34"/>
      <c r="I232" s="34"/>
      <c r="J232" s="60">
        <v>5492</v>
      </c>
      <c r="K232" s="34"/>
      <c r="L232" s="34"/>
      <c r="M232" s="34"/>
      <c r="N232" s="34"/>
      <c r="O232" s="34"/>
      <c r="P232" s="34"/>
      <c r="Q232" s="34"/>
    </row>
    <row r="233" spans="1:17" ht="24">
      <c r="A233" s="23">
        <v>193</v>
      </c>
      <c r="B233" s="30" t="s">
        <v>1744</v>
      </c>
      <c r="C233" s="113" t="s">
        <v>1743</v>
      </c>
      <c r="D233" s="31" t="s">
        <v>1682</v>
      </c>
      <c r="E233" s="35">
        <v>154.9</v>
      </c>
      <c r="F233" s="33">
        <v>31.16</v>
      </c>
      <c r="G233" s="34"/>
      <c r="H233" s="34"/>
      <c r="I233" s="34"/>
      <c r="J233" s="60">
        <v>4827</v>
      </c>
      <c r="K233" s="34"/>
      <c r="L233" s="34"/>
      <c r="M233" s="34"/>
      <c r="N233" s="34"/>
      <c r="O233" s="34"/>
      <c r="P233" s="34"/>
      <c r="Q233" s="34"/>
    </row>
    <row r="234" spans="1:17" ht="36">
      <c r="A234" s="23">
        <v>194</v>
      </c>
      <c r="B234" s="30" t="s">
        <v>1799</v>
      </c>
      <c r="C234" s="113" t="s">
        <v>1798</v>
      </c>
      <c r="D234" s="31" t="s">
        <v>1797</v>
      </c>
      <c r="E234" s="35">
        <v>0.84</v>
      </c>
      <c r="F234" s="33">
        <v>4594.2700000000004</v>
      </c>
      <c r="G234" s="33">
        <v>1566.44</v>
      </c>
      <c r="H234" s="33">
        <v>806.27</v>
      </c>
      <c r="I234" s="33">
        <v>57.33</v>
      </c>
      <c r="J234" s="60">
        <v>3859</v>
      </c>
      <c r="K234" s="34">
        <v>1316</v>
      </c>
      <c r="L234" s="34">
        <v>677</v>
      </c>
      <c r="M234" s="34">
        <v>48</v>
      </c>
      <c r="N234" s="34">
        <v>122.57</v>
      </c>
      <c r="O234" s="34">
        <v>102.96</v>
      </c>
      <c r="P234" s="34">
        <v>3.15</v>
      </c>
      <c r="Q234" s="34">
        <v>2.65</v>
      </c>
    </row>
    <row r="235" spans="1:17" ht="36">
      <c r="A235" s="23">
        <v>195</v>
      </c>
      <c r="B235" s="30" t="s">
        <v>1796</v>
      </c>
      <c r="C235" s="113" t="s">
        <v>1795</v>
      </c>
      <c r="D235" s="31" t="s">
        <v>1516</v>
      </c>
      <c r="E235" s="32">
        <v>84</v>
      </c>
      <c r="F235" s="33">
        <v>66.05</v>
      </c>
      <c r="G235" s="34"/>
      <c r="H235" s="34"/>
      <c r="I235" s="34"/>
      <c r="J235" s="60">
        <v>5548</v>
      </c>
      <c r="K235" s="34"/>
      <c r="L235" s="34"/>
      <c r="M235" s="34"/>
      <c r="N235" s="34"/>
      <c r="O235" s="34"/>
      <c r="P235" s="34"/>
      <c r="Q235" s="34"/>
    </row>
    <row r="236" spans="1:17" ht="24">
      <c r="A236" s="23">
        <v>196</v>
      </c>
      <c r="B236" s="30" t="s">
        <v>1735</v>
      </c>
      <c r="C236" s="113" t="s">
        <v>1794</v>
      </c>
      <c r="D236" s="31" t="s">
        <v>1722</v>
      </c>
      <c r="E236" s="35">
        <v>1E-3</v>
      </c>
      <c r="F236" s="33">
        <v>64980.89</v>
      </c>
      <c r="G236" s="33">
        <v>1978.2</v>
      </c>
      <c r="H236" s="33">
        <v>4648.3500000000004</v>
      </c>
      <c r="I236" s="33">
        <v>327.60000000000002</v>
      </c>
      <c r="J236" s="60">
        <v>65</v>
      </c>
      <c r="K236" s="34">
        <v>2</v>
      </c>
      <c r="L236" s="34">
        <v>5</v>
      </c>
      <c r="M236" s="34"/>
      <c r="N236" s="34">
        <v>180</v>
      </c>
      <c r="O236" s="34">
        <v>0.18</v>
      </c>
      <c r="P236" s="34">
        <v>18</v>
      </c>
      <c r="Q236" s="34">
        <v>0.02</v>
      </c>
    </row>
    <row r="237" spans="1:17" ht="24">
      <c r="A237" s="23">
        <v>197</v>
      </c>
      <c r="B237" s="30" t="s">
        <v>1793</v>
      </c>
      <c r="C237" s="113" t="s">
        <v>1792</v>
      </c>
      <c r="D237" s="31" t="s">
        <v>1791</v>
      </c>
      <c r="E237" s="35">
        <v>1.4500000000000001E-2</v>
      </c>
      <c r="F237" s="33">
        <v>27464.46</v>
      </c>
      <c r="G237" s="33">
        <v>1017.85</v>
      </c>
      <c r="H237" s="33">
        <v>559.04</v>
      </c>
      <c r="I237" s="33">
        <v>38.4</v>
      </c>
      <c r="J237" s="60">
        <v>398</v>
      </c>
      <c r="K237" s="34">
        <v>15</v>
      </c>
      <c r="L237" s="34">
        <v>8</v>
      </c>
      <c r="M237" s="34">
        <v>1</v>
      </c>
      <c r="N237" s="34">
        <v>84.75</v>
      </c>
      <c r="O237" s="34">
        <v>1.23</v>
      </c>
      <c r="P237" s="34">
        <v>2.11</v>
      </c>
      <c r="Q237" s="34">
        <v>0.03</v>
      </c>
    </row>
    <row r="238" spans="1:17" ht="36">
      <c r="A238" s="23">
        <v>198</v>
      </c>
      <c r="B238" s="30" t="s">
        <v>1790</v>
      </c>
      <c r="C238" s="113" t="s">
        <v>1789</v>
      </c>
      <c r="D238" s="31" t="s">
        <v>1543</v>
      </c>
      <c r="E238" s="35">
        <v>0.03</v>
      </c>
      <c r="F238" s="33">
        <v>7407.56</v>
      </c>
      <c r="G238" s="33">
        <v>441.97</v>
      </c>
      <c r="H238" s="33">
        <v>14.19</v>
      </c>
      <c r="I238" s="34"/>
      <c r="J238" s="60">
        <v>222</v>
      </c>
      <c r="K238" s="34">
        <v>13</v>
      </c>
      <c r="L238" s="34"/>
      <c r="M238" s="34"/>
      <c r="N238" s="34">
        <v>36.799999999999997</v>
      </c>
      <c r="O238" s="34">
        <v>1.1000000000000001</v>
      </c>
      <c r="P238" s="34"/>
      <c r="Q238" s="34"/>
    </row>
    <row r="239" spans="1:17" ht="24">
      <c r="A239" s="23">
        <v>199</v>
      </c>
      <c r="B239" s="30" t="s">
        <v>1788</v>
      </c>
      <c r="C239" s="113" t="s">
        <v>1787</v>
      </c>
      <c r="D239" s="31" t="s">
        <v>1536</v>
      </c>
      <c r="E239" s="32">
        <v>0.02</v>
      </c>
      <c r="F239" s="33">
        <v>7931.37</v>
      </c>
      <c r="G239" s="33">
        <v>637.73</v>
      </c>
      <c r="H239" s="33">
        <v>8.73</v>
      </c>
      <c r="I239" s="34"/>
      <c r="J239" s="60">
        <v>159</v>
      </c>
      <c r="K239" s="34">
        <v>13</v>
      </c>
      <c r="L239" s="34"/>
      <c r="M239" s="34"/>
      <c r="N239" s="34">
        <v>53.1</v>
      </c>
      <c r="O239" s="34">
        <v>1.06</v>
      </c>
      <c r="P239" s="34"/>
      <c r="Q239" s="34"/>
    </row>
    <row r="240" spans="1:17" ht="36">
      <c r="A240" s="23">
        <v>200</v>
      </c>
      <c r="B240" s="30" t="s">
        <v>1786</v>
      </c>
      <c r="C240" s="113" t="s">
        <v>1785</v>
      </c>
      <c r="D240" s="31" t="s">
        <v>1516</v>
      </c>
      <c r="E240" s="35">
        <v>4</v>
      </c>
      <c r="F240" s="33">
        <v>175.31</v>
      </c>
      <c r="G240" s="34"/>
      <c r="H240" s="34"/>
      <c r="I240" s="34"/>
      <c r="J240" s="60">
        <v>701</v>
      </c>
      <c r="K240" s="34"/>
      <c r="L240" s="34"/>
      <c r="M240" s="34"/>
      <c r="N240" s="34"/>
      <c r="O240" s="34"/>
      <c r="P240" s="34"/>
      <c r="Q240" s="34"/>
    </row>
    <row r="241" spans="1:17">
      <c r="A241" s="219" t="s">
        <v>1784</v>
      </c>
      <c r="B241" s="216"/>
      <c r="C241" s="216"/>
      <c r="D241" s="216"/>
      <c r="E241" s="216"/>
      <c r="F241" s="216"/>
      <c r="G241" s="216"/>
      <c r="H241" s="216"/>
      <c r="I241" s="216"/>
      <c r="J241" s="216"/>
      <c r="K241" s="216"/>
      <c r="L241" s="216"/>
      <c r="M241" s="216"/>
      <c r="N241" s="216"/>
      <c r="O241" s="216"/>
      <c r="P241" s="216"/>
      <c r="Q241" s="216"/>
    </row>
    <row r="242" spans="1:17" ht="24">
      <c r="A242" s="23">
        <v>201</v>
      </c>
      <c r="B242" s="30" t="s">
        <v>1783</v>
      </c>
      <c r="C242" s="113" t="s">
        <v>1782</v>
      </c>
      <c r="D242" s="31" t="s">
        <v>1781</v>
      </c>
      <c r="E242" s="35">
        <v>100</v>
      </c>
      <c r="F242" s="33">
        <v>47.74</v>
      </c>
      <c r="G242" s="33">
        <v>34.229999999999997</v>
      </c>
      <c r="H242" s="34"/>
      <c r="I242" s="34"/>
      <c r="J242" s="60">
        <v>4774</v>
      </c>
      <c r="K242" s="34">
        <v>3423</v>
      </c>
      <c r="L242" s="34"/>
      <c r="M242" s="34"/>
      <c r="N242" s="34">
        <v>2.71</v>
      </c>
      <c r="O242" s="34">
        <v>271</v>
      </c>
      <c r="P242" s="34"/>
      <c r="Q242" s="34"/>
    </row>
    <row r="243" spans="1:17">
      <c r="A243" s="215" t="s">
        <v>1780</v>
      </c>
      <c r="B243" s="216"/>
      <c r="C243" s="216"/>
      <c r="D243" s="216"/>
      <c r="E243" s="216"/>
      <c r="F243" s="216"/>
      <c r="G243" s="216"/>
      <c r="H243" s="216"/>
      <c r="I243" s="216"/>
      <c r="J243" s="216"/>
      <c r="K243" s="216"/>
      <c r="L243" s="216"/>
      <c r="M243" s="216"/>
      <c r="N243" s="216"/>
      <c r="O243" s="216"/>
      <c r="P243" s="216"/>
      <c r="Q243" s="216"/>
    </row>
    <row r="244" spans="1:17" ht="72">
      <c r="A244" s="23">
        <v>202</v>
      </c>
      <c r="B244" s="30" t="s">
        <v>1776</v>
      </c>
      <c r="C244" s="113" t="s">
        <v>1775</v>
      </c>
      <c r="D244" s="31" t="s">
        <v>1772</v>
      </c>
      <c r="E244" s="32">
        <v>0.06</v>
      </c>
      <c r="F244" s="33">
        <v>3393.64</v>
      </c>
      <c r="G244" s="33">
        <v>315.72000000000003</v>
      </c>
      <c r="H244" s="33">
        <v>1103.3499999999999</v>
      </c>
      <c r="I244" s="33">
        <v>298.10000000000002</v>
      </c>
      <c r="J244" s="60">
        <v>204</v>
      </c>
      <c r="K244" s="34">
        <v>19</v>
      </c>
      <c r="L244" s="34">
        <v>66</v>
      </c>
      <c r="M244" s="34">
        <v>18</v>
      </c>
      <c r="N244" s="34">
        <v>23.3</v>
      </c>
      <c r="O244" s="34">
        <v>1.4</v>
      </c>
      <c r="P244" s="34">
        <v>22</v>
      </c>
      <c r="Q244" s="34">
        <v>1.32</v>
      </c>
    </row>
    <row r="245" spans="1:17" ht="65.25">
      <c r="A245" s="23">
        <v>203</v>
      </c>
      <c r="B245" s="30" t="s">
        <v>1774</v>
      </c>
      <c r="C245" s="113" t="s">
        <v>1779</v>
      </c>
      <c r="D245" s="31" t="s">
        <v>1772</v>
      </c>
      <c r="E245" s="32">
        <v>0.06</v>
      </c>
      <c r="F245" s="33">
        <v>751.5</v>
      </c>
      <c r="G245" s="33">
        <v>31.15</v>
      </c>
      <c r="H245" s="33">
        <v>226.7</v>
      </c>
      <c r="I245" s="33">
        <v>74.55</v>
      </c>
      <c r="J245" s="60">
        <v>45</v>
      </c>
      <c r="K245" s="34">
        <v>2</v>
      </c>
      <c r="L245" s="34">
        <v>14</v>
      </c>
      <c r="M245" s="34">
        <v>4</v>
      </c>
      <c r="N245" s="34">
        <v>2.2999999999999998</v>
      </c>
      <c r="O245" s="34">
        <v>0.14000000000000001</v>
      </c>
      <c r="P245" s="34">
        <v>5.5</v>
      </c>
      <c r="Q245" s="34">
        <v>0.33</v>
      </c>
    </row>
    <row r="246" spans="1:17" ht="48">
      <c r="A246" s="23">
        <v>204</v>
      </c>
      <c r="B246" s="30" t="s">
        <v>1771</v>
      </c>
      <c r="C246" s="113" t="s">
        <v>1770</v>
      </c>
      <c r="D246" s="31" t="s">
        <v>1713</v>
      </c>
      <c r="E246" s="35">
        <v>0.10199999999999999</v>
      </c>
      <c r="F246" s="33">
        <v>1773.81</v>
      </c>
      <c r="G246" s="33">
        <v>779.61</v>
      </c>
      <c r="H246" s="33">
        <v>583.19000000000005</v>
      </c>
      <c r="I246" s="33">
        <v>69.72</v>
      </c>
      <c r="J246" s="60">
        <v>181</v>
      </c>
      <c r="K246" s="34">
        <v>80</v>
      </c>
      <c r="L246" s="34">
        <v>59</v>
      </c>
      <c r="M246" s="34">
        <v>7</v>
      </c>
      <c r="N246" s="34">
        <v>63.28</v>
      </c>
      <c r="O246" s="34">
        <v>6.45</v>
      </c>
      <c r="P246" s="34">
        <v>3.82</v>
      </c>
      <c r="Q246" s="34">
        <v>0.39</v>
      </c>
    </row>
    <row r="247" spans="1:17" ht="36">
      <c r="A247" s="23">
        <v>205</v>
      </c>
      <c r="B247" s="30" t="s">
        <v>1712</v>
      </c>
      <c r="C247" s="113" t="s">
        <v>1711</v>
      </c>
      <c r="D247" s="31" t="s">
        <v>1697</v>
      </c>
      <c r="E247" s="32">
        <v>0.10199999999999999</v>
      </c>
      <c r="F247" s="33">
        <v>13506.5</v>
      </c>
      <c r="G247" s="34"/>
      <c r="H247" s="34"/>
      <c r="I247" s="34"/>
      <c r="J247" s="60">
        <v>1378</v>
      </c>
      <c r="K247" s="34"/>
      <c r="L247" s="34"/>
      <c r="M247" s="34"/>
      <c r="N247" s="34"/>
      <c r="O247" s="34"/>
      <c r="P247" s="34"/>
      <c r="Q247" s="34"/>
    </row>
    <row r="248" spans="1:17" ht="24">
      <c r="A248" s="23">
        <v>206</v>
      </c>
      <c r="B248" s="30" t="s">
        <v>1710</v>
      </c>
      <c r="C248" s="113" t="s">
        <v>1709</v>
      </c>
      <c r="D248" s="31" t="s">
        <v>1769</v>
      </c>
      <c r="E248" s="32">
        <v>5.3</v>
      </c>
      <c r="F248" s="33">
        <v>2.59</v>
      </c>
      <c r="G248" s="33">
        <v>1.2</v>
      </c>
      <c r="H248" s="33">
        <v>1.39</v>
      </c>
      <c r="I248" s="34"/>
      <c r="J248" s="60">
        <v>14</v>
      </c>
      <c r="K248" s="34">
        <v>6</v>
      </c>
      <c r="L248" s="34">
        <v>8</v>
      </c>
      <c r="M248" s="34"/>
      <c r="N248" s="34">
        <v>0.1</v>
      </c>
      <c r="O248" s="34">
        <v>0.53</v>
      </c>
      <c r="P248" s="34"/>
      <c r="Q248" s="34"/>
    </row>
    <row r="249" spans="1:17" ht="36">
      <c r="A249" s="23">
        <v>207</v>
      </c>
      <c r="B249" s="30" t="s">
        <v>1707</v>
      </c>
      <c r="C249" s="113" t="s">
        <v>1706</v>
      </c>
      <c r="D249" s="31" t="s">
        <v>1778</v>
      </c>
      <c r="E249" s="35">
        <v>5.2999999999999999E-2</v>
      </c>
      <c r="F249" s="33">
        <v>417.46</v>
      </c>
      <c r="G249" s="33">
        <v>79.650000000000006</v>
      </c>
      <c r="H249" s="33">
        <v>10.15</v>
      </c>
      <c r="I249" s="33">
        <v>0.16</v>
      </c>
      <c r="J249" s="60">
        <v>22</v>
      </c>
      <c r="K249" s="34">
        <v>4</v>
      </c>
      <c r="L249" s="34">
        <v>1</v>
      </c>
      <c r="M249" s="34"/>
      <c r="N249" s="34">
        <v>5.31</v>
      </c>
      <c r="O249" s="34">
        <v>0.28000000000000003</v>
      </c>
      <c r="P249" s="34">
        <v>0.01</v>
      </c>
      <c r="Q249" s="34"/>
    </row>
    <row r="250" spans="1:17" ht="48">
      <c r="A250" s="23">
        <v>208</v>
      </c>
      <c r="B250" s="30" t="s">
        <v>1768</v>
      </c>
      <c r="C250" s="113" t="s">
        <v>1767</v>
      </c>
      <c r="D250" s="31" t="s">
        <v>1778</v>
      </c>
      <c r="E250" s="32">
        <v>5.2999999999999999E-2</v>
      </c>
      <c r="F250" s="33">
        <v>12215.4</v>
      </c>
      <c r="G250" s="33">
        <v>2296.3200000000002</v>
      </c>
      <c r="H250" s="33">
        <v>323.20999999999998</v>
      </c>
      <c r="I250" s="34"/>
      <c r="J250" s="60">
        <v>647</v>
      </c>
      <c r="K250" s="34">
        <v>122</v>
      </c>
      <c r="L250" s="34">
        <v>17</v>
      </c>
      <c r="M250" s="34"/>
      <c r="N250" s="34">
        <v>184</v>
      </c>
      <c r="O250" s="34">
        <v>9.75</v>
      </c>
      <c r="P250" s="34"/>
      <c r="Q250" s="34"/>
    </row>
    <row r="251" spans="1:17" ht="36">
      <c r="A251" s="23">
        <v>209</v>
      </c>
      <c r="B251" s="30" t="s">
        <v>1702</v>
      </c>
      <c r="C251" s="113" t="s">
        <v>1701</v>
      </c>
      <c r="D251" s="31" t="s">
        <v>1700</v>
      </c>
      <c r="E251" s="35">
        <v>0.04</v>
      </c>
      <c r="F251" s="33">
        <v>1247.9100000000001</v>
      </c>
      <c r="G251" s="33">
        <v>437.36</v>
      </c>
      <c r="H251" s="33">
        <v>586.29</v>
      </c>
      <c r="I251" s="33">
        <v>51.86</v>
      </c>
      <c r="J251" s="60">
        <v>50</v>
      </c>
      <c r="K251" s="34">
        <v>17</v>
      </c>
      <c r="L251" s="34">
        <v>23</v>
      </c>
      <c r="M251" s="34">
        <v>2</v>
      </c>
      <c r="N251" s="34">
        <v>35.5</v>
      </c>
      <c r="O251" s="34">
        <v>1.42</v>
      </c>
      <c r="P251" s="34">
        <v>2.61</v>
      </c>
      <c r="Q251" s="34">
        <v>0.1</v>
      </c>
    </row>
    <row r="252" spans="1:17" ht="24">
      <c r="A252" s="23">
        <v>210</v>
      </c>
      <c r="B252" s="30" t="s">
        <v>1751</v>
      </c>
      <c r="C252" s="113" t="s">
        <v>1750</v>
      </c>
      <c r="D252" s="31" t="s">
        <v>1697</v>
      </c>
      <c r="E252" s="35">
        <v>2.6599999999999999E-2</v>
      </c>
      <c r="F252" s="33">
        <v>22471</v>
      </c>
      <c r="G252" s="34"/>
      <c r="H252" s="34"/>
      <c r="I252" s="34"/>
      <c r="J252" s="60">
        <v>598</v>
      </c>
      <c r="K252" s="34"/>
      <c r="L252" s="34"/>
      <c r="M252" s="34"/>
      <c r="N252" s="34"/>
      <c r="O252" s="34"/>
      <c r="P252" s="34"/>
      <c r="Q252" s="34"/>
    </row>
    <row r="253" spans="1:17" ht="48">
      <c r="A253" s="23">
        <v>211</v>
      </c>
      <c r="B253" s="30" t="s">
        <v>1696</v>
      </c>
      <c r="C253" s="113" t="s">
        <v>1695</v>
      </c>
      <c r="D253" s="31" t="s">
        <v>1541</v>
      </c>
      <c r="E253" s="35">
        <v>1.9</v>
      </c>
      <c r="F253" s="33">
        <v>57</v>
      </c>
      <c r="G253" s="34"/>
      <c r="H253" s="34"/>
      <c r="I253" s="34"/>
      <c r="J253" s="60">
        <v>108</v>
      </c>
      <c r="K253" s="34"/>
      <c r="L253" s="34"/>
      <c r="M253" s="34"/>
      <c r="N253" s="34"/>
      <c r="O253" s="34"/>
      <c r="P253" s="34"/>
      <c r="Q253" s="34"/>
    </row>
    <row r="254" spans="1:17" ht="36">
      <c r="A254" s="23">
        <v>212</v>
      </c>
      <c r="B254" s="30" t="s">
        <v>1766</v>
      </c>
      <c r="C254" s="113" t="s">
        <v>1765</v>
      </c>
      <c r="D254" s="31" t="s">
        <v>1543</v>
      </c>
      <c r="E254" s="35">
        <v>0.02</v>
      </c>
      <c r="F254" s="33">
        <v>199.61</v>
      </c>
      <c r="G254" s="33">
        <v>167.55</v>
      </c>
      <c r="H254" s="33">
        <v>32.06</v>
      </c>
      <c r="I254" s="34"/>
      <c r="J254" s="60">
        <v>4</v>
      </c>
      <c r="K254" s="34">
        <v>3</v>
      </c>
      <c r="L254" s="34">
        <v>1</v>
      </c>
      <c r="M254" s="34"/>
      <c r="N254" s="34">
        <v>12.8</v>
      </c>
      <c r="O254" s="34">
        <v>0.26</v>
      </c>
      <c r="P254" s="34"/>
      <c r="Q254" s="34"/>
    </row>
    <row r="255" spans="1:17" ht="36">
      <c r="A255" s="23">
        <v>213</v>
      </c>
      <c r="B255" s="30" t="s">
        <v>1764</v>
      </c>
      <c r="C255" s="113" t="s">
        <v>1763</v>
      </c>
      <c r="D255" s="31" t="s">
        <v>1762</v>
      </c>
      <c r="E255" s="32">
        <v>2</v>
      </c>
      <c r="F255" s="33">
        <v>30</v>
      </c>
      <c r="G255" s="34"/>
      <c r="H255" s="34"/>
      <c r="I255" s="34"/>
      <c r="J255" s="60">
        <v>60</v>
      </c>
      <c r="K255" s="34"/>
      <c r="L255" s="34"/>
      <c r="M255" s="34"/>
      <c r="N255" s="34"/>
      <c r="O255" s="34"/>
      <c r="P255" s="34"/>
      <c r="Q255" s="34"/>
    </row>
    <row r="256" spans="1:17" ht="55.5">
      <c r="A256" s="23">
        <v>214</v>
      </c>
      <c r="B256" s="30" t="s">
        <v>1761</v>
      </c>
      <c r="C256" s="113" t="s">
        <v>1760</v>
      </c>
      <c r="D256" s="31" t="s">
        <v>1759</v>
      </c>
      <c r="E256" s="32">
        <v>0.02</v>
      </c>
      <c r="F256" s="33">
        <v>1131.72</v>
      </c>
      <c r="G256" s="33">
        <v>240.14</v>
      </c>
      <c r="H256" s="33">
        <v>891.58</v>
      </c>
      <c r="I256" s="33">
        <v>57.33</v>
      </c>
      <c r="J256" s="60">
        <v>23</v>
      </c>
      <c r="K256" s="34">
        <v>5</v>
      </c>
      <c r="L256" s="34">
        <v>18</v>
      </c>
      <c r="M256" s="34">
        <v>1</v>
      </c>
      <c r="N256" s="34">
        <v>18.79</v>
      </c>
      <c r="O256" s="34">
        <v>0.38</v>
      </c>
      <c r="P256" s="34">
        <v>3.67</v>
      </c>
      <c r="Q256" s="34">
        <v>7.0000000000000007E-2</v>
      </c>
    </row>
    <row r="257" spans="1:17" ht="24">
      <c r="A257" s="23">
        <v>215</v>
      </c>
      <c r="B257" s="30" t="s">
        <v>1758</v>
      </c>
      <c r="C257" s="113" t="s">
        <v>1757</v>
      </c>
      <c r="D257" s="31" t="s">
        <v>1756</v>
      </c>
      <c r="E257" s="32">
        <v>0.05</v>
      </c>
      <c r="F257" s="33">
        <v>79.099999999999994</v>
      </c>
      <c r="G257" s="34"/>
      <c r="H257" s="34"/>
      <c r="I257" s="34"/>
      <c r="J257" s="60">
        <v>4</v>
      </c>
      <c r="K257" s="34"/>
      <c r="L257" s="34"/>
      <c r="M257" s="34"/>
      <c r="N257" s="34"/>
      <c r="O257" s="34"/>
      <c r="P257" s="34"/>
      <c r="Q257" s="34"/>
    </row>
    <row r="258" spans="1:17">
      <c r="A258" s="215" t="s">
        <v>1777</v>
      </c>
      <c r="B258" s="216"/>
      <c r="C258" s="216"/>
      <c r="D258" s="216"/>
      <c r="E258" s="216"/>
      <c r="F258" s="216"/>
      <c r="G258" s="216"/>
      <c r="H258" s="216"/>
      <c r="I258" s="216"/>
      <c r="J258" s="216"/>
      <c r="K258" s="216"/>
      <c r="L258" s="216"/>
      <c r="M258" s="216"/>
      <c r="N258" s="216"/>
      <c r="O258" s="216"/>
      <c r="P258" s="216"/>
      <c r="Q258" s="216"/>
    </row>
    <row r="259" spans="1:17" ht="72">
      <c r="A259" s="23">
        <v>216</v>
      </c>
      <c r="B259" s="30" t="s">
        <v>1776</v>
      </c>
      <c r="C259" s="113" t="s">
        <v>1775</v>
      </c>
      <c r="D259" s="31" t="s">
        <v>1772</v>
      </c>
      <c r="E259" s="32">
        <v>0.06</v>
      </c>
      <c r="F259" s="33">
        <v>3393.64</v>
      </c>
      <c r="G259" s="33">
        <v>315.72000000000003</v>
      </c>
      <c r="H259" s="33">
        <v>1103.3499999999999</v>
      </c>
      <c r="I259" s="33">
        <v>298.10000000000002</v>
      </c>
      <c r="J259" s="60">
        <v>204</v>
      </c>
      <c r="K259" s="34">
        <v>19</v>
      </c>
      <c r="L259" s="34">
        <v>66</v>
      </c>
      <c r="M259" s="34">
        <v>18</v>
      </c>
      <c r="N259" s="34">
        <v>23.3</v>
      </c>
      <c r="O259" s="34">
        <v>1.4</v>
      </c>
      <c r="P259" s="34">
        <v>22</v>
      </c>
      <c r="Q259" s="34">
        <v>1.32</v>
      </c>
    </row>
    <row r="260" spans="1:17" ht="65.25">
      <c r="A260" s="23">
        <v>217</v>
      </c>
      <c r="B260" s="30" t="s">
        <v>1774</v>
      </c>
      <c r="C260" s="113" t="s">
        <v>1773</v>
      </c>
      <c r="D260" s="31" t="s">
        <v>1772</v>
      </c>
      <c r="E260" s="32">
        <v>0.06</v>
      </c>
      <c r="F260" s="33">
        <v>6012</v>
      </c>
      <c r="G260" s="33">
        <v>249.2</v>
      </c>
      <c r="H260" s="33">
        <v>1813.6</v>
      </c>
      <c r="I260" s="33">
        <v>596.4</v>
      </c>
      <c r="J260" s="60">
        <v>361</v>
      </c>
      <c r="K260" s="34">
        <v>15</v>
      </c>
      <c r="L260" s="34">
        <v>109</v>
      </c>
      <c r="M260" s="34">
        <v>36</v>
      </c>
      <c r="N260" s="34">
        <v>18.399999999999999</v>
      </c>
      <c r="O260" s="34">
        <v>1.1000000000000001</v>
      </c>
      <c r="P260" s="34">
        <v>44</v>
      </c>
      <c r="Q260" s="34">
        <v>2.64</v>
      </c>
    </row>
    <row r="261" spans="1:17" ht="48">
      <c r="A261" s="23">
        <v>218</v>
      </c>
      <c r="B261" s="30" t="s">
        <v>1771</v>
      </c>
      <c r="C261" s="113" t="s">
        <v>1770</v>
      </c>
      <c r="D261" s="31" t="s">
        <v>1713</v>
      </c>
      <c r="E261" s="35">
        <v>0.10199999999999999</v>
      </c>
      <c r="F261" s="33">
        <v>1773.81</v>
      </c>
      <c r="G261" s="33">
        <v>779.61</v>
      </c>
      <c r="H261" s="33">
        <v>583.19000000000005</v>
      </c>
      <c r="I261" s="33">
        <v>69.72</v>
      </c>
      <c r="J261" s="60">
        <v>181</v>
      </c>
      <c r="K261" s="34">
        <v>80</v>
      </c>
      <c r="L261" s="34">
        <v>59</v>
      </c>
      <c r="M261" s="34">
        <v>7</v>
      </c>
      <c r="N261" s="34">
        <v>63.28</v>
      </c>
      <c r="O261" s="34">
        <v>6.45</v>
      </c>
      <c r="P261" s="34">
        <v>3.82</v>
      </c>
      <c r="Q261" s="34">
        <v>0.39</v>
      </c>
    </row>
    <row r="262" spans="1:17" ht="36">
      <c r="A262" s="23">
        <v>219</v>
      </c>
      <c r="B262" s="30" t="s">
        <v>1712</v>
      </c>
      <c r="C262" s="113" t="s">
        <v>1711</v>
      </c>
      <c r="D262" s="31" t="s">
        <v>1697</v>
      </c>
      <c r="E262" s="32">
        <v>0.10199999999999999</v>
      </c>
      <c r="F262" s="33">
        <v>13506.5</v>
      </c>
      <c r="G262" s="34"/>
      <c r="H262" s="34"/>
      <c r="I262" s="34"/>
      <c r="J262" s="60">
        <v>1378</v>
      </c>
      <c r="K262" s="34"/>
      <c r="L262" s="34"/>
      <c r="M262" s="34"/>
      <c r="N262" s="34"/>
      <c r="O262" s="34"/>
      <c r="P262" s="34"/>
      <c r="Q262" s="34"/>
    </row>
    <row r="263" spans="1:17" ht="24">
      <c r="A263" s="23">
        <v>220</v>
      </c>
      <c r="B263" s="30" t="s">
        <v>1710</v>
      </c>
      <c r="C263" s="113" t="s">
        <v>1709</v>
      </c>
      <c r="D263" s="31" t="s">
        <v>1769</v>
      </c>
      <c r="E263" s="32">
        <v>5.3</v>
      </c>
      <c r="F263" s="33">
        <v>2.59</v>
      </c>
      <c r="G263" s="33">
        <v>1.2</v>
      </c>
      <c r="H263" s="33">
        <v>1.39</v>
      </c>
      <c r="I263" s="34"/>
      <c r="J263" s="60">
        <v>14</v>
      </c>
      <c r="K263" s="34">
        <v>6</v>
      </c>
      <c r="L263" s="34">
        <v>8</v>
      </c>
      <c r="M263" s="34"/>
      <c r="N263" s="34">
        <v>0.1</v>
      </c>
      <c r="O263" s="34">
        <v>0.53</v>
      </c>
      <c r="P263" s="34"/>
      <c r="Q263" s="34"/>
    </row>
    <row r="264" spans="1:17" ht="48">
      <c r="A264" s="23">
        <v>221</v>
      </c>
      <c r="B264" s="30" t="s">
        <v>1707</v>
      </c>
      <c r="C264" s="113" t="s">
        <v>1706</v>
      </c>
      <c r="D264" s="31" t="s">
        <v>1703</v>
      </c>
      <c r="E264" s="32">
        <v>5.2999999999999999E-2</v>
      </c>
      <c r="F264" s="33">
        <v>417.46</v>
      </c>
      <c r="G264" s="33">
        <v>79.650000000000006</v>
      </c>
      <c r="H264" s="33">
        <v>10.15</v>
      </c>
      <c r="I264" s="33">
        <v>0.16</v>
      </c>
      <c r="J264" s="60">
        <v>22</v>
      </c>
      <c r="K264" s="34">
        <v>4</v>
      </c>
      <c r="L264" s="34">
        <v>1</v>
      </c>
      <c r="M264" s="34"/>
      <c r="N264" s="34">
        <v>5.31</v>
      </c>
      <c r="O264" s="34">
        <v>0.28000000000000003</v>
      </c>
      <c r="P264" s="34">
        <v>0.01</v>
      </c>
      <c r="Q264" s="34"/>
    </row>
    <row r="265" spans="1:17" ht="48">
      <c r="A265" s="23">
        <v>222</v>
      </c>
      <c r="B265" s="30" t="s">
        <v>1768</v>
      </c>
      <c r="C265" s="113" t="s">
        <v>1767</v>
      </c>
      <c r="D265" s="31" t="s">
        <v>1700</v>
      </c>
      <c r="E265" s="32">
        <v>5.2999999999999999E-2</v>
      </c>
      <c r="F265" s="33">
        <v>12215.4</v>
      </c>
      <c r="G265" s="33">
        <v>2296.3200000000002</v>
      </c>
      <c r="H265" s="33">
        <v>323.20999999999998</v>
      </c>
      <c r="I265" s="34"/>
      <c r="J265" s="60">
        <v>647</v>
      </c>
      <c r="K265" s="34">
        <v>122</v>
      </c>
      <c r="L265" s="34">
        <v>17</v>
      </c>
      <c r="M265" s="34"/>
      <c r="N265" s="34">
        <v>184</v>
      </c>
      <c r="O265" s="34">
        <v>9.75</v>
      </c>
      <c r="P265" s="34"/>
      <c r="Q265" s="34"/>
    </row>
    <row r="266" spans="1:17" ht="36">
      <c r="A266" s="23">
        <v>223</v>
      </c>
      <c r="B266" s="30" t="s">
        <v>1702</v>
      </c>
      <c r="C266" s="113" t="s">
        <v>1701</v>
      </c>
      <c r="D266" s="31" t="s">
        <v>1700</v>
      </c>
      <c r="E266" s="35">
        <v>0.02</v>
      </c>
      <c r="F266" s="33">
        <v>1247.9100000000001</v>
      </c>
      <c r="G266" s="33">
        <v>437.36</v>
      </c>
      <c r="H266" s="33">
        <v>586.29</v>
      </c>
      <c r="I266" s="33">
        <v>51.86</v>
      </c>
      <c r="J266" s="60">
        <v>25</v>
      </c>
      <c r="K266" s="34">
        <v>9</v>
      </c>
      <c r="L266" s="34">
        <v>12</v>
      </c>
      <c r="M266" s="34">
        <v>1</v>
      </c>
      <c r="N266" s="34">
        <v>35.5</v>
      </c>
      <c r="O266" s="34">
        <v>0.71</v>
      </c>
      <c r="P266" s="34">
        <v>2.61</v>
      </c>
      <c r="Q266" s="34">
        <v>0.05</v>
      </c>
    </row>
    <row r="267" spans="1:17" ht="24">
      <c r="A267" s="23">
        <v>224</v>
      </c>
      <c r="B267" s="30" t="s">
        <v>1751</v>
      </c>
      <c r="C267" s="113" t="s">
        <v>1750</v>
      </c>
      <c r="D267" s="31" t="s">
        <v>1697</v>
      </c>
      <c r="E267" s="35">
        <v>2.6599999999999999E-2</v>
      </c>
      <c r="F267" s="33">
        <v>22471</v>
      </c>
      <c r="G267" s="34"/>
      <c r="H267" s="34"/>
      <c r="I267" s="34"/>
      <c r="J267" s="60">
        <v>598</v>
      </c>
      <c r="K267" s="34"/>
      <c r="L267" s="34"/>
      <c r="M267" s="34"/>
      <c r="N267" s="34"/>
      <c r="O267" s="34"/>
      <c r="P267" s="34"/>
      <c r="Q267" s="34"/>
    </row>
    <row r="268" spans="1:17" ht="48">
      <c r="A268" s="23">
        <v>225</v>
      </c>
      <c r="B268" s="30" t="s">
        <v>1696</v>
      </c>
      <c r="C268" s="113" t="s">
        <v>1695</v>
      </c>
      <c r="D268" s="31" t="s">
        <v>1541</v>
      </c>
      <c r="E268" s="35">
        <v>1.9</v>
      </c>
      <c r="F268" s="33">
        <v>57</v>
      </c>
      <c r="G268" s="34"/>
      <c r="H268" s="34"/>
      <c r="I268" s="34"/>
      <c r="J268" s="60">
        <v>108</v>
      </c>
      <c r="K268" s="34"/>
      <c r="L268" s="34"/>
      <c r="M268" s="34"/>
      <c r="N268" s="34"/>
      <c r="O268" s="34"/>
      <c r="P268" s="34"/>
      <c r="Q268" s="34"/>
    </row>
    <row r="269" spans="1:17" ht="36">
      <c r="A269" s="23">
        <v>226</v>
      </c>
      <c r="B269" s="30" t="s">
        <v>1766</v>
      </c>
      <c r="C269" s="113" t="s">
        <v>1765</v>
      </c>
      <c r="D269" s="31" t="s">
        <v>1543</v>
      </c>
      <c r="E269" s="35">
        <v>0.02</v>
      </c>
      <c r="F269" s="33">
        <v>199.61</v>
      </c>
      <c r="G269" s="33">
        <v>167.55</v>
      </c>
      <c r="H269" s="33">
        <v>32.06</v>
      </c>
      <c r="I269" s="34"/>
      <c r="J269" s="60">
        <v>4</v>
      </c>
      <c r="K269" s="34">
        <v>3</v>
      </c>
      <c r="L269" s="34">
        <v>1</v>
      </c>
      <c r="M269" s="34"/>
      <c r="N269" s="34">
        <v>12.8</v>
      </c>
      <c r="O269" s="34">
        <v>0.26</v>
      </c>
      <c r="P269" s="34"/>
      <c r="Q269" s="34"/>
    </row>
    <row r="270" spans="1:17" ht="36">
      <c r="A270" s="23">
        <v>227</v>
      </c>
      <c r="B270" s="30" t="s">
        <v>1764</v>
      </c>
      <c r="C270" s="113" t="s">
        <v>1763</v>
      </c>
      <c r="D270" s="31" t="s">
        <v>1762</v>
      </c>
      <c r="E270" s="32">
        <v>2</v>
      </c>
      <c r="F270" s="33">
        <v>30</v>
      </c>
      <c r="G270" s="34"/>
      <c r="H270" s="34"/>
      <c r="I270" s="34"/>
      <c r="J270" s="60">
        <v>60</v>
      </c>
      <c r="K270" s="34"/>
      <c r="L270" s="34"/>
      <c r="M270" s="34"/>
      <c r="N270" s="34"/>
      <c r="O270" s="34"/>
      <c r="P270" s="34"/>
      <c r="Q270" s="34"/>
    </row>
    <row r="271" spans="1:17" ht="55.5">
      <c r="A271" s="23">
        <v>228</v>
      </c>
      <c r="B271" s="30" t="s">
        <v>1761</v>
      </c>
      <c r="C271" s="113" t="s">
        <v>1760</v>
      </c>
      <c r="D271" s="31" t="s">
        <v>1759</v>
      </c>
      <c r="E271" s="32">
        <v>0.02</v>
      </c>
      <c r="F271" s="33">
        <v>1131.72</v>
      </c>
      <c r="G271" s="33">
        <v>240.14</v>
      </c>
      <c r="H271" s="33">
        <v>891.58</v>
      </c>
      <c r="I271" s="33">
        <v>57.33</v>
      </c>
      <c r="J271" s="60">
        <v>23</v>
      </c>
      <c r="K271" s="34">
        <v>5</v>
      </c>
      <c r="L271" s="34">
        <v>18</v>
      </c>
      <c r="M271" s="34">
        <v>1</v>
      </c>
      <c r="N271" s="34">
        <v>18.79</v>
      </c>
      <c r="O271" s="34">
        <v>0.38</v>
      </c>
      <c r="P271" s="34">
        <v>3.67</v>
      </c>
      <c r="Q271" s="34">
        <v>7.0000000000000007E-2</v>
      </c>
    </row>
    <row r="272" spans="1:17" ht="24">
      <c r="A272" s="23">
        <v>229</v>
      </c>
      <c r="B272" s="30" t="s">
        <v>1758</v>
      </c>
      <c r="C272" s="113" t="s">
        <v>1757</v>
      </c>
      <c r="D272" s="31" t="s">
        <v>1756</v>
      </c>
      <c r="E272" s="32">
        <v>0.05</v>
      </c>
      <c r="F272" s="33">
        <v>79.099999999999994</v>
      </c>
      <c r="G272" s="34"/>
      <c r="H272" s="34"/>
      <c r="I272" s="34"/>
      <c r="J272" s="60">
        <v>4</v>
      </c>
      <c r="K272" s="34"/>
      <c r="L272" s="34"/>
      <c r="M272" s="34"/>
      <c r="N272" s="34"/>
      <c r="O272" s="34"/>
      <c r="P272" s="34"/>
      <c r="Q272" s="34"/>
    </row>
    <row r="273" spans="1:17">
      <c r="A273" s="215" t="s">
        <v>1755</v>
      </c>
      <c r="B273" s="216"/>
      <c r="C273" s="216"/>
      <c r="D273" s="216"/>
      <c r="E273" s="216"/>
      <c r="F273" s="216"/>
      <c r="G273" s="216"/>
      <c r="H273" s="216"/>
      <c r="I273" s="216"/>
      <c r="J273" s="216"/>
      <c r="K273" s="216"/>
      <c r="L273" s="216"/>
      <c r="M273" s="216"/>
      <c r="N273" s="216"/>
      <c r="O273" s="216"/>
      <c r="P273" s="216"/>
      <c r="Q273" s="216"/>
    </row>
    <row r="274" spans="1:17" ht="24">
      <c r="A274" s="23">
        <v>230</v>
      </c>
      <c r="B274" s="30" t="s">
        <v>1742</v>
      </c>
      <c r="C274" s="113" t="s">
        <v>1754</v>
      </c>
      <c r="D274" s="31" t="s">
        <v>1740</v>
      </c>
      <c r="E274" s="35">
        <v>0.12</v>
      </c>
      <c r="F274" s="33">
        <v>2253.34</v>
      </c>
      <c r="G274" s="33">
        <v>265.73</v>
      </c>
      <c r="H274" s="33">
        <v>42.08</v>
      </c>
      <c r="I274" s="34"/>
      <c r="J274" s="60">
        <v>270</v>
      </c>
      <c r="K274" s="34">
        <v>32</v>
      </c>
      <c r="L274" s="34">
        <v>5</v>
      </c>
      <c r="M274" s="34"/>
      <c r="N274" s="34">
        <v>22.5</v>
      </c>
      <c r="O274" s="34">
        <v>2.7</v>
      </c>
      <c r="P274" s="34"/>
      <c r="Q274" s="34"/>
    </row>
    <row r="275" spans="1:17" ht="24">
      <c r="A275" s="23">
        <v>231</v>
      </c>
      <c r="B275" s="30" t="s">
        <v>1753</v>
      </c>
      <c r="C275" s="113" t="s">
        <v>1752</v>
      </c>
      <c r="D275" s="31" t="s">
        <v>1700</v>
      </c>
      <c r="E275" s="35">
        <v>2.8799999999999999E-2</v>
      </c>
      <c r="F275" s="33">
        <v>6128.16</v>
      </c>
      <c r="G275" s="33">
        <v>382.78</v>
      </c>
      <c r="H275" s="33">
        <v>180.04</v>
      </c>
      <c r="I275" s="33">
        <v>16.2</v>
      </c>
      <c r="J275" s="60">
        <v>176</v>
      </c>
      <c r="K275" s="34">
        <v>11</v>
      </c>
      <c r="L275" s="34">
        <v>5</v>
      </c>
      <c r="M275" s="34"/>
      <c r="N275" s="34">
        <v>31.07</v>
      </c>
      <c r="O275" s="34">
        <v>0.89</v>
      </c>
      <c r="P275" s="34">
        <v>0.89</v>
      </c>
      <c r="Q275" s="34">
        <v>0.03</v>
      </c>
    </row>
    <row r="276" spans="1:17" ht="36">
      <c r="A276" s="23">
        <v>232</v>
      </c>
      <c r="B276" s="30" t="s">
        <v>1702</v>
      </c>
      <c r="C276" s="113" t="s">
        <v>1701</v>
      </c>
      <c r="D276" s="31" t="s">
        <v>1700</v>
      </c>
      <c r="E276" s="35">
        <v>1.4999999999999999E-2</v>
      </c>
      <c r="F276" s="33">
        <v>1247.9100000000001</v>
      </c>
      <c r="G276" s="33">
        <v>437.36</v>
      </c>
      <c r="H276" s="33">
        <v>586.29</v>
      </c>
      <c r="I276" s="33">
        <v>51.86</v>
      </c>
      <c r="J276" s="60">
        <v>19</v>
      </c>
      <c r="K276" s="34">
        <v>7</v>
      </c>
      <c r="L276" s="34">
        <v>9</v>
      </c>
      <c r="M276" s="34">
        <v>1</v>
      </c>
      <c r="N276" s="34">
        <v>35.5</v>
      </c>
      <c r="O276" s="34">
        <v>0.53</v>
      </c>
      <c r="P276" s="34">
        <v>2.61</v>
      </c>
      <c r="Q276" s="34">
        <v>0.04</v>
      </c>
    </row>
    <row r="277" spans="1:17" ht="24">
      <c r="A277" s="23">
        <v>233</v>
      </c>
      <c r="B277" s="30" t="s">
        <v>1751</v>
      </c>
      <c r="C277" s="113" t="s">
        <v>1750</v>
      </c>
      <c r="D277" s="31" t="s">
        <v>1697</v>
      </c>
      <c r="E277" s="35">
        <v>7.7000000000000002E-3</v>
      </c>
      <c r="F277" s="33">
        <v>22471</v>
      </c>
      <c r="G277" s="34"/>
      <c r="H277" s="34"/>
      <c r="I277" s="34"/>
      <c r="J277" s="60">
        <v>173</v>
      </c>
      <c r="K277" s="34"/>
      <c r="L277" s="34"/>
      <c r="M277" s="34"/>
      <c r="N277" s="34"/>
      <c r="O277" s="34"/>
      <c r="P277" s="34"/>
      <c r="Q277" s="34"/>
    </row>
    <row r="278" spans="1:17" ht="48">
      <c r="A278" s="23">
        <v>234</v>
      </c>
      <c r="B278" s="30" t="s">
        <v>1696</v>
      </c>
      <c r="C278" s="113" t="s">
        <v>1695</v>
      </c>
      <c r="D278" s="31" t="s">
        <v>1541</v>
      </c>
      <c r="E278" s="32">
        <v>0.5</v>
      </c>
      <c r="F278" s="33">
        <v>57</v>
      </c>
      <c r="G278" s="34"/>
      <c r="H278" s="34"/>
      <c r="I278" s="34"/>
      <c r="J278" s="60">
        <v>29</v>
      </c>
      <c r="K278" s="34"/>
      <c r="L278" s="34"/>
      <c r="M278" s="34"/>
      <c r="N278" s="34"/>
      <c r="O278" s="34"/>
      <c r="P278" s="34"/>
      <c r="Q278" s="34"/>
    </row>
    <row r="279" spans="1:17" ht="48">
      <c r="A279" s="23">
        <v>235</v>
      </c>
      <c r="B279" s="30" t="s">
        <v>1749</v>
      </c>
      <c r="C279" s="113" t="s">
        <v>1748</v>
      </c>
      <c r="D279" s="31" t="s">
        <v>1747</v>
      </c>
      <c r="E279" s="35">
        <v>4.8000000000000001E-2</v>
      </c>
      <c r="F279" s="33">
        <v>3155.25</v>
      </c>
      <c r="G279" s="33">
        <v>337.73</v>
      </c>
      <c r="H279" s="33">
        <v>271.14</v>
      </c>
      <c r="I279" s="33">
        <v>4.37</v>
      </c>
      <c r="J279" s="60">
        <v>151</v>
      </c>
      <c r="K279" s="34">
        <v>16</v>
      </c>
      <c r="L279" s="34">
        <v>13</v>
      </c>
      <c r="M279" s="34"/>
      <c r="N279" s="34">
        <v>26.1</v>
      </c>
      <c r="O279" s="34">
        <v>1.25</v>
      </c>
      <c r="P279" s="34">
        <v>0.24</v>
      </c>
      <c r="Q279" s="34">
        <v>0.01</v>
      </c>
    </row>
    <row r="280" spans="1:17" ht="24">
      <c r="A280" s="23">
        <v>236</v>
      </c>
      <c r="B280" s="30" t="s">
        <v>1746</v>
      </c>
      <c r="C280" s="113" t="s">
        <v>1745</v>
      </c>
      <c r="D280" s="31" t="s">
        <v>1682</v>
      </c>
      <c r="E280" s="32">
        <v>5</v>
      </c>
      <c r="F280" s="33">
        <v>36.61</v>
      </c>
      <c r="G280" s="34"/>
      <c r="H280" s="34"/>
      <c r="I280" s="34"/>
      <c r="J280" s="60">
        <v>183</v>
      </c>
      <c r="K280" s="34"/>
      <c r="L280" s="34"/>
      <c r="M280" s="34"/>
      <c r="N280" s="34"/>
      <c r="O280" s="34"/>
      <c r="P280" s="34"/>
      <c r="Q280" s="34"/>
    </row>
    <row r="281" spans="1:17" ht="24">
      <c r="A281" s="23">
        <v>237</v>
      </c>
      <c r="B281" s="30" t="s">
        <v>1744</v>
      </c>
      <c r="C281" s="113" t="s">
        <v>1743</v>
      </c>
      <c r="D281" s="31" t="s">
        <v>1682</v>
      </c>
      <c r="E281" s="32">
        <v>7.1</v>
      </c>
      <c r="F281" s="33">
        <v>31.16</v>
      </c>
      <c r="G281" s="34"/>
      <c r="H281" s="34"/>
      <c r="I281" s="34"/>
      <c r="J281" s="60">
        <v>221</v>
      </c>
      <c r="K281" s="34"/>
      <c r="L281" s="34"/>
      <c r="M281" s="34"/>
      <c r="N281" s="34"/>
      <c r="O281" s="34"/>
      <c r="P281" s="34"/>
      <c r="Q281" s="34"/>
    </row>
    <row r="282" spans="1:17" ht="36">
      <c r="A282" s="23">
        <v>238</v>
      </c>
      <c r="B282" s="30" t="s">
        <v>1742</v>
      </c>
      <c r="C282" s="113" t="s">
        <v>1741</v>
      </c>
      <c r="D282" s="31" t="s">
        <v>1740</v>
      </c>
      <c r="E282" s="35">
        <v>0.01</v>
      </c>
      <c r="F282" s="33">
        <v>2253.34</v>
      </c>
      <c r="G282" s="33">
        <v>265.73</v>
      </c>
      <c r="H282" s="33">
        <v>42.08</v>
      </c>
      <c r="I282" s="34"/>
      <c r="J282" s="60">
        <v>23</v>
      </c>
      <c r="K282" s="34">
        <v>3</v>
      </c>
      <c r="L282" s="34"/>
      <c r="M282" s="34"/>
      <c r="N282" s="34">
        <v>22.5</v>
      </c>
      <c r="O282" s="34">
        <v>0.23</v>
      </c>
      <c r="P282" s="34"/>
      <c r="Q282" s="34"/>
    </row>
    <row r="283" spans="1:17" ht="36">
      <c r="A283" s="23">
        <v>239</v>
      </c>
      <c r="B283" s="30" t="s">
        <v>1739</v>
      </c>
      <c r="C283" s="113" t="s">
        <v>1738</v>
      </c>
      <c r="D283" s="31" t="s">
        <v>1700</v>
      </c>
      <c r="E283" s="35">
        <v>9.5999999999999992E-3</v>
      </c>
      <c r="F283" s="33">
        <v>15322.3</v>
      </c>
      <c r="G283" s="33">
        <v>1354.13</v>
      </c>
      <c r="H283" s="33">
        <v>58.83</v>
      </c>
      <c r="I283" s="33">
        <v>3.64</v>
      </c>
      <c r="J283" s="60">
        <v>147</v>
      </c>
      <c r="K283" s="34">
        <v>13</v>
      </c>
      <c r="L283" s="34">
        <v>1</v>
      </c>
      <c r="M283" s="34"/>
      <c r="N283" s="34">
        <v>112.75</v>
      </c>
      <c r="O283" s="34">
        <v>1.08</v>
      </c>
      <c r="P283" s="34">
        <v>0.2</v>
      </c>
      <c r="Q283" s="34"/>
    </row>
    <row r="284" spans="1:17">
      <c r="A284" s="215" t="s">
        <v>1737</v>
      </c>
      <c r="B284" s="216"/>
      <c r="C284" s="216"/>
      <c r="D284" s="216"/>
      <c r="E284" s="216"/>
      <c r="F284" s="216"/>
      <c r="G284" s="216"/>
      <c r="H284" s="216"/>
      <c r="I284" s="216"/>
      <c r="J284" s="216"/>
      <c r="K284" s="216"/>
      <c r="L284" s="216"/>
      <c r="M284" s="216"/>
      <c r="N284" s="216"/>
      <c r="O284" s="216"/>
      <c r="P284" s="216"/>
      <c r="Q284" s="216"/>
    </row>
    <row r="285" spans="1:17" ht="36">
      <c r="A285" s="23">
        <v>240</v>
      </c>
      <c r="B285" s="30" t="s">
        <v>1694</v>
      </c>
      <c r="C285" s="113" t="s">
        <v>1693</v>
      </c>
      <c r="D285" s="31" t="s">
        <v>1692</v>
      </c>
      <c r="E285" s="35">
        <v>1.0549999999999999</v>
      </c>
      <c r="F285" s="33">
        <v>835.84</v>
      </c>
      <c r="G285" s="33">
        <v>90.94</v>
      </c>
      <c r="H285" s="33">
        <v>93.47</v>
      </c>
      <c r="I285" s="33">
        <v>13.75</v>
      </c>
      <c r="J285" s="60">
        <v>882</v>
      </c>
      <c r="K285" s="34">
        <v>96</v>
      </c>
      <c r="L285" s="34">
        <v>99</v>
      </c>
      <c r="M285" s="34">
        <v>15</v>
      </c>
      <c r="N285" s="34">
        <v>7.7</v>
      </c>
      <c r="O285" s="34">
        <v>8.1199999999999992</v>
      </c>
      <c r="P285" s="34">
        <v>0.88</v>
      </c>
      <c r="Q285" s="34">
        <v>0.93</v>
      </c>
    </row>
    <row r="286" spans="1:17" ht="36">
      <c r="A286" s="23">
        <v>241</v>
      </c>
      <c r="B286" s="30" t="s">
        <v>1691</v>
      </c>
      <c r="C286" s="113" t="s">
        <v>1690</v>
      </c>
      <c r="D286" s="31" t="s">
        <v>1687</v>
      </c>
      <c r="E286" s="35">
        <v>15.8</v>
      </c>
      <c r="F286" s="33">
        <v>276.85000000000002</v>
      </c>
      <c r="G286" s="33">
        <v>46.55</v>
      </c>
      <c r="H286" s="33">
        <v>65.150000000000006</v>
      </c>
      <c r="I286" s="33">
        <v>8.59</v>
      </c>
      <c r="J286" s="60">
        <v>4374</v>
      </c>
      <c r="K286" s="34">
        <v>735</v>
      </c>
      <c r="L286" s="34">
        <v>1029</v>
      </c>
      <c r="M286" s="34">
        <v>136</v>
      </c>
      <c r="N286" s="34">
        <v>3.73</v>
      </c>
      <c r="O286" s="34">
        <v>58.93</v>
      </c>
      <c r="P286" s="34">
        <v>0.55000000000000004</v>
      </c>
      <c r="Q286" s="34">
        <v>8.69</v>
      </c>
    </row>
    <row r="287" spans="1:17" ht="24">
      <c r="A287" s="23">
        <v>242</v>
      </c>
      <c r="B287" s="30" t="s">
        <v>1735</v>
      </c>
      <c r="C287" s="113" t="s">
        <v>1736</v>
      </c>
      <c r="D287" s="31" t="s">
        <v>1540</v>
      </c>
      <c r="E287" s="35">
        <v>0.16800000000000001</v>
      </c>
      <c r="F287" s="33">
        <v>9627.5300000000007</v>
      </c>
      <c r="G287" s="33">
        <v>1978.2</v>
      </c>
      <c r="H287" s="33">
        <v>4648.3500000000004</v>
      </c>
      <c r="I287" s="33">
        <v>327.60000000000002</v>
      </c>
      <c r="J287" s="60">
        <v>1617</v>
      </c>
      <c r="K287" s="34">
        <v>332</v>
      </c>
      <c r="L287" s="34">
        <v>781</v>
      </c>
      <c r="M287" s="34">
        <v>55</v>
      </c>
      <c r="N287" s="34">
        <v>180</v>
      </c>
      <c r="O287" s="34">
        <v>30.24</v>
      </c>
      <c r="P287" s="34">
        <v>18</v>
      </c>
      <c r="Q287" s="34">
        <v>3.02</v>
      </c>
    </row>
    <row r="288" spans="1:17" ht="24">
      <c r="A288" s="23">
        <v>243</v>
      </c>
      <c r="B288" s="30" t="s">
        <v>1735</v>
      </c>
      <c r="C288" s="113" t="s">
        <v>1734</v>
      </c>
      <c r="D288" s="31" t="s">
        <v>1540</v>
      </c>
      <c r="E288" s="35">
        <v>2.8000000000000001E-2</v>
      </c>
      <c r="F288" s="33">
        <v>9627.5300000000007</v>
      </c>
      <c r="G288" s="33">
        <v>1978.2</v>
      </c>
      <c r="H288" s="33">
        <v>4648.3500000000004</v>
      </c>
      <c r="I288" s="33">
        <v>327.60000000000002</v>
      </c>
      <c r="J288" s="60">
        <v>270</v>
      </c>
      <c r="K288" s="34">
        <v>55</v>
      </c>
      <c r="L288" s="34">
        <v>130</v>
      </c>
      <c r="M288" s="34">
        <v>9</v>
      </c>
      <c r="N288" s="34">
        <v>180</v>
      </c>
      <c r="O288" s="34">
        <v>5.04</v>
      </c>
      <c r="P288" s="34">
        <v>18</v>
      </c>
      <c r="Q288" s="34">
        <v>0.5</v>
      </c>
    </row>
    <row r="289" spans="1:17" ht="24">
      <c r="A289" s="23">
        <v>244</v>
      </c>
      <c r="B289" s="30" t="s">
        <v>1733</v>
      </c>
      <c r="C289" s="113" t="s">
        <v>1732</v>
      </c>
      <c r="D289" s="31" t="s">
        <v>1524</v>
      </c>
      <c r="E289" s="35">
        <v>20</v>
      </c>
      <c r="F289" s="33">
        <v>562.22</v>
      </c>
      <c r="G289" s="34"/>
      <c r="H289" s="34"/>
      <c r="I289" s="34"/>
      <c r="J289" s="60">
        <v>11244</v>
      </c>
      <c r="K289" s="34"/>
      <c r="L289" s="34"/>
      <c r="M289" s="34"/>
      <c r="N289" s="34"/>
      <c r="O289" s="34"/>
      <c r="P289" s="34"/>
      <c r="Q289" s="34"/>
    </row>
    <row r="290" spans="1:17">
      <c r="A290" s="219" t="s">
        <v>1731</v>
      </c>
      <c r="B290" s="216"/>
      <c r="C290" s="216"/>
      <c r="D290" s="216"/>
      <c r="E290" s="216"/>
      <c r="F290" s="216"/>
      <c r="G290" s="216"/>
      <c r="H290" s="216"/>
      <c r="I290" s="216"/>
      <c r="J290" s="216"/>
      <c r="K290" s="216"/>
      <c r="L290" s="216"/>
      <c r="M290" s="216"/>
      <c r="N290" s="216"/>
      <c r="O290" s="216"/>
      <c r="P290" s="216"/>
      <c r="Q290" s="216"/>
    </row>
    <row r="291" spans="1:17" ht="36">
      <c r="A291" s="23">
        <v>245</v>
      </c>
      <c r="B291" s="30" t="s">
        <v>1730</v>
      </c>
      <c r="C291" s="113" t="s">
        <v>1729</v>
      </c>
      <c r="D291" s="31" t="s">
        <v>1728</v>
      </c>
      <c r="E291" s="35">
        <v>0.06</v>
      </c>
      <c r="F291" s="33">
        <v>4032.02</v>
      </c>
      <c r="G291" s="33">
        <v>249.91</v>
      </c>
      <c r="H291" s="33">
        <v>3782.11</v>
      </c>
      <c r="I291" s="33">
        <v>385.97</v>
      </c>
      <c r="J291" s="60">
        <v>242</v>
      </c>
      <c r="K291" s="34">
        <v>15</v>
      </c>
      <c r="L291" s="34">
        <v>227</v>
      </c>
      <c r="M291" s="34">
        <v>23</v>
      </c>
      <c r="N291" s="34">
        <v>22.74</v>
      </c>
      <c r="O291" s="34">
        <v>1.36</v>
      </c>
      <c r="P291" s="34">
        <v>24.71</v>
      </c>
      <c r="Q291" s="34">
        <v>1.48</v>
      </c>
    </row>
    <row r="292" spans="1:17" ht="24">
      <c r="A292" s="23">
        <v>246</v>
      </c>
      <c r="B292" s="30" t="s">
        <v>1727</v>
      </c>
      <c r="C292" s="113" t="s">
        <v>1726</v>
      </c>
      <c r="D292" s="31" t="s">
        <v>1725</v>
      </c>
      <c r="E292" s="35">
        <v>3.0000000000000001E-3</v>
      </c>
      <c r="F292" s="33">
        <v>288.26</v>
      </c>
      <c r="G292" s="33">
        <v>27.62</v>
      </c>
      <c r="H292" s="33">
        <v>67.69</v>
      </c>
      <c r="I292" s="33">
        <v>7.48</v>
      </c>
      <c r="J292" s="60">
        <v>1</v>
      </c>
      <c r="K292" s="34"/>
      <c r="L292" s="34"/>
      <c r="M292" s="34"/>
      <c r="N292" s="34">
        <v>2.4</v>
      </c>
      <c r="O292" s="34">
        <v>0.01</v>
      </c>
      <c r="P292" s="34">
        <v>0.54</v>
      </c>
      <c r="Q292" s="34"/>
    </row>
    <row r="293" spans="1:17" ht="24">
      <c r="A293" s="23">
        <v>247</v>
      </c>
      <c r="B293" s="30" t="s">
        <v>1724</v>
      </c>
      <c r="C293" s="113" t="s">
        <v>1723</v>
      </c>
      <c r="D293" s="31" t="s">
        <v>1722</v>
      </c>
      <c r="E293" s="35">
        <v>1.2E-2</v>
      </c>
      <c r="F293" s="33">
        <v>72650.77</v>
      </c>
      <c r="G293" s="33">
        <v>7185.1</v>
      </c>
      <c r="H293" s="33">
        <v>4805.24</v>
      </c>
      <c r="I293" s="33">
        <v>338.14</v>
      </c>
      <c r="J293" s="60">
        <v>872</v>
      </c>
      <c r="K293" s="34">
        <v>86</v>
      </c>
      <c r="L293" s="34">
        <v>58</v>
      </c>
      <c r="M293" s="34">
        <v>4</v>
      </c>
      <c r="N293" s="34">
        <v>598.26</v>
      </c>
      <c r="O293" s="34">
        <v>7.18</v>
      </c>
      <c r="P293" s="34">
        <v>18.62</v>
      </c>
      <c r="Q293" s="34">
        <v>0.22</v>
      </c>
    </row>
    <row r="294" spans="1:17" ht="24">
      <c r="A294" s="23">
        <v>248</v>
      </c>
      <c r="B294" s="30" t="s">
        <v>1721</v>
      </c>
      <c r="C294" s="113" t="s">
        <v>1720</v>
      </c>
      <c r="D294" s="31" t="s">
        <v>1577</v>
      </c>
      <c r="E294" s="35">
        <v>7.7499999999999999E-2</v>
      </c>
      <c r="F294" s="33">
        <v>1290.6099999999999</v>
      </c>
      <c r="G294" s="33">
        <v>627.77</v>
      </c>
      <c r="H294" s="33">
        <v>589.30999999999995</v>
      </c>
      <c r="I294" s="33">
        <v>31.85</v>
      </c>
      <c r="J294" s="60">
        <v>100</v>
      </c>
      <c r="K294" s="34">
        <v>49</v>
      </c>
      <c r="L294" s="34">
        <v>46</v>
      </c>
      <c r="M294" s="34">
        <v>2</v>
      </c>
      <c r="N294" s="34">
        <v>46.33</v>
      </c>
      <c r="O294" s="34">
        <v>3.59</v>
      </c>
      <c r="P294" s="34">
        <v>1.75</v>
      </c>
      <c r="Q294" s="34">
        <v>0.14000000000000001</v>
      </c>
    </row>
    <row r="295" spans="1:17" ht="24">
      <c r="A295" s="23">
        <v>249</v>
      </c>
      <c r="B295" s="30" t="s">
        <v>1719</v>
      </c>
      <c r="C295" s="113" t="s">
        <v>1718</v>
      </c>
      <c r="D295" s="31" t="s">
        <v>1697</v>
      </c>
      <c r="E295" s="32">
        <v>7.7499999999999999E-2</v>
      </c>
      <c r="F295" s="34"/>
      <c r="G295" s="34"/>
      <c r="H295" s="34"/>
      <c r="I295" s="34"/>
      <c r="J295" s="60"/>
      <c r="K295" s="34"/>
      <c r="L295" s="34"/>
      <c r="M295" s="34"/>
      <c r="N295" s="34"/>
      <c r="O295" s="34"/>
      <c r="P295" s="34"/>
      <c r="Q295" s="34"/>
    </row>
    <row r="296" spans="1:17" ht="24">
      <c r="A296" s="23">
        <v>250</v>
      </c>
      <c r="B296" s="30" t="s">
        <v>1717</v>
      </c>
      <c r="C296" s="113" t="s">
        <v>1716</v>
      </c>
      <c r="D296" s="31" t="s">
        <v>1577</v>
      </c>
      <c r="E296" s="35">
        <v>1.26E-2</v>
      </c>
      <c r="F296" s="33">
        <v>9942.61</v>
      </c>
      <c r="G296" s="33">
        <v>2758.18</v>
      </c>
      <c r="H296" s="33">
        <v>42.05</v>
      </c>
      <c r="I296" s="33">
        <v>2.73</v>
      </c>
      <c r="J296" s="60">
        <v>125</v>
      </c>
      <c r="K296" s="34">
        <v>35</v>
      </c>
      <c r="L296" s="34">
        <v>1</v>
      </c>
      <c r="M296" s="34"/>
      <c r="N296" s="34">
        <v>215.82</v>
      </c>
      <c r="O296" s="34">
        <v>2.72</v>
      </c>
      <c r="P296" s="34">
        <v>0.15</v>
      </c>
      <c r="Q296" s="34"/>
    </row>
    <row r="297" spans="1:17" ht="60">
      <c r="A297" s="23">
        <v>251</v>
      </c>
      <c r="B297" s="30" t="s">
        <v>1715</v>
      </c>
      <c r="C297" s="113" t="s">
        <v>1714</v>
      </c>
      <c r="D297" s="31" t="s">
        <v>1713</v>
      </c>
      <c r="E297" s="35">
        <v>1.03</v>
      </c>
      <c r="F297" s="33">
        <v>1137.76</v>
      </c>
      <c r="G297" s="33">
        <v>303.52</v>
      </c>
      <c r="H297" s="33">
        <v>535.13</v>
      </c>
      <c r="I297" s="33">
        <v>53.33</v>
      </c>
      <c r="J297" s="60">
        <v>1172</v>
      </c>
      <c r="K297" s="34">
        <v>313</v>
      </c>
      <c r="L297" s="34">
        <v>551</v>
      </c>
      <c r="M297" s="34">
        <v>55</v>
      </c>
      <c r="N297" s="34">
        <v>22.4</v>
      </c>
      <c r="O297" s="34">
        <v>23.07</v>
      </c>
      <c r="P297" s="34">
        <v>2.81</v>
      </c>
      <c r="Q297" s="34">
        <v>2.89</v>
      </c>
    </row>
    <row r="298" spans="1:17" ht="36">
      <c r="A298" s="23">
        <v>252</v>
      </c>
      <c r="B298" s="30" t="s">
        <v>1712</v>
      </c>
      <c r="C298" s="113" t="s">
        <v>1711</v>
      </c>
      <c r="D298" s="31" t="s">
        <v>1697</v>
      </c>
      <c r="E298" s="35">
        <v>1.03</v>
      </c>
      <c r="F298" s="33">
        <v>13506.5</v>
      </c>
      <c r="G298" s="34"/>
      <c r="H298" s="34"/>
      <c r="I298" s="34"/>
      <c r="J298" s="60">
        <v>13912</v>
      </c>
      <c r="K298" s="34"/>
      <c r="L298" s="34"/>
      <c r="M298" s="34"/>
      <c r="N298" s="34"/>
      <c r="O298" s="34"/>
      <c r="P298" s="34"/>
      <c r="Q298" s="34"/>
    </row>
    <row r="299" spans="1:17" ht="48">
      <c r="A299" s="23">
        <v>253</v>
      </c>
      <c r="B299" s="30" t="s">
        <v>1710</v>
      </c>
      <c r="C299" s="113" t="s">
        <v>1709</v>
      </c>
      <c r="D299" s="31" t="s">
        <v>1708</v>
      </c>
      <c r="E299" s="32">
        <v>41.7</v>
      </c>
      <c r="F299" s="33">
        <v>2.59</v>
      </c>
      <c r="G299" s="33">
        <v>1.2</v>
      </c>
      <c r="H299" s="33">
        <v>1.39</v>
      </c>
      <c r="I299" s="34"/>
      <c r="J299" s="60">
        <v>108</v>
      </c>
      <c r="K299" s="34">
        <v>50</v>
      </c>
      <c r="L299" s="34">
        <v>58</v>
      </c>
      <c r="M299" s="34"/>
      <c r="N299" s="34">
        <v>0.1</v>
      </c>
      <c r="O299" s="34">
        <v>4.17</v>
      </c>
      <c r="P299" s="34"/>
      <c r="Q299" s="34"/>
    </row>
    <row r="300" spans="1:17" ht="48">
      <c r="A300" s="23">
        <v>254</v>
      </c>
      <c r="B300" s="30" t="s">
        <v>1707</v>
      </c>
      <c r="C300" s="113" t="s">
        <v>1706</v>
      </c>
      <c r="D300" s="31" t="s">
        <v>1703</v>
      </c>
      <c r="E300" s="35">
        <v>0.41699999999999998</v>
      </c>
      <c r="F300" s="33">
        <v>417.46</v>
      </c>
      <c r="G300" s="33">
        <v>79.650000000000006</v>
      </c>
      <c r="H300" s="33">
        <v>10.15</v>
      </c>
      <c r="I300" s="33">
        <v>0.16</v>
      </c>
      <c r="J300" s="60">
        <v>174</v>
      </c>
      <c r="K300" s="34">
        <v>33</v>
      </c>
      <c r="L300" s="34">
        <v>4</v>
      </c>
      <c r="M300" s="34"/>
      <c r="N300" s="34">
        <v>5.31</v>
      </c>
      <c r="O300" s="34">
        <v>2.21</v>
      </c>
      <c r="P300" s="34">
        <v>0.01</v>
      </c>
      <c r="Q300" s="34"/>
    </row>
    <row r="301" spans="1:17" ht="53.25">
      <c r="A301" s="23">
        <v>255</v>
      </c>
      <c r="B301" s="30" t="s">
        <v>1705</v>
      </c>
      <c r="C301" s="113" t="s">
        <v>1704</v>
      </c>
      <c r="D301" s="31" t="s">
        <v>1703</v>
      </c>
      <c r="E301" s="32">
        <v>0.41699999999999998</v>
      </c>
      <c r="F301" s="33">
        <v>1261.82</v>
      </c>
      <c r="G301" s="33">
        <v>97.9</v>
      </c>
      <c r="H301" s="33">
        <v>13.36</v>
      </c>
      <c r="I301" s="33">
        <v>0.32</v>
      </c>
      <c r="J301" s="60">
        <v>526</v>
      </c>
      <c r="K301" s="34">
        <v>41</v>
      </c>
      <c r="L301" s="34">
        <v>6</v>
      </c>
      <c r="M301" s="34"/>
      <c r="N301" s="34">
        <v>7.66</v>
      </c>
      <c r="O301" s="34">
        <v>3.19</v>
      </c>
      <c r="P301" s="34">
        <v>0.02</v>
      </c>
      <c r="Q301" s="34">
        <v>0.01</v>
      </c>
    </row>
    <row r="302" spans="1:17" ht="36">
      <c r="A302" s="23">
        <v>256</v>
      </c>
      <c r="B302" s="30" t="s">
        <v>1702</v>
      </c>
      <c r="C302" s="113" t="s">
        <v>1701</v>
      </c>
      <c r="D302" s="31" t="s">
        <v>1700</v>
      </c>
      <c r="E302" s="35">
        <v>0.28000000000000003</v>
      </c>
      <c r="F302" s="33">
        <v>1247.9100000000001</v>
      </c>
      <c r="G302" s="33">
        <v>437.36</v>
      </c>
      <c r="H302" s="33">
        <v>586.29</v>
      </c>
      <c r="I302" s="33">
        <v>51.86</v>
      </c>
      <c r="J302" s="60">
        <v>349</v>
      </c>
      <c r="K302" s="34">
        <v>122</v>
      </c>
      <c r="L302" s="34">
        <v>164</v>
      </c>
      <c r="M302" s="34">
        <v>15</v>
      </c>
      <c r="N302" s="34">
        <v>35.5</v>
      </c>
      <c r="O302" s="34">
        <v>9.94</v>
      </c>
      <c r="P302" s="34">
        <v>2.61</v>
      </c>
      <c r="Q302" s="34">
        <v>0.73</v>
      </c>
    </row>
    <row r="303" spans="1:17" ht="36">
      <c r="A303" s="23">
        <v>257</v>
      </c>
      <c r="B303" s="30" t="s">
        <v>1699</v>
      </c>
      <c r="C303" s="113" t="s">
        <v>1698</v>
      </c>
      <c r="D303" s="31" t="s">
        <v>1697</v>
      </c>
      <c r="E303" s="32">
        <v>0.37240000000000001</v>
      </c>
      <c r="F303" s="33">
        <v>13417</v>
      </c>
      <c r="G303" s="34"/>
      <c r="H303" s="34"/>
      <c r="I303" s="34"/>
      <c r="J303" s="60">
        <v>4996</v>
      </c>
      <c r="K303" s="34"/>
      <c r="L303" s="34"/>
      <c r="M303" s="34"/>
      <c r="N303" s="34"/>
      <c r="O303" s="34"/>
      <c r="P303" s="34"/>
      <c r="Q303" s="34"/>
    </row>
    <row r="304" spans="1:17" ht="48">
      <c r="A304" s="23">
        <v>258</v>
      </c>
      <c r="B304" s="30" t="s">
        <v>1696</v>
      </c>
      <c r="C304" s="113" t="s">
        <v>1695</v>
      </c>
      <c r="D304" s="31" t="s">
        <v>1541</v>
      </c>
      <c r="E304" s="35">
        <v>22.4</v>
      </c>
      <c r="F304" s="33">
        <v>57</v>
      </c>
      <c r="G304" s="34"/>
      <c r="H304" s="34"/>
      <c r="I304" s="34"/>
      <c r="J304" s="60">
        <v>1277</v>
      </c>
      <c r="K304" s="34"/>
      <c r="L304" s="34"/>
      <c r="M304" s="34"/>
      <c r="N304" s="34"/>
      <c r="O304" s="34"/>
      <c r="P304" s="34"/>
      <c r="Q304" s="34"/>
    </row>
    <row r="305" spans="1:17" ht="36">
      <c r="A305" s="23">
        <v>259</v>
      </c>
      <c r="B305" s="30" t="s">
        <v>1694</v>
      </c>
      <c r="C305" s="113" t="s">
        <v>1693</v>
      </c>
      <c r="D305" s="31" t="s">
        <v>1692</v>
      </c>
      <c r="E305" s="35">
        <v>0.255</v>
      </c>
      <c r="F305" s="33">
        <v>835.84</v>
      </c>
      <c r="G305" s="33">
        <v>90.94</v>
      </c>
      <c r="H305" s="33">
        <v>93.47</v>
      </c>
      <c r="I305" s="33">
        <v>13.75</v>
      </c>
      <c r="J305" s="60">
        <v>213</v>
      </c>
      <c r="K305" s="34">
        <v>23</v>
      </c>
      <c r="L305" s="34">
        <v>24</v>
      </c>
      <c r="M305" s="34">
        <v>4</v>
      </c>
      <c r="N305" s="34">
        <v>7.7</v>
      </c>
      <c r="O305" s="34">
        <v>1.96</v>
      </c>
      <c r="P305" s="34">
        <v>0.88</v>
      </c>
      <c r="Q305" s="34">
        <v>0.22</v>
      </c>
    </row>
    <row r="306" spans="1:17" ht="36">
      <c r="A306" s="23">
        <v>260</v>
      </c>
      <c r="B306" s="30" t="s">
        <v>1691</v>
      </c>
      <c r="C306" s="113" t="s">
        <v>1690</v>
      </c>
      <c r="D306" s="31" t="s">
        <v>1687</v>
      </c>
      <c r="E306" s="35">
        <v>2.6</v>
      </c>
      <c r="F306" s="33">
        <v>276.85000000000002</v>
      </c>
      <c r="G306" s="33">
        <v>46.55</v>
      </c>
      <c r="H306" s="33">
        <v>65.150000000000006</v>
      </c>
      <c r="I306" s="33">
        <v>8.59</v>
      </c>
      <c r="J306" s="60">
        <v>720</v>
      </c>
      <c r="K306" s="34">
        <v>121</v>
      </c>
      <c r="L306" s="34">
        <v>169</v>
      </c>
      <c r="M306" s="34">
        <v>22</v>
      </c>
      <c r="N306" s="34">
        <v>3.73</v>
      </c>
      <c r="O306" s="34">
        <v>9.6999999999999993</v>
      </c>
      <c r="P306" s="34">
        <v>0.55000000000000004</v>
      </c>
      <c r="Q306" s="34">
        <v>1.43</v>
      </c>
    </row>
    <row r="307" spans="1:17" ht="36">
      <c r="A307" s="23">
        <v>261</v>
      </c>
      <c r="B307" s="30" t="s">
        <v>1689</v>
      </c>
      <c r="C307" s="113" t="s">
        <v>1688</v>
      </c>
      <c r="D307" s="31" t="s">
        <v>1687</v>
      </c>
      <c r="E307" s="35">
        <v>3.6</v>
      </c>
      <c r="F307" s="33">
        <v>613.48</v>
      </c>
      <c r="G307" s="33">
        <v>43.22</v>
      </c>
      <c r="H307" s="33">
        <v>0.27</v>
      </c>
      <c r="I307" s="34"/>
      <c r="J307" s="60">
        <v>2209</v>
      </c>
      <c r="K307" s="34">
        <v>156</v>
      </c>
      <c r="L307" s="34">
        <v>1</v>
      </c>
      <c r="M307" s="34"/>
      <c r="N307" s="34">
        <v>3.66</v>
      </c>
      <c r="O307" s="34">
        <v>13.18</v>
      </c>
      <c r="P307" s="34"/>
      <c r="Q307" s="34"/>
    </row>
    <row r="308" spans="1:17" ht="24">
      <c r="A308" s="23">
        <v>262</v>
      </c>
      <c r="B308" s="30" t="s">
        <v>1686</v>
      </c>
      <c r="C308" s="113" t="s">
        <v>1685</v>
      </c>
      <c r="D308" s="31" t="s">
        <v>1577</v>
      </c>
      <c r="E308" s="35">
        <v>5.5100000000000003E-2</v>
      </c>
      <c r="F308" s="33">
        <v>438.07</v>
      </c>
      <c r="G308" s="33">
        <v>157.75</v>
      </c>
      <c r="H308" s="33">
        <v>44.41</v>
      </c>
      <c r="I308" s="33">
        <v>2.91</v>
      </c>
      <c r="J308" s="60">
        <v>24</v>
      </c>
      <c r="K308" s="34">
        <v>9</v>
      </c>
      <c r="L308" s="34">
        <v>2</v>
      </c>
      <c r="M308" s="34"/>
      <c r="N308" s="34">
        <v>12.64</v>
      </c>
      <c r="O308" s="34">
        <v>0.7</v>
      </c>
      <c r="P308" s="34">
        <v>0.16</v>
      </c>
      <c r="Q308" s="34">
        <v>0.01</v>
      </c>
    </row>
    <row r="309" spans="1:17" ht="36">
      <c r="A309" s="23">
        <v>263</v>
      </c>
      <c r="B309" s="30" t="s">
        <v>1684</v>
      </c>
      <c r="C309" s="113" t="s">
        <v>1683</v>
      </c>
      <c r="D309" s="31" t="s">
        <v>1682</v>
      </c>
      <c r="E309" s="32">
        <v>25.5</v>
      </c>
      <c r="F309" s="33">
        <v>19.64</v>
      </c>
      <c r="G309" s="34"/>
      <c r="H309" s="34"/>
      <c r="I309" s="34"/>
      <c r="J309" s="60">
        <v>501</v>
      </c>
      <c r="K309" s="34"/>
      <c r="L309" s="34"/>
      <c r="M309" s="34"/>
      <c r="N309" s="34"/>
      <c r="O309" s="34"/>
      <c r="P309" s="34"/>
      <c r="Q309" s="34"/>
    </row>
    <row r="310" spans="1:17">
      <c r="A310" s="215" t="s">
        <v>1582</v>
      </c>
      <c r="B310" s="216"/>
      <c r="C310" s="216"/>
      <c r="D310" s="216"/>
      <c r="E310" s="216"/>
      <c r="F310" s="216"/>
      <c r="G310" s="216"/>
      <c r="H310" s="216"/>
      <c r="I310" s="216"/>
      <c r="J310" s="61">
        <v>1647996</v>
      </c>
      <c r="K310" s="33">
        <v>172387</v>
      </c>
      <c r="L310" s="33">
        <v>94245</v>
      </c>
      <c r="M310" s="33">
        <v>8164</v>
      </c>
      <c r="N310" s="34"/>
      <c r="O310" s="33">
        <v>13738.89</v>
      </c>
      <c r="P310" s="34"/>
      <c r="Q310" s="33">
        <v>499.58</v>
      </c>
    </row>
    <row r="311" spans="1:17">
      <c r="A311" s="215" t="s">
        <v>1583</v>
      </c>
      <c r="B311" s="216"/>
      <c r="C311" s="216"/>
      <c r="D311" s="216"/>
      <c r="E311" s="216"/>
      <c r="F311" s="216"/>
      <c r="G311" s="216"/>
      <c r="H311" s="216"/>
      <c r="I311" s="216"/>
      <c r="J311" s="61">
        <v>1744602</v>
      </c>
      <c r="K311" s="33">
        <v>232790</v>
      </c>
      <c r="L311" s="33">
        <v>130448</v>
      </c>
      <c r="M311" s="33">
        <v>12053</v>
      </c>
      <c r="N311" s="34"/>
      <c r="O311" s="33">
        <v>17769.71</v>
      </c>
      <c r="P311" s="34"/>
      <c r="Q311" s="33">
        <v>702.8</v>
      </c>
    </row>
    <row r="312" spans="1:17">
      <c r="A312" s="215" t="s">
        <v>1584</v>
      </c>
      <c r="B312" s="216"/>
      <c r="C312" s="216"/>
      <c r="D312" s="216"/>
      <c r="E312" s="216"/>
      <c r="F312" s="216"/>
      <c r="G312" s="216"/>
      <c r="H312" s="216"/>
      <c r="I312" s="216"/>
      <c r="J312" s="60"/>
      <c r="K312" s="34"/>
      <c r="L312" s="34"/>
      <c r="M312" s="34"/>
      <c r="N312" s="34"/>
      <c r="O312" s="34"/>
      <c r="P312" s="34"/>
      <c r="Q312" s="34"/>
    </row>
    <row r="313" spans="1:17" ht="12" customHeight="1">
      <c r="A313" s="215" t="s">
        <v>1681</v>
      </c>
      <c r="B313" s="216"/>
      <c r="C313" s="216"/>
      <c r="D313" s="216"/>
      <c r="E313" s="216"/>
      <c r="F313" s="216"/>
      <c r="G313" s="216"/>
      <c r="H313" s="216"/>
      <c r="I313" s="216"/>
      <c r="J313" s="61">
        <v>7764</v>
      </c>
      <c r="K313" s="33">
        <v>7413</v>
      </c>
      <c r="L313" s="33">
        <v>351</v>
      </c>
      <c r="M313" s="33">
        <v>351</v>
      </c>
      <c r="N313" s="34"/>
      <c r="O313" s="34"/>
      <c r="P313" s="34"/>
      <c r="Q313" s="34"/>
    </row>
    <row r="314" spans="1:17" ht="69" customHeight="1">
      <c r="A314" s="215" t="s">
        <v>1680</v>
      </c>
      <c r="B314" s="216"/>
      <c r="C314" s="216"/>
      <c r="D314" s="216"/>
      <c r="E314" s="216"/>
      <c r="F314" s="216"/>
      <c r="G314" s="216"/>
      <c r="H314" s="216"/>
      <c r="I314" s="216"/>
      <c r="J314" s="61">
        <v>38757</v>
      </c>
      <c r="K314" s="33">
        <v>20875</v>
      </c>
      <c r="L314" s="33">
        <v>17882</v>
      </c>
      <c r="M314" s="33">
        <v>1763</v>
      </c>
      <c r="N314" s="34"/>
      <c r="O314" s="33">
        <v>1587.8085000000001</v>
      </c>
      <c r="P314" s="34"/>
      <c r="Q314" s="33">
        <v>101.2975</v>
      </c>
    </row>
    <row r="315" spans="1:17" ht="69" customHeight="1">
      <c r="A315" s="215" t="s">
        <v>1679</v>
      </c>
      <c r="B315" s="216"/>
      <c r="C315" s="216"/>
      <c r="D315" s="216"/>
      <c r="E315" s="216"/>
      <c r="F315" s="216"/>
      <c r="G315" s="216"/>
      <c r="H315" s="216"/>
      <c r="I315" s="216"/>
      <c r="J315" s="61">
        <v>50085</v>
      </c>
      <c r="K315" s="33">
        <v>32115</v>
      </c>
      <c r="L315" s="33">
        <v>17970</v>
      </c>
      <c r="M315" s="33">
        <v>1773</v>
      </c>
      <c r="N315" s="34"/>
      <c r="O315" s="33">
        <v>2443.0059999999999</v>
      </c>
      <c r="P315" s="34"/>
      <c r="Q315" s="33">
        <v>101.896</v>
      </c>
    </row>
    <row r="316" spans="1:17">
      <c r="A316" s="215" t="s">
        <v>1585</v>
      </c>
      <c r="B316" s="216"/>
      <c r="C316" s="216"/>
      <c r="D316" s="216"/>
      <c r="E316" s="216"/>
      <c r="F316" s="216"/>
      <c r="G316" s="216"/>
      <c r="H316" s="216"/>
      <c r="I316" s="216"/>
      <c r="J316" s="61">
        <v>263302</v>
      </c>
      <c r="K316" s="34"/>
      <c r="L316" s="34"/>
      <c r="M316" s="34"/>
      <c r="N316" s="34"/>
      <c r="O316" s="34"/>
      <c r="P316" s="34"/>
      <c r="Q316" s="34"/>
    </row>
    <row r="317" spans="1:17">
      <c r="A317" s="215" t="s">
        <v>1586</v>
      </c>
      <c r="B317" s="216"/>
      <c r="C317" s="216"/>
      <c r="D317" s="216"/>
      <c r="E317" s="216"/>
      <c r="F317" s="216"/>
      <c r="G317" s="216"/>
      <c r="H317" s="216"/>
      <c r="I317" s="216"/>
      <c r="J317" s="61">
        <v>162546</v>
      </c>
      <c r="K317" s="34"/>
      <c r="L317" s="34"/>
      <c r="M317" s="34"/>
      <c r="N317" s="34"/>
      <c r="O317" s="34"/>
      <c r="P317" s="34"/>
      <c r="Q317" s="34"/>
    </row>
    <row r="318" spans="1:17">
      <c r="A318" s="225" t="s">
        <v>1587</v>
      </c>
      <c r="B318" s="216"/>
      <c r="C318" s="216"/>
      <c r="D318" s="216"/>
      <c r="E318" s="216"/>
      <c r="F318" s="216"/>
      <c r="G318" s="216"/>
      <c r="H318" s="216"/>
      <c r="I318" s="216"/>
      <c r="J318" s="60"/>
      <c r="K318" s="34"/>
      <c r="L318" s="34"/>
      <c r="M318" s="34"/>
      <c r="N318" s="34"/>
      <c r="O318" s="34"/>
      <c r="P318" s="34"/>
      <c r="Q318" s="34"/>
    </row>
    <row r="319" spans="1:17" ht="30" customHeight="1">
      <c r="A319" s="215" t="s">
        <v>1678</v>
      </c>
      <c r="B319" s="216"/>
      <c r="C319" s="216"/>
      <c r="D319" s="216"/>
      <c r="E319" s="216"/>
      <c r="F319" s="216"/>
      <c r="G319" s="216"/>
      <c r="H319" s="216"/>
      <c r="I319" s="216"/>
      <c r="J319" s="61">
        <v>38864</v>
      </c>
      <c r="K319" s="34"/>
      <c r="L319" s="34"/>
      <c r="M319" s="34"/>
      <c r="N319" s="34"/>
      <c r="O319" s="33">
        <v>656.08</v>
      </c>
      <c r="P319" s="34"/>
      <c r="Q319" s="33">
        <v>51.71</v>
      </c>
    </row>
    <row r="320" spans="1:17">
      <c r="A320" s="215" t="s">
        <v>1677</v>
      </c>
      <c r="B320" s="216"/>
      <c r="C320" s="216"/>
      <c r="D320" s="216"/>
      <c r="E320" s="216"/>
      <c r="F320" s="216"/>
      <c r="G320" s="216"/>
      <c r="H320" s="216"/>
      <c r="I320" s="216"/>
      <c r="J320" s="61">
        <v>34496</v>
      </c>
      <c r="K320" s="34"/>
      <c r="L320" s="34"/>
      <c r="M320" s="34"/>
      <c r="N320" s="34"/>
      <c r="O320" s="33">
        <v>303.86</v>
      </c>
      <c r="P320" s="34"/>
      <c r="Q320" s="33">
        <v>15.23</v>
      </c>
    </row>
    <row r="321" spans="1:17">
      <c r="A321" s="215" t="s">
        <v>1676</v>
      </c>
      <c r="B321" s="216"/>
      <c r="C321" s="216"/>
      <c r="D321" s="216"/>
      <c r="E321" s="216"/>
      <c r="F321" s="216"/>
      <c r="G321" s="216"/>
      <c r="H321" s="216"/>
      <c r="I321" s="216"/>
      <c r="J321" s="61">
        <v>10467</v>
      </c>
      <c r="K321" s="34"/>
      <c r="L321" s="34"/>
      <c r="M321" s="34"/>
      <c r="N321" s="34"/>
      <c r="O321" s="33">
        <v>170.18</v>
      </c>
      <c r="P321" s="34"/>
      <c r="Q321" s="33">
        <v>32.14</v>
      </c>
    </row>
    <row r="322" spans="1:17">
      <c r="A322" s="215" t="s">
        <v>1675</v>
      </c>
      <c r="B322" s="216"/>
      <c r="C322" s="216"/>
      <c r="D322" s="216"/>
      <c r="E322" s="216"/>
      <c r="F322" s="216"/>
      <c r="G322" s="216"/>
      <c r="H322" s="216"/>
      <c r="I322" s="216"/>
      <c r="J322" s="61">
        <v>1019</v>
      </c>
      <c r="K322" s="34"/>
      <c r="L322" s="34"/>
      <c r="M322" s="34"/>
      <c r="N322" s="34"/>
      <c r="O322" s="34"/>
      <c r="P322" s="34"/>
      <c r="Q322" s="34"/>
    </row>
    <row r="323" spans="1:17">
      <c r="A323" s="215" t="s">
        <v>1674</v>
      </c>
      <c r="B323" s="216"/>
      <c r="C323" s="216"/>
      <c r="D323" s="216"/>
      <c r="E323" s="216"/>
      <c r="F323" s="216"/>
      <c r="G323" s="216"/>
      <c r="H323" s="216"/>
      <c r="I323" s="216"/>
      <c r="J323" s="61">
        <v>10142</v>
      </c>
      <c r="K323" s="34"/>
      <c r="L323" s="34"/>
      <c r="M323" s="34"/>
      <c r="N323" s="34"/>
      <c r="O323" s="34"/>
      <c r="P323" s="34"/>
      <c r="Q323" s="34"/>
    </row>
    <row r="324" spans="1:17">
      <c r="A324" s="215" t="s">
        <v>1673</v>
      </c>
      <c r="B324" s="216"/>
      <c r="C324" s="216"/>
      <c r="D324" s="216"/>
      <c r="E324" s="216"/>
      <c r="F324" s="216"/>
      <c r="G324" s="216"/>
      <c r="H324" s="216"/>
      <c r="I324" s="216"/>
      <c r="J324" s="61">
        <v>3937</v>
      </c>
      <c r="K324" s="34"/>
      <c r="L324" s="34"/>
      <c r="M324" s="34"/>
      <c r="N324" s="34"/>
      <c r="O324" s="33">
        <v>7.42</v>
      </c>
      <c r="P324" s="34"/>
      <c r="Q324" s="33">
        <v>22.56</v>
      </c>
    </row>
    <row r="325" spans="1:17">
      <c r="A325" s="215" t="s">
        <v>1672</v>
      </c>
      <c r="B325" s="216"/>
      <c r="C325" s="216"/>
      <c r="D325" s="216"/>
      <c r="E325" s="216"/>
      <c r="F325" s="216"/>
      <c r="G325" s="216"/>
      <c r="H325" s="216"/>
      <c r="I325" s="216"/>
      <c r="J325" s="61">
        <v>1913</v>
      </c>
      <c r="K325" s="34"/>
      <c r="L325" s="34"/>
      <c r="M325" s="34"/>
      <c r="N325" s="34"/>
      <c r="O325" s="33">
        <v>70.87</v>
      </c>
      <c r="P325" s="34"/>
      <c r="Q325" s="34"/>
    </row>
    <row r="326" spans="1:17" ht="15" customHeight="1">
      <c r="A326" s="215" t="s">
        <v>1671</v>
      </c>
      <c r="B326" s="216"/>
      <c r="C326" s="216"/>
      <c r="D326" s="216"/>
      <c r="E326" s="216"/>
      <c r="F326" s="216"/>
      <c r="G326" s="216"/>
      <c r="H326" s="216"/>
      <c r="I326" s="216"/>
      <c r="J326" s="61">
        <v>534</v>
      </c>
      <c r="K326" s="34"/>
      <c r="L326" s="34"/>
      <c r="M326" s="34"/>
      <c r="N326" s="34"/>
      <c r="O326" s="33">
        <v>20.79</v>
      </c>
      <c r="P326" s="34"/>
      <c r="Q326" s="34"/>
    </row>
    <row r="327" spans="1:17">
      <c r="A327" s="215" t="s">
        <v>1670</v>
      </c>
      <c r="B327" s="216"/>
      <c r="C327" s="216"/>
      <c r="D327" s="216"/>
      <c r="E327" s="216"/>
      <c r="F327" s="216"/>
      <c r="G327" s="216"/>
      <c r="H327" s="216"/>
      <c r="I327" s="216"/>
      <c r="J327" s="61">
        <v>432891</v>
      </c>
      <c r="K327" s="34"/>
      <c r="L327" s="34"/>
      <c r="M327" s="34"/>
      <c r="N327" s="34"/>
      <c r="O327" s="33">
        <v>3836.22</v>
      </c>
      <c r="P327" s="34"/>
      <c r="Q327" s="33">
        <v>181.9</v>
      </c>
    </row>
    <row r="328" spans="1:17" ht="15" customHeight="1">
      <c r="A328" s="215" t="s">
        <v>1669</v>
      </c>
      <c r="B328" s="216"/>
      <c r="C328" s="216"/>
      <c r="D328" s="216"/>
      <c r="E328" s="216"/>
      <c r="F328" s="216"/>
      <c r="G328" s="216"/>
      <c r="H328" s="216"/>
      <c r="I328" s="216"/>
      <c r="J328" s="61">
        <v>66575</v>
      </c>
      <c r="K328" s="34"/>
      <c r="L328" s="34"/>
      <c r="M328" s="34"/>
      <c r="N328" s="34"/>
      <c r="O328" s="33">
        <v>229.82</v>
      </c>
      <c r="P328" s="34"/>
      <c r="Q328" s="33">
        <v>14.74</v>
      </c>
    </row>
    <row r="329" spans="1:17">
      <c r="A329" s="215" t="s">
        <v>1668</v>
      </c>
      <c r="B329" s="216"/>
      <c r="C329" s="216"/>
      <c r="D329" s="216"/>
      <c r="E329" s="216"/>
      <c r="F329" s="216"/>
      <c r="G329" s="216"/>
      <c r="H329" s="216"/>
      <c r="I329" s="216"/>
      <c r="J329" s="61">
        <v>3265</v>
      </c>
      <c r="K329" s="34"/>
      <c r="L329" s="34"/>
      <c r="M329" s="34"/>
      <c r="N329" s="34"/>
      <c r="O329" s="34"/>
      <c r="P329" s="34"/>
      <c r="Q329" s="34"/>
    </row>
    <row r="330" spans="1:17" ht="15" customHeight="1">
      <c r="A330" s="215" t="s">
        <v>1667</v>
      </c>
      <c r="B330" s="216"/>
      <c r="C330" s="216"/>
      <c r="D330" s="216"/>
      <c r="E330" s="216"/>
      <c r="F330" s="216"/>
      <c r="G330" s="216"/>
      <c r="H330" s="216"/>
      <c r="I330" s="216"/>
      <c r="J330" s="61">
        <v>22785</v>
      </c>
      <c r="K330" s="34"/>
      <c r="L330" s="34"/>
      <c r="M330" s="34"/>
      <c r="N330" s="34"/>
      <c r="O330" s="33">
        <v>177.53</v>
      </c>
      <c r="P330" s="34"/>
      <c r="Q330" s="33">
        <v>63.72</v>
      </c>
    </row>
    <row r="331" spans="1:17" ht="15" customHeight="1">
      <c r="A331" s="215" t="s">
        <v>1666</v>
      </c>
      <c r="B331" s="216"/>
      <c r="C331" s="216"/>
      <c r="D331" s="216"/>
      <c r="E331" s="216"/>
      <c r="F331" s="216"/>
      <c r="G331" s="216"/>
      <c r="H331" s="216"/>
      <c r="I331" s="216"/>
      <c r="J331" s="61">
        <v>80374</v>
      </c>
      <c r="K331" s="34"/>
      <c r="L331" s="34"/>
      <c r="M331" s="34"/>
      <c r="N331" s="34"/>
      <c r="O331" s="33">
        <v>302.75</v>
      </c>
      <c r="P331" s="34"/>
      <c r="Q331" s="33">
        <v>22.03</v>
      </c>
    </row>
    <row r="332" spans="1:17" ht="15" customHeight="1">
      <c r="A332" s="215" t="s">
        <v>1665</v>
      </c>
      <c r="B332" s="216"/>
      <c r="C332" s="216"/>
      <c r="D332" s="216"/>
      <c r="E332" s="216"/>
      <c r="F332" s="216"/>
      <c r="G332" s="216"/>
      <c r="H332" s="216"/>
      <c r="I332" s="216"/>
      <c r="J332" s="61">
        <v>1020</v>
      </c>
      <c r="K332" s="34"/>
      <c r="L332" s="34"/>
      <c r="M332" s="34"/>
      <c r="N332" s="34"/>
      <c r="O332" s="33">
        <v>4.3899999999999997</v>
      </c>
      <c r="P332" s="34"/>
      <c r="Q332" s="33">
        <v>5.2</v>
      </c>
    </row>
    <row r="333" spans="1:17">
      <c r="A333" s="215" t="s">
        <v>1664</v>
      </c>
      <c r="B333" s="216"/>
      <c r="C333" s="216"/>
      <c r="D333" s="216"/>
      <c r="E333" s="216"/>
      <c r="F333" s="216"/>
      <c r="G333" s="216"/>
      <c r="H333" s="216"/>
      <c r="I333" s="216"/>
      <c r="J333" s="61">
        <v>494193</v>
      </c>
      <c r="K333" s="34"/>
      <c r="L333" s="34"/>
      <c r="M333" s="34"/>
      <c r="N333" s="34"/>
      <c r="O333" s="33">
        <v>644.15</v>
      </c>
      <c r="P333" s="34"/>
      <c r="Q333" s="33">
        <v>102.11</v>
      </c>
    </row>
    <row r="334" spans="1:17">
      <c r="A334" s="215" t="s">
        <v>1663</v>
      </c>
      <c r="B334" s="216"/>
      <c r="C334" s="216"/>
      <c r="D334" s="216"/>
      <c r="E334" s="216"/>
      <c r="F334" s="216"/>
      <c r="G334" s="216"/>
      <c r="H334" s="216"/>
      <c r="I334" s="216"/>
      <c r="J334" s="61">
        <v>6538</v>
      </c>
      <c r="K334" s="34"/>
      <c r="L334" s="34"/>
      <c r="M334" s="34"/>
      <c r="N334" s="34"/>
      <c r="O334" s="33">
        <v>100.38</v>
      </c>
      <c r="P334" s="34"/>
      <c r="Q334" s="33">
        <v>7.0000000000000007E-2</v>
      </c>
    </row>
    <row r="335" spans="1:17">
      <c r="A335" s="215" t="s">
        <v>1662</v>
      </c>
      <c r="B335" s="216"/>
      <c r="C335" s="216"/>
      <c r="D335" s="216"/>
      <c r="E335" s="216"/>
      <c r="F335" s="216"/>
      <c r="G335" s="216"/>
      <c r="H335" s="216"/>
      <c r="I335" s="216"/>
      <c r="J335" s="61">
        <v>135008</v>
      </c>
      <c r="K335" s="34"/>
      <c r="L335" s="34"/>
      <c r="M335" s="34"/>
      <c r="N335" s="34"/>
      <c r="O335" s="33">
        <v>1407.22</v>
      </c>
      <c r="P335" s="34"/>
      <c r="Q335" s="34"/>
    </row>
    <row r="336" spans="1:17">
      <c r="A336" s="215" t="s">
        <v>1661</v>
      </c>
      <c r="B336" s="216"/>
      <c r="C336" s="216"/>
      <c r="D336" s="216"/>
      <c r="E336" s="216"/>
      <c r="F336" s="216"/>
      <c r="G336" s="216"/>
      <c r="H336" s="216"/>
      <c r="I336" s="216"/>
      <c r="J336" s="61">
        <v>298448</v>
      </c>
      <c r="K336" s="34"/>
      <c r="L336" s="34"/>
      <c r="M336" s="34"/>
      <c r="N336" s="34"/>
      <c r="O336" s="33">
        <v>1211.28</v>
      </c>
      <c r="P336" s="34"/>
      <c r="Q336" s="33">
        <v>11.81</v>
      </c>
    </row>
    <row r="337" spans="1:17">
      <c r="A337" s="215" t="s">
        <v>1660</v>
      </c>
      <c r="B337" s="216"/>
      <c r="C337" s="216"/>
      <c r="D337" s="216"/>
      <c r="E337" s="216"/>
      <c r="F337" s="216"/>
      <c r="G337" s="216"/>
      <c r="H337" s="216"/>
      <c r="I337" s="216"/>
      <c r="J337" s="61">
        <v>69</v>
      </c>
      <c r="K337" s="34"/>
      <c r="L337" s="34"/>
      <c r="M337" s="34"/>
      <c r="N337" s="34"/>
      <c r="O337" s="33">
        <v>2.2000000000000002</v>
      </c>
      <c r="P337" s="34"/>
      <c r="Q337" s="34"/>
    </row>
    <row r="338" spans="1:17">
      <c r="A338" s="215" t="s">
        <v>1659</v>
      </c>
      <c r="B338" s="216"/>
      <c r="C338" s="216"/>
      <c r="D338" s="216"/>
      <c r="E338" s="216"/>
      <c r="F338" s="216"/>
      <c r="G338" s="216"/>
      <c r="H338" s="216"/>
      <c r="I338" s="216"/>
      <c r="J338" s="61">
        <v>27556</v>
      </c>
      <c r="K338" s="34"/>
      <c r="L338" s="34"/>
      <c r="M338" s="34"/>
      <c r="N338" s="34"/>
      <c r="O338" s="33">
        <v>423.28</v>
      </c>
      <c r="P338" s="34"/>
      <c r="Q338" s="33">
        <v>0.43</v>
      </c>
    </row>
    <row r="339" spans="1:17">
      <c r="A339" s="215" t="s">
        <v>1658</v>
      </c>
      <c r="B339" s="216"/>
      <c r="C339" s="216"/>
      <c r="D339" s="216"/>
      <c r="E339" s="216"/>
      <c r="F339" s="216"/>
      <c r="G339" s="216"/>
      <c r="H339" s="216"/>
      <c r="I339" s="216"/>
      <c r="J339" s="61">
        <v>63042</v>
      </c>
      <c r="K339" s="34"/>
      <c r="L339" s="34"/>
      <c r="M339" s="34"/>
      <c r="N339" s="34"/>
      <c r="O339" s="33">
        <v>1836.99</v>
      </c>
      <c r="P339" s="34"/>
      <c r="Q339" s="33">
        <v>7.13</v>
      </c>
    </row>
    <row r="340" spans="1:17">
      <c r="A340" s="215" t="s">
        <v>1657</v>
      </c>
      <c r="B340" s="216"/>
      <c r="C340" s="216"/>
      <c r="D340" s="216"/>
      <c r="E340" s="216"/>
      <c r="F340" s="216"/>
      <c r="G340" s="216"/>
      <c r="H340" s="216"/>
      <c r="I340" s="216"/>
      <c r="J340" s="61">
        <v>102382</v>
      </c>
      <c r="K340" s="34"/>
      <c r="L340" s="34"/>
      <c r="M340" s="34"/>
      <c r="N340" s="34"/>
      <c r="O340" s="33">
        <v>837.8</v>
      </c>
      <c r="P340" s="34"/>
      <c r="Q340" s="33">
        <v>52.19</v>
      </c>
    </row>
    <row r="341" spans="1:17">
      <c r="A341" s="215" t="s">
        <v>1656</v>
      </c>
      <c r="B341" s="216"/>
      <c r="C341" s="216"/>
      <c r="D341" s="216"/>
      <c r="E341" s="216"/>
      <c r="F341" s="216"/>
      <c r="G341" s="216"/>
      <c r="H341" s="216"/>
      <c r="I341" s="216"/>
      <c r="J341" s="61">
        <v>334390</v>
      </c>
      <c r="K341" s="34"/>
      <c r="L341" s="34"/>
      <c r="M341" s="34"/>
      <c r="N341" s="34"/>
      <c r="O341" s="33">
        <v>5524.34</v>
      </c>
      <c r="P341" s="34"/>
      <c r="Q341" s="33">
        <v>119.83</v>
      </c>
    </row>
    <row r="342" spans="1:17">
      <c r="A342" s="215" t="s">
        <v>1655</v>
      </c>
      <c r="B342" s="216"/>
      <c r="C342" s="216"/>
      <c r="D342" s="216"/>
      <c r="E342" s="216"/>
      <c r="F342" s="216"/>
      <c r="G342" s="216"/>
      <c r="H342" s="216"/>
      <c r="I342" s="216"/>
      <c r="J342" s="61">
        <v>422</v>
      </c>
      <c r="K342" s="34"/>
      <c r="L342" s="34"/>
      <c r="M342" s="34"/>
      <c r="N342" s="34"/>
      <c r="O342" s="33">
        <v>2.16</v>
      </c>
      <c r="P342" s="34"/>
      <c r="Q342" s="34"/>
    </row>
    <row r="343" spans="1:17">
      <c r="A343" s="215" t="s">
        <v>1654</v>
      </c>
      <c r="B343" s="216"/>
      <c r="C343" s="216"/>
      <c r="D343" s="216"/>
      <c r="E343" s="216"/>
      <c r="F343" s="216"/>
      <c r="G343" s="216"/>
      <c r="H343" s="216"/>
      <c r="I343" s="216"/>
      <c r="J343" s="61">
        <v>120</v>
      </c>
      <c r="K343" s="34"/>
      <c r="L343" s="34"/>
      <c r="M343" s="34"/>
      <c r="N343" s="34"/>
      <c r="O343" s="34"/>
      <c r="P343" s="34"/>
      <c r="Q343" s="34"/>
    </row>
    <row r="344" spans="1:17">
      <c r="A344" s="215" t="s">
        <v>1590</v>
      </c>
      <c r="B344" s="216"/>
      <c r="C344" s="216"/>
      <c r="D344" s="216"/>
      <c r="E344" s="216"/>
      <c r="F344" s="216"/>
      <c r="G344" s="216"/>
      <c r="H344" s="216"/>
      <c r="I344" s="216"/>
      <c r="J344" s="61">
        <v>2170450</v>
      </c>
      <c r="K344" s="34"/>
      <c r="L344" s="34"/>
      <c r="M344" s="34"/>
      <c r="N344" s="34"/>
      <c r="O344" s="33">
        <v>17769.71</v>
      </c>
      <c r="P344" s="34"/>
      <c r="Q344" s="33">
        <v>702.8</v>
      </c>
    </row>
    <row r="345" spans="1:17">
      <c r="A345" s="215" t="s">
        <v>1591</v>
      </c>
      <c r="B345" s="216"/>
      <c r="C345" s="216"/>
      <c r="D345" s="216"/>
      <c r="E345" s="216"/>
      <c r="F345" s="216"/>
      <c r="G345" s="216"/>
      <c r="H345" s="216"/>
      <c r="I345" s="216"/>
      <c r="J345" s="60"/>
      <c r="K345" s="34"/>
      <c r="L345" s="34"/>
      <c r="M345" s="34"/>
      <c r="N345" s="34"/>
      <c r="O345" s="34"/>
      <c r="P345" s="34"/>
      <c r="Q345" s="34"/>
    </row>
    <row r="346" spans="1:17">
      <c r="A346" s="215" t="s">
        <v>1592</v>
      </c>
      <c r="B346" s="216"/>
      <c r="C346" s="216"/>
      <c r="D346" s="216"/>
      <c r="E346" s="216"/>
      <c r="F346" s="216"/>
      <c r="G346" s="216"/>
      <c r="H346" s="216"/>
      <c r="I346" s="216"/>
      <c r="J346" s="61">
        <v>1381364</v>
      </c>
      <c r="K346" s="34"/>
      <c r="L346" s="34"/>
      <c r="M346" s="34"/>
      <c r="N346" s="34"/>
      <c r="O346" s="34"/>
      <c r="P346" s="34"/>
      <c r="Q346" s="34"/>
    </row>
    <row r="347" spans="1:17">
      <c r="A347" s="215" t="s">
        <v>1593</v>
      </c>
      <c r="B347" s="216"/>
      <c r="C347" s="216"/>
      <c r="D347" s="216"/>
      <c r="E347" s="216"/>
      <c r="F347" s="216"/>
      <c r="G347" s="216"/>
      <c r="H347" s="216"/>
      <c r="I347" s="216"/>
      <c r="J347" s="61">
        <v>130448</v>
      </c>
      <c r="K347" s="34"/>
      <c r="L347" s="34"/>
      <c r="M347" s="34"/>
      <c r="N347" s="34"/>
      <c r="O347" s="34"/>
      <c r="P347" s="34"/>
      <c r="Q347" s="34"/>
    </row>
    <row r="348" spans="1:17">
      <c r="A348" s="215" t="s">
        <v>1594</v>
      </c>
      <c r="B348" s="216"/>
      <c r="C348" s="216"/>
      <c r="D348" s="216"/>
      <c r="E348" s="216"/>
      <c r="F348" s="216"/>
      <c r="G348" s="216"/>
      <c r="H348" s="216"/>
      <c r="I348" s="216"/>
      <c r="J348" s="61">
        <v>244843</v>
      </c>
      <c r="K348" s="34"/>
      <c r="L348" s="34"/>
      <c r="M348" s="34"/>
      <c r="N348" s="34"/>
      <c r="O348" s="34"/>
      <c r="P348" s="34"/>
      <c r="Q348" s="34"/>
    </row>
    <row r="349" spans="1:17">
      <c r="A349" s="215" t="s">
        <v>1595</v>
      </c>
      <c r="B349" s="216"/>
      <c r="C349" s="216"/>
      <c r="D349" s="216"/>
      <c r="E349" s="216"/>
      <c r="F349" s="216"/>
      <c r="G349" s="216"/>
      <c r="H349" s="216"/>
      <c r="I349" s="216"/>
      <c r="J349" s="61">
        <v>263302</v>
      </c>
      <c r="K349" s="34"/>
      <c r="L349" s="34"/>
      <c r="M349" s="34"/>
      <c r="N349" s="34"/>
      <c r="O349" s="34"/>
      <c r="P349" s="34"/>
      <c r="Q349" s="34"/>
    </row>
    <row r="350" spans="1:17">
      <c r="A350" s="215" t="s">
        <v>1596</v>
      </c>
      <c r="B350" s="216"/>
      <c r="C350" s="216"/>
      <c r="D350" s="216"/>
      <c r="E350" s="216"/>
      <c r="F350" s="216"/>
      <c r="G350" s="216"/>
      <c r="H350" s="216"/>
      <c r="I350" s="216"/>
      <c r="J350" s="61">
        <v>162546</v>
      </c>
      <c r="K350" s="34"/>
      <c r="L350" s="34"/>
      <c r="M350" s="34"/>
      <c r="N350" s="34"/>
      <c r="O350" s="34"/>
      <c r="P350" s="34"/>
      <c r="Q350" s="34"/>
    </row>
    <row r="351" spans="1:17">
      <c r="A351" s="215" t="s">
        <v>1653</v>
      </c>
      <c r="B351" s="216"/>
      <c r="C351" s="216"/>
      <c r="D351" s="216"/>
      <c r="E351" s="216"/>
      <c r="F351" s="216"/>
      <c r="G351" s="216"/>
      <c r="H351" s="216"/>
      <c r="I351" s="216"/>
      <c r="J351" s="61">
        <v>9593389</v>
      </c>
      <c r="K351" s="34"/>
      <c r="L351" s="34"/>
      <c r="M351" s="34"/>
      <c r="N351" s="34"/>
      <c r="O351" s="34"/>
      <c r="P351" s="34"/>
      <c r="Q351" s="34"/>
    </row>
    <row r="352" spans="1:17">
      <c r="A352" s="225" t="s">
        <v>1597</v>
      </c>
      <c r="B352" s="216"/>
      <c r="C352" s="216"/>
      <c r="D352" s="216"/>
      <c r="E352" s="216"/>
      <c r="F352" s="216"/>
      <c r="G352" s="216"/>
      <c r="H352" s="216"/>
      <c r="I352" s="216"/>
      <c r="J352" s="62">
        <v>9593389</v>
      </c>
      <c r="K352" s="34"/>
      <c r="L352" s="34"/>
      <c r="M352" s="34"/>
      <c r="N352" s="34"/>
      <c r="O352" s="36">
        <v>17769.71</v>
      </c>
      <c r="P352" s="34"/>
      <c r="Q352" s="36">
        <v>702.8</v>
      </c>
    </row>
    <row r="353" spans="1:19">
      <c r="F353" s="27"/>
      <c r="G353" s="27"/>
      <c r="H353" s="27"/>
      <c r="I353" s="27"/>
      <c r="J353" s="63"/>
      <c r="K353" s="27"/>
      <c r="L353" s="27"/>
      <c r="M353" s="27"/>
      <c r="N353" s="27"/>
      <c r="O353" s="27"/>
      <c r="P353" s="27"/>
      <c r="Q353" s="27"/>
    </row>
    <row r="354" spans="1:19" s="120" customFormat="1" ht="17.25" customHeight="1">
      <c r="A354" s="124"/>
      <c r="B354" s="45" t="s">
        <v>1652</v>
      </c>
      <c r="C354" s="45"/>
      <c r="D354" s="45"/>
      <c r="E354" s="45"/>
      <c r="F354" s="45"/>
      <c r="G354" s="45"/>
      <c r="H354" s="45"/>
      <c r="I354" s="45"/>
      <c r="J354" s="125"/>
      <c r="K354" s="45"/>
      <c r="L354" s="45"/>
      <c r="M354" s="45"/>
      <c r="N354" s="123"/>
      <c r="O354" s="123"/>
      <c r="P354" s="122"/>
      <c r="Q354" s="121"/>
      <c r="R354"/>
      <c r="S354"/>
    </row>
    <row r="355" spans="1:19" s="120" customFormat="1" ht="17.25" customHeight="1">
      <c r="A355" s="124"/>
      <c r="B355" s="45"/>
      <c r="C355" s="45"/>
      <c r="D355" s="45"/>
      <c r="E355" s="45"/>
      <c r="F355" s="45"/>
      <c r="G355" s="45"/>
      <c r="H355" s="45"/>
      <c r="I355" s="45"/>
      <c r="J355" s="125"/>
      <c r="K355" s="45"/>
      <c r="L355" s="45"/>
      <c r="M355" s="45"/>
      <c r="N355" s="123"/>
      <c r="O355" s="123"/>
      <c r="P355" s="122"/>
      <c r="Q355" s="121"/>
      <c r="R355"/>
      <c r="S355"/>
    </row>
    <row r="356" spans="1:19" customFormat="1" ht="12.75" customHeight="1">
      <c r="A356" s="49"/>
      <c r="B356" s="18" t="s">
        <v>1612</v>
      </c>
      <c r="C356" s="18"/>
      <c r="D356" s="18"/>
      <c r="E356" s="18"/>
      <c r="F356" s="18"/>
      <c r="G356" s="18"/>
      <c r="H356" s="18"/>
      <c r="I356" s="18" t="s">
        <v>991</v>
      </c>
      <c r="J356" s="59"/>
      <c r="K356" s="18"/>
      <c r="L356" s="18"/>
      <c r="M356" s="18"/>
      <c r="N356" s="50"/>
      <c r="O356" s="50"/>
      <c r="P356" s="50"/>
    </row>
    <row r="357" spans="1:19" customFormat="1" ht="12.75" customHeight="1">
      <c r="A357" s="49"/>
      <c r="B357" s="51"/>
      <c r="C357" s="52"/>
      <c r="D357" s="53"/>
      <c r="E357" s="51"/>
      <c r="F357" s="51"/>
      <c r="G357" s="52"/>
      <c r="H357" s="40"/>
      <c r="I357" s="18"/>
      <c r="J357" s="59"/>
      <c r="K357" s="18"/>
      <c r="L357" s="18"/>
      <c r="M357" s="18"/>
      <c r="N357" s="50"/>
      <c r="O357" s="50"/>
      <c r="P357" s="50"/>
    </row>
    <row r="358" spans="1:19">
      <c r="F358" s="27"/>
      <c r="G358" s="27"/>
      <c r="H358" s="27"/>
      <c r="I358" s="27"/>
      <c r="J358" s="63"/>
      <c r="K358" s="27"/>
      <c r="L358" s="27"/>
      <c r="M358" s="27"/>
      <c r="N358" s="27"/>
      <c r="O358" s="27"/>
      <c r="P358" s="27"/>
      <c r="Q358" s="27"/>
    </row>
  </sheetData>
  <mergeCells count="87">
    <mergeCell ref="A351:I351"/>
    <mergeCell ref="A352:I352"/>
    <mergeCell ref="J12:K12"/>
    <mergeCell ref="J13:K13"/>
    <mergeCell ref="J14:K14"/>
    <mergeCell ref="A349:I349"/>
    <mergeCell ref="A350:I350"/>
    <mergeCell ref="A338:I338"/>
    <mergeCell ref="A327:I327"/>
    <mergeCell ref="A328:I328"/>
    <mergeCell ref="A333:I333"/>
    <mergeCell ref="A334:I334"/>
    <mergeCell ref="A335:I335"/>
    <mergeCell ref="A336:I336"/>
    <mergeCell ref="A337:I337"/>
    <mergeCell ref="A323:I323"/>
    <mergeCell ref="A324:I324"/>
    <mergeCell ref="A325:I325"/>
    <mergeCell ref="E1:I1"/>
    <mergeCell ref="A345:I345"/>
    <mergeCell ref="A346:I346"/>
    <mergeCell ref="A347:I347"/>
    <mergeCell ref="A329:I329"/>
    <mergeCell ref="A330:I330"/>
    <mergeCell ref="A331:I331"/>
    <mergeCell ref="A332:I332"/>
    <mergeCell ref="A321:I321"/>
    <mergeCell ref="A322:I322"/>
    <mergeCell ref="A348:I348"/>
    <mergeCell ref="A339:I339"/>
    <mergeCell ref="A340:I340"/>
    <mergeCell ref="A341:I341"/>
    <mergeCell ref="A342:I342"/>
    <mergeCell ref="A343:I343"/>
    <mergeCell ref="A344:I344"/>
    <mergeCell ref="A326:I326"/>
    <mergeCell ref="A315:I315"/>
    <mergeCell ref="A316:I316"/>
    <mergeCell ref="A317:I317"/>
    <mergeCell ref="A318:I318"/>
    <mergeCell ref="A319:I319"/>
    <mergeCell ref="A320:I320"/>
    <mergeCell ref="A138:Q138"/>
    <mergeCell ref="A167:Q167"/>
    <mergeCell ref="A168:Q168"/>
    <mergeCell ref="A314:I314"/>
    <mergeCell ref="A220:Q220"/>
    <mergeCell ref="A241:Q241"/>
    <mergeCell ref="A243:Q243"/>
    <mergeCell ref="A258:Q258"/>
    <mergeCell ref="A273:Q273"/>
    <mergeCell ref="A284:Q284"/>
    <mergeCell ref="A201:Q201"/>
    <mergeCell ref="A183:Q183"/>
    <mergeCell ref="A177:Q177"/>
    <mergeCell ref="A312:I312"/>
    <mergeCell ref="A313:I313"/>
    <mergeCell ref="A204:Q204"/>
    <mergeCell ref="A290:Q290"/>
    <mergeCell ref="A310:I310"/>
    <mergeCell ref="A311:I311"/>
    <mergeCell ref="A18:A20"/>
    <mergeCell ref="C18:C20"/>
    <mergeCell ref="D18:D20"/>
    <mergeCell ref="E18:E20"/>
    <mergeCell ref="B18:B20"/>
    <mergeCell ref="A192:Q192"/>
    <mergeCell ref="A75:Q75"/>
    <mergeCell ref="A85:Q85"/>
    <mergeCell ref="A100:Q100"/>
    <mergeCell ref="A124:Q124"/>
    <mergeCell ref="N18:N20"/>
    <mergeCell ref="Q18:Q20"/>
    <mergeCell ref="J19:J20"/>
    <mergeCell ref="K19:M19"/>
    <mergeCell ref="J18:M18"/>
    <mergeCell ref="P18:P20"/>
    <mergeCell ref="A67:Q67"/>
    <mergeCell ref="F19:F20"/>
    <mergeCell ref="F18:I18"/>
    <mergeCell ref="G19:I19"/>
    <mergeCell ref="A48:Q48"/>
    <mergeCell ref="A22:Q22"/>
    <mergeCell ref="A32:Q32"/>
    <mergeCell ref="A33:Q33"/>
    <mergeCell ref="A41:Q41"/>
    <mergeCell ref="O18:O20"/>
  </mergeCells>
  <phoneticPr fontId="60" type="noConversion"/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173"/>
  <sheetViews>
    <sheetView showGridLines="0" zoomScaleNormal="100" zoomScaleSheetLayoutView="75" workbookViewId="0">
      <selection activeCell="D9" sqref="D9"/>
    </sheetView>
  </sheetViews>
  <sheetFormatPr defaultRowHeight="12.75" outlineLevelRow="2"/>
  <cols>
    <col min="1" max="1" width="3.28515625" style="28" customWidth="1"/>
    <col min="2" max="2" width="16.140625" style="1" customWidth="1"/>
    <col min="3" max="3" width="34.28515625" style="25" customWidth="1"/>
    <col min="4" max="4" width="7.7109375" style="24" customWidth="1"/>
    <col min="5" max="5" width="11" style="126" customWidth="1"/>
    <col min="6" max="6" width="7.28515625" style="7" customWidth="1"/>
    <col min="7" max="10" width="6.7109375" style="7" customWidth="1"/>
    <col min="11" max="11" width="7.28515625" style="65" customWidth="1"/>
    <col min="12" max="16" width="6.7109375" style="7" customWidth="1"/>
    <col min="17" max="17" width="5.7109375" style="8" customWidth="1"/>
    <col min="18" max="16384" width="9.140625" style="8"/>
  </cols>
  <sheetData>
    <row r="1" spans="1:18" outlineLevel="2">
      <c r="A1" s="6" t="s">
        <v>1509</v>
      </c>
      <c r="B1" s="9"/>
      <c r="C1" s="2"/>
      <c r="D1" s="3"/>
      <c r="E1" s="226" t="s">
        <v>1605</v>
      </c>
      <c r="F1" s="226"/>
      <c r="G1" s="226"/>
      <c r="H1" s="226"/>
      <c r="I1" s="226"/>
      <c r="J1" s="5"/>
      <c r="K1" s="57"/>
      <c r="L1" s="5"/>
      <c r="M1" s="6" t="s">
        <v>1510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1491</v>
      </c>
      <c r="H2" s="5"/>
      <c r="I2" s="5"/>
      <c r="J2" s="5"/>
      <c r="K2" s="57"/>
      <c r="L2" s="5"/>
      <c r="M2" s="10"/>
      <c r="N2" s="5"/>
      <c r="O2" s="5"/>
      <c r="P2" s="5"/>
      <c r="Q2"/>
      <c r="R2"/>
    </row>
    <row r="3" spans="1:18" outlineLevel="1">
      <c r="A3" s="10" t="s">
        <v>1513</v>
      </c>
      <c r="B3" s="9"/>
      <c r="C3" s="2"/>
      <c r="D3" s="3"/>
      <c r="E3" s="3"/>
      <c r="F3" s="5"/>
      <c r="G3" s="5"/>
      <c r="H3" s="5"/>
      <c r="I3" s="5"/>
      <c r="J3" s="5"/>
      <c r="K3" s="57"/>
      <c r="L3" s="5"/>
      <c r="M3" s="10" t="s">
        <v>1513</v>
      </c>
      <c r="N3" s="5"/>
      <c r="O3" s="5"/>
      <c r="P3" s="5"/>
      <c r="Q3"/>
      <c r="R3"/>
    </row>
    <row r="4" spans="1:18" outlineLevel="1">
      <c r="A4" s="10" t="s">
        <v>1606</v>
      </c>
      <c r="B4" s="9"/>
      <c r="C4" s="2"/>
      <c r="D4" s="3"/>
      <c r="E4" s="3"/>
      <c r="F4" s="5"/>
      <c r="G4" s="5"/>
      <c r="H4" s="5"/>
      <c r="I4" s="5"/>
      <c r="J4" s="5"/>
      <c r="K4" s="57"/>
      <c r="L4" s="5"/>
      <c r="M4" s="10" t="s">
        <v>1607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1170</v>
      </c>
      <c r="H5" s="15"/>
      <c r="I5" s="15"/>
      <c r="J5" s="5"/>
      <c r="K5" s="57"/>
      <c r="L5" s="5"/>
      <c r="M5" s="5"/>
      <c r="N5" s="5"/>
      <c r="O5" s="5"/>
      <c r="P5" s="5"/>
    </row>
    <row r="6" spans="1:18">
      <c r="A6" s="4"/>
      <c r="B6" s="9"/>
      <c r="C6" s="3"/>
      <c r="D6" s="8"/>
      <c r="E6" s="5"/>
      <c r="F6" s="5"/>
      <c r="G6" s="4" t="s">
        <v>1492</v>
      </c>
      <c r="H6" s="4"/>
      <c r="I6" s="4"/>
      <c r="J6" s="5"/>
      <c r="K6" s="57"/>
      <c r="L6" s="5"/>
      <c r="M6" s="5"/>
      <c r="N6" s="5"/>
      <c r="O6" s="5"/>
      <c r="P6" s="5"/>
    </row>
    <row r="7" spans="1:18">
      <c r="A7" s="4"/>
      <c r="B7" s="9"/>
      <c r="C7" s="3"/>
      <c r="D7" s="8"/>
      <c r="E7" s="5"/>
      <c r="F7" s="5"/>
      <c r="G7" s="4"/>
      <c r="H7" s="4"/>
      <c r="I7" s="4"/>
      <c r="J7" s="5"/>
      <c r="K7" s="57"/>
      <c r="L7" s="5"/>
      <c r="M7" s="5"/>
      <c r="N7" s="5"/>
      <c r="O7" s="5"/>
      <c r="P7" s="5"/>
    </row>
    <row r="8" spans="1:18">
      <c r="A8" s="4"/>
      <c r="B8" s="9"/>
      <c r="C8" s="16" t="s">
        <v>1493</v>
      </c>
      <c r="D8" s="17" t="s">
        <v>425</v>
      </c>
      <c r="E8" s="68"/>
      <c r="F8" s="11"/>
      <c r="G8" s="11"/>
      <c r="H8" s="67"/>
      <c r="I8" s="11"/>
      <c r="J8" s="11"/>
      <c r="K8" s="66"/>
      <c r="L8" s="11"/>
      <c r="M8" s="5"/>
      <c r="N8" s="5"/>
      <c r="O8" s="5"/>
      <c r="P8" s="5"/>
      <c r="Q8" s="5"/>
    </row>
    <row r="9" spans="1:18">
      <c r="A9" s="4"/>
      <c r="B9" s="9"/>
      <c r="C9" s="2"/>
      <c r="D9" s="3"/>
      <c r="E9" s="19"/>
      <c r="F9" s="12"/>
      <c r="G9" s="12"/>
      <c r="H9" s="13" t="s">
        <v>1494</v>
      </c>
      <c r="I9" s="13"/>
      <c r="J9" s="12"/>
      <c r="K9" s="127"/>
      <c r="L9" s="5"/>
      <c r="M9" s="5"/>
      <c r="N9" s="5"/>
      <c r="O9" s="5"/>
      <c r="P9" s="5"/>
      <c r="Q9" s="5"/>
    </row>
    <row r="10" spans="1:18">
      <c r="A10" s="4"/>
      <c r="B10" s="9"/>
      <c r="C10" s="3"/>
      <c r="D10" s="8"/>
      <c r="E10" s="5"/>
      <c r="F10" s="5"/>
      <c r="G10" s="5"/>
      <c r="H10" s="5"/>
      <c r="I10" s="5"/>
      <c r="J10" s="5"/>
      <c r="K10" s="57"/>
      <c r="L10" s="5"/>
      <c r="M10" s="5"/>
      <c r="N10" s="5"/>
      <c r="O10" s="5"/>
      <c r="P10" s="5"/>
    </row>
    <row r="11" spans="1:18">
      <c r="A11" s="4"/>
      <c r="B11" s="9"/>
      <c r="C11" s="3"/>
      <c r="D11" s="18" t="s">
        <v>1169</v>
      </c>
      <c r="E11" s="5"/>
      <c r="F11" s="5"/>
      <c r="G11" s="5"/>
      <c r="H11" s="18" t="s">
        <v>1168</v>
      </c>
      <c r="I11" s="18"/>
      <c r="J11" s="18"/>
      <c r="K11" s="57"/>
      <c r="L11" s="5"/>
      <c r="M11" s="5"/>
      <c r="N11" s="5"/>
      <c r="O11" s="5"/>
      <c r="P11" s="5"/>
      <c r="Q11" s="5"/>
    </row>
    <row r="12" spans="1:18">
      <c r="A12" s="4"/>
      <c r="B12" s="9"/>
      <c r="C12" s="3"/>
      <c r="D12" s="18" t="s">
        <v>1602</v>
      </c>
      <c r="E12" s="5"/>
      <c r="F12" s="5"/>
      <c r="G12" s="5"/>
      <c r="H12" s="18"/>
      <c r="I12" s="18"/>
      <c r="J12" s="227" t="s">
        <v>1167</v>
      </c>
      <c r="K12" s="228"/>
      <c r="L12" s="10" t="s">
        <v>1598</v>
      </c>
      <c r="M12" s="5"/>
      <c r="N12" s="5"/>
      <c r="O12" s="5"/>
      <c r="P12" s="5"/>
    </row>
    <row r="13" spans="1:18" outlineLevel="1">
      <c r="A13" s="4"/>
      <c r="B13" s="9"/>
      <c r="C13" s="3"/>
      <c r="D13" s="18" t="s">
        <v>1604</v>
      </c>
      <c r="E13" s="5"/>
      <c r="F13" s="5"/>
      <c r="G13" s="5"/>
      <c r="H13" s="18"/>
      <c r="I13" s="18"/>
      <c r="J13" s="227" t="s">
        <v>1166</v>
      </c>
      <c r="K13" s="228"/>
      <c r="L13" s="10" t="s">
        <v>1598</v>
      </c>
      <c r="M13" s="5"/>
      <c r="N13" s="5"/>
      <c r="O13" s="5"/>
      <c r="P13" s="5"/>
    </row>
    <row r="14" spans="1:18" outlineLevel="1">
      <c r="A14" s="4"/>
      <c r="B14" s="9"/>
      <c r="C14" s="3"/>
      <c r="D14" s="18" t="s">
        <v>1603</v>
      </c>
      <c r="E14" s="5"/>
      <c r="F14" s="5"/>
      <c r="G14" s="5"/>
      <c r="H14" s="18"/>
      <c r="I14" s="18"/>
      <c r="J14" s="227" t="s">
        <v>1165</v>
      </c>
      <c r="K14" s="228"/>
      <c r="L14" s="10" t="s">
        <v>1598</v>
      </c>
      <c r="M14" s="5"/>
      <c r="N14" s="5"/>
      <c r="O14" s="5"/>
      <c r="P14" s="5"/>
    </row>
    <row r="15" spans="1:18" outlineLevel="1">
      <c r="A15" s="4"/>
      <c r="B15" s="9"/>
      <c r="C15" s="3"/>
      <c r="D15" s="18" t="s">
        <v>1164</v>
      </c>
      <c r="E15" s="5"/>
      <c r="F15" s="5"/>
      <c r="G15" s="5"/>
      <c r="H15" s="18"/>
      <c r="I15" s="18"/>
      <c r="J15" s="227" t="s">
        <v>1163</v>
      </c>
      <c r="K15" s="228"/>
      <c r="L15" s="10" t="s">
        <v>1598</v>
      </c>
      <c r="M15" s="5"/>
      <c r="N15" s="5"/>
      <c r="O15" s="5"/>
      <c r="P15" s="5"/>
    </row>
    <row r="16" spans="1:18" outlineLevel="1">
      <c r="A16" s="4"/>
      <c r="B16" s="9"/>
      <c r="C16" s="3"/>
      <c r="D16" s="18" t="s">
        <v>1162</v>
      </c>
      <c r="E16" s="5"/>
      <c r="F16" s="5"/>
      <c r="G16" s="5"/>
      <c r="H16" s="18"/>
      <c r="I16" s="18"/>
      <c r="J16" s="227" t="s">
        <v>1161</v>
      </c>
      <c r="K16" s="228"/>
      <c r="L16" s="10" t="s">
        <v>1598</v>
      </c>
      <c r="M16" s="5"/>
      <c r="N16" s="5"/>
      <c r="O16" s="5"/>
      <c r="P16" s="5"/>
    </row>
    <row r="17" spans="1:17">
      <c r="A17" s="4"/>
      <c r="B17" s="9"/>
      <c r="C17" s="3"/>
      <c r="D17" s="18" t="s">
        <v>1160</v>
      </c>
      <c r="E17" s="5"/>
      <c r="F17" s="5"/>
      <c r="G17" s="5"/>
      <c r="H17" s="18"/>
      <c r="I17" s="18"/>
      <c r="J17" s="229">
        <f>((K164-K158)*4.42+K159)/1000</f>
        <v>147.81762000000001</v>
      </c>
      <c r="K17" s="230"/>
      <c r="L17" s="10" t="s">
        <v>1598</v>
      </c>
      <c r="M17" s="5"/>
      <c r="N17" s="5"/>
      <c r="O17" s="5"/>
      <c r="P17" s="5"/>
    </row>
    <row r="18" spans="1:17" outlineLevel="1">
      <c r="A18" s="4"/>
      <c r="B18" s="9"/>
      <c r="C18" s="3"/>
      <c r="D18" s="18" t="s">
        <v>1600</v>
      </c>
      <c r="E18" s="5"/>
      <c r="F18" s="5"/>
      <c r="G18" s="5"/>
      <c r="H18" s="18"/>
      <c r="I18" s="18"/>
      <c r="J18" s="227" t="s">
        <v>1159</v>
      </c>
      <c r="K18" s="228"/>
      <c r="L18" s="10" t="s">
        <v>1601</v>
      </c>
      <c r="M18" s="5"/>
      <c r="N18" s="5"/>
      <c r="O18" s="5"/>
      <c r="P18" s="5"/>
    </row>
    <row r="19" spans="1:17" s="44" customFormat="1" outlineLevel="1">
      <c r="A19" s="37"/>
      <c r="B19" s="38"/>
      <c r="C19" s="29"/>
      <c r="D19" s="18" t="s">
        <v>1608</v>
      </c>
      <c r="E19" s="18"/>
      <c r="F19" s="18"/>
      <c r="G19" s="18"/>
      <c r="H19" s="18"/>
      <c r="I19" s="18"/>
      <c r="J19" s="18"/>
      <c r="K19" s="128">
        <f>K162*4.42/1000</f>
        <v>408.50524000000001</v>
      </c>
      <c r="L19" s="18" t="s">
        <v>1609</v>
      </c>
      <c r="M19" s="40"/>
      <c r="N19" s="40"/>
      <c r="O19" s="40"/>
      <c r="P19" s="40"/>
    </row>
    <row r="20" spans="1:17" customFormat="1">
      <c r="A20" s="37"/>
      <c r="B20" s="38"/>
      <c r="C20" s="29"/>
      <c r="D20" s="45" t="s">
        <v>1158</v>
      </c>
      <c r="E20" s="18"/>
      <c r="F20" s="18"/>
      <c r="G20" s="18"/>
      <c r="H20" s="18"/>
      <c r="I20" s="18"/>
      <c r="J20" s="18"/>
      <c r="K20" s="59"/>
      <c r="L20" s="18"/>
      <c r="M20" s="40"/>
      <c r="N20" s="40"/>
      <c r="O20" s="40"/>
      <c r="P20" s="40"/>
    </row>
    <row r="21" spans="1:17">
      <c r="A21" s="4"/>
      <c r="B21" s="9"/>
      <c r="C21" s="2"/>
      <c r="D21" s="3"/>
      <c r="E21" s="4"/>
      <c r="F21" s="5"/>
      <c r="G21" s="5"/>
      <c r="H21" s="5"/>
      <c r="I21" s="5"/>
      <c r="J21" s="5"/>
      <c r="K21" s="57"/>
      <c r="L21" s="5"/>
      <c r="M21" s="5"/>
      <c r="N21" s="5"/>
      <c r="O21" s="5"/>
      <c r="P21" s="5"/>
    </row>
    <row r="22" spans="1:17" ht="19.5" customHeight="1">
      <c r="A22" s="217" t="s">
        <v>1495</v>
      </c>
      <c r="B22" s="223" t="s">
        <v>1157</v>
      </c>
      <c r="C22" s="217" t="s">
        <v>1496</v>
      </c>
      <c r="D22" s="217" t="s">
        <v>1497</v>
      </c>
      <c r="E22" s="217" t="s">
        <v>1498</v>
      </c>
      <c r="F22" s="217" t="s">
        <v>1511</v>
      </c>
      <c r="G22" s="218"/>
      <c r="H22" s="218"/>
      <c r="I22" s="218"/>
      <c r="J22" s="217" t="s">
        <v>1512</v>
      </c>
      <c r="K22" s="234"/>
      <c r="L22" s="234"/>
      <c r="M22" s="234"/>
      <c r="N22" s="234"/>
      <c r="O22" s="217" t="s">
        <v>1504</v>
      </c>
      <c r="P22" s="217" t="s">
        <v>1506</v>
      </c>
      <c r="Q22" s="233" t="s">
        <v>1156</v>
      </c>
    </row>
    <row r="23" spans="1:17" ht="18.75" customHeight="1">
      <c r="A23" s="218"/>
      <c r="B23" s="224"/>
      <c r="C23" s="222"/>
      <c r="D23" s="217"/>
      <c r="E23" s="217"/>
      <c r="F23" s="217" t="s">
        <v>1499</v>
      </c>
      <c r="G23" s="217" t="s">
        <v>1501</v>
      </c>
      <c r="H23" s="218"/>
      <c r="I23" s="218"/>
      <c r="J23" s="217" t="s">
        <v>1155</v>
      </c>
      <c r="K23" s="220" t="s">
        <v>1499</v>
      </c>
      <c r="L23" s="217" t="s">
        <v>1501</v>
      </c>
      <c r="M23" s="218"/>
      <c r="N23" s="218"/>
      <c r="O23" s="217"/>
      <c r="P23" s="217"/>
      <c r="Q23" s="233"/>
    </row>
    <row r="24" spans="1:17" ht="22.5" customHeight="1">
      <c r="A24" s="218"/>
      <c r="B24" s="224"/>
      <c r="C24" s="222"/>
      <c r="D24" s="217"/>
      <c r="E24" s="217"/>
      <c r="F24" s="218"/>
      <c r="G24" s="116" t="s">
        <v>1500</v>
      </c>
      <c r="H24" s="116" t="s">
        <v>1508</v>
      </c>
      <c r="I24" s="116" t="s">
        <v>1503</v>
      </c>
      <c r="J24" s="222"/>
      <c r="K24" s="221"/>
      <c r="L24" s="116" t="s">
        <v>1500</v>
      </c>
      <c r="M24" s="116" t="s">
        <v>1508</v>
      </c>
      <c r="N24" s="116" t="s">
        <v>1503</v>
      </c>
      <c r="O24" s="217"/>
      <c r="P24" s="217"/>
      <c r="Q24" s="233"/>
    </row>
    <row r="25" spans="1:17">
      <c r="A25" s="23">
        <v>1</v>
      </c>
      <c r="B25" s="118">
        <v>2</v>
      </c>
      <c r="C25" s="116">
        <v>3</v>
      </c>
      <c r="D25" s="116">
        <v>4</v>
      </c>
      <c r="E25" s="31">
        <v>5</v>
      </c>
      <c r="F25" s="117">
        <v>6</v>
      </c>
      <c r="G25" s="117">
        <v>7</v>
      </c>
      <c r="H25" s="117">
        <v>8</v>
      </c>
      <c r="I25" s="117">
        <v>9</v>
      </c>
      <c r="J25" s="117">
        <v>10</v>
      </c>
      <c r="K25" s="119">
        <v>11</v>
      </c>
      <c r="L25" s="117">
        <v>12</v>
      </c>
      <c r="M25" s="117">
        <v>13</v>
      </c>
      <c r="N25" s="117">
        <v>14</v>
      </c>
      <c r="O25" s="117">
        <v>15</v>
      </c>
      <c r="P25" s="117">
        <v>16</v>
      </c>
      <c r="Q25" s="117">
        <v>17</v>
      </c>
    </row>
    <row r="26" spans="1:17" ht="19.899999999999999" customHeight="1">
      <c r="A26" s="219" t="s">
        <v>1514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</row>
    <row r="27" spans="1:17">
      <c r="A27" s="23">
        <v>1</v>
      </c>
      <c r="B27" s="30" t="s">
        <v>1537</v>
      </c>
      <c r="C27" s="113" t="s">
        <v>1154</v>
      </c>
      <c r="D27" s="31" t="s">
        <v>1538</v>
      </c>
      <c r="E27" s="32">
        <v>1</v>
      </c>
      <c r="F27" s="34"/>
      <c r="G27" s="34"/>
      <c r="H27" s="34"/>
      <c r="I27" s="34"/>
      <c r="J27" s="34">
        <v>631</v>
      </c>
      <c r="K27" s="60">
        <v>631</v>
      </c>
      <c r="L27" s="34"/>
      <c r="M27" s="34"/>
      <c r="N27" s="34"/>
      <c r="O27" s="34"/>
      <c r="P27" s="34"/>
      <c r="Q27" s="34"/>
    </row>
    <row r="28" spans="1:17">
      <c r="A28" s="23">
        <v>2</v>
      </c>
      <c r="B28" s="30" t="s">
        <v>1537</v>
      </c>
      <c r="C28" s="113" t="s">
        <v>1153</v>
      </c>
      <c r="D28" s="31" t="s">
        <v>1538</v>
      </c>
      <c r="E28" s="32">
        <v>1</v>
      </c>
      <c r="F28" s="34"/>
      <c r="G28" s="34"/>
      <c r="H28" s="34"/>
      <c r="I28" s="34"/>
      <c r="J28" s="34">
        <v>142</v>
      </c>
      <c r="K28" s="60">
        <v>142</v>
      </c>
      <c r="L28" s="34"/>
      <c r="M28" s="34"/>
      <c r="N28" s="34"/>
      <c r="O28" s="34"/>
      <c r="P28" s="34"/>
      <c r="Q28" s="34"/>
    </row>
    <row r="29" spans="1:17">
      <c r="A29" s="23">
        <v>3</v>
      </c>
      <c r="B29" s="30" t="s">
        <v>1537</v>
      </c>
      <c r="C29" s="113" t="s">
        <v>1152</v>
      </c>
      <c r="D29" s="31" t="s">
        <v>1538</v>
      </c>
      <c r="E29" s="32">
        <v>1</v>
      </c>
      <c r="F29" s="34"/>
      <c r="G29" s="34"/>
      <c r="H29" s="34"/>
      <c r="I29" s="34"/>
      <c r="J29" s="34">
        <v>73</v>
      </c>
      <c r="K29" s="60">
        <v>73</v>
      </c>
      <c r="L29" s="34"/>
      <c r="M29" s="34"/>
      <c r="N29" s="34"/>
      <c r="O29" s="34"/>
      <c r="P29" s="34"/>
      <c r="Q29" s="34"/>
    </row>
    <row r="30" spans="1:17" ht="24">
      <c r="A30" s="23">
        <v>4</v>
      </c>
      <c r="B30" s="30" t="s">
        <v>1151</v>
      </c>
      <c r="C30" s="113" t="s">
        <v>1150</v>
      </c>
      <c r="D30" s="31" t="s">
        <v>1515</v>
      </c>
      <c r="E30" s="32">
        <v>1</v>
      </c>
      <c r="F30" s="33">
        <v>256.7</v>
      </c>
      <c r="G30" s="33">
        <v>157.76</v>
      </c>
      <c r="H30" s="33">
        <v>33.83</v>
      </c>
      <c r="I30" s="33">
        <v>6.87</v>
      </c>
      <c r="J30" s="34"/>
      <c r="K30" s="60">
        <v>257</v>
      </c>
      <c r="L30" s="34">
        <v>158</v>
      </c>
      <c r="M30" s="34">
        <v>34</v>
      </c>
      <c r="N30" s="34">
        <v>7</v>
      </c>
      <c r="O30" s="34">
        <v>10.1</v>
      </c>
      <c r="P30" s="34">
        <v>10.1</v>
      </c>
      <c r="Q30" s="34"/>
    </row>
    <row r="31" spans="1:17" ht="36">
      <c r="A31" s="23">
        <v>5</v>
      </c>
      <c r="B31" s="30" t="s">
        <v>1537</v>
      </c>
      <c r="C31" s="113" t="s">
        <v>1149</v>
      </c>
      <c r="D31" s="31" t="s">
        <v>1538</v>
      </c>
      <c r="E31" s="32">
        <v>1</v>
      </c>
      <c r="F31" s="33">
        <v>249.03</v>
      </c>
      <c r="G31" s="34"/>
      <c r="H31" s="34"/>
      <c r="I31" s="34"/>
      <c r="J31" s="34"/>
      <c r="K31" s="60">
        <v>249</v>
      </c>
      <c r="L31" s="34"/>
      <c r="M31" s="34"/>
      <c r="N31" s="34"/>
      <c r="O31" s="34"/>
      <c r="P31" s="34"/>
      <c r="Q31" s="34"/>
    </row>
    <row r="32" spans="1:17" ht="24">
      <c r="A32" s="23">
        <v>6</v>
      </c>
      <c r="B32" s="30" t="s">
        <v>1148</v>
      </c>
      <c r="C32" s="113" t="s">
        <v>1147</v>
      </c>
      <c r="D32" s="31" t="s">
        <v>1515</v>
      </c>
      <c r="E32" s="32">
        <v>1</v>
      </c>
      <c r="F32" s="33">
        <v>32.229999999999997</v>
      </c>
      <c r="G32" s="33">
        <v>26.18</v>
      </c>
      <c r="H32" s="33">
        <v>1.91</v>
      </c>
      <c r="I32" s="34"/>
      <c r="J32" s="34"/>
      <c r="K32" s="60">
        <v>32</v>
      </c>
      <c r="L32" s="34">
        <v>26</v>
      </c>
      <c r="M32" s="34">
        <v>2</v>
      </c>
      <c r="N32" s="34"/>
      <c r="O32" s="34">
        <v>2.1800000000000002</v>
      </c>
      <c r="P32" s="34">
        <v>2.1800000000000002</v>
      </c>
      <c r="Q32" s="34"/>
    </row>
    <row r="33" spans="1:17" ht="24">
      <c r="A33" s="23">
        <v>7</v>
      </c>
      <c r="B33" s="30" t="s">
        <v>1537</v>
      </c>
      <c r="C33" s="113" t="s">
        <v>1146</v>
      </c>
      <c r="D33" s="31" t="s">
        <v>1538</v>
      </c>
      <c r="E33" s="32">
        <v>1</v>
      </c>
      <c r="F33" s="34"/>
      <c r="G33" s="34"/>
      <c r="H33" s="34"/>
      <c r="I33" s="34"/>
      <c r="J33" s="34">
        <v>102</v>
      </c>
      <c r="K33" s="60">
        <v>102</v>
      </c>
      <c r="L33" s="34"/>
      <c r="M33" s="34"/>
      <c r="N33" s="34"/>
      <c r="O33" s="34"/>
      <c r="P33" s="34"/>
      <c r="Q33" s="34"/>
    </row>
    <row r="34" spans="1:17" ht="24">
      <c r="A34" s="23">
        <v>8</v>
      </c>
      <c r="B34" s="30" t="s">
        <v>1145</v>
      </c>
      <c r="C34" s="113" t="s">
        <v>1144</v>
      </c>
      <c r="D34" s="31" t="s">
        <v>1515</v>
      </c>
      <c r="E34" s="32">
        <v>1</v>
      </c>
      <c r="F34" s="33">
        <v>59.97</v>
      </c>
      <c r="G34" s="33">
        <v>51.77</v>
      </c>
      <c r="H34" s="33">
        <v>0.37</v>
      </c>
      <c r="I34" s="34"/>
      <c r="J34" s="34"/>
      <c r="K34" s="60">
        <v>60</v>
      </c>
      <c r="L34" s="34">
        <v>52</v>
      </c>
      <c r="M34" s="34"/>
      <c r="N34" s="34"/>
      <c r="O34" s="34">
        <v>3.6</v>
      </c>
      <c r="P34" s="34">
        <v>3.6</v>
      </c>
      <c r="Q34" s="34"/>
    </row>
    <row r="35" spans="1:17" ht="36">
      <c r="A35" s="23">
        <v>9</v>
      </c>
      <c r="B35" s="30" t="s">
        <v>1537</v>
      </c>
      <c r="C35" s="113" t="s">
        <v>1143</v>
      </c>
      <c r="D35" s="31" t="s">
        <v>1538</v>
      </c>
      <c r="E35" s="32">
        <v>1</v>
      </c>
      <c r="F35" s="33">
        <v>47.93</v>
      </c>
      <c r="G35" s="34"/>
      <c r="H35" s="34"/>
      <c r="I35" s="34"/>
      <c r="J35" s="34"/>
      <c r="K35" s="60">
        <v>48</v>
      </c>
      <c r="L35" s="34"/>
      <c r="M35" s="34"/>
      <c r="N35" s="34"/>
      <c r="O35" s="34"/>
      <c r="P35" s="34"/>
      <c r="Q35" s="34"/>
    </row>
    <row r="36" spans="1:17">
      <c r="A36" s="23">
        <v>10</v>
      </c>
      <c r="B36" s="30" t="s">
        <v>1099</v>
      </c>
      <c r="C36" s="113" t="s">
        <v>1142</v>
      </c>
      <c r="D36" s="31" t="s">
        <v>1515</v>
      </c>
      <c r="E36" s="32">
        <v>1</v>
      </c>
      <c r="F36" s="33">
        <v>7.32</v>
      </c>
      <c r="G36" s="33">
        <v>6.88</v>
      </c>
      <c r="H36" s="34"/>
      <c r="I36" s="34"/>
      <c r="J36" s="34"/>
      <c r="K36" s="60">
        <v>7</v>
      </c>
      <c r="L36" s="34">
        <v>7</v>
      </c>
      <c r="M36" s="34"/>
      <c r="N36" s="34"/>
      <c r="O36" s="34">
        <v>0.5</v>
      </c>
      <c r="P36" s="34">
        <v>0.5</v>
      </c>
      <c r="Q36" s="34"/>
    </row>
    <row r="37" spans="1:17">
      <c r="A37" s="23">
        <v>11</v>
      </c>
      <c r="B37" s="30" t="s">
        <v>1537</v>
      </c>
      <c r="C37" s="113" t="s">
        <v>1141</v>
      </c>
      <c r="D37" s="31" t="s">
        <v>1538</v>
      </c>
      <c r="E37" s="32">
        <v>1</v>
      </c>
      <c r="F37" s="34"/>
      <c r="G37" s="34"/>
      <c r="H37" s="34"/>
      <c r="I37" s="34"/>
      <c r="J37" s="34">
        <v>1325</v>
      </c>
      <c r="K37" s="60">
        <v>1325</v>
      </c>
      <c r="L37" s="34"/>
      <c r="M37" s="34"/>
      <c r="N37" s="34"/>
      <c r="O37" s="34"/>
      <c r="P37" s="34"/>
      <c r="Q37" s="34"/>
    </row>
    <row r="38" spans="1:17">
      <c r="A38" s="23">
        <v>12</v>
      </c>
      <c r="B38" s="30" t="s">
        <v>1131</v>
      </c>
      <c r="C38" s="113" t="s">
        <v>1140</v>
      </c>
      <c r="D38" s="31" t="s">
        <v>1515</v>
      </c>
      <c r="E38" s="32">
        <v>1</v>
      </c>
      <c r="F38" s="33">
        <v>64.92</v>
      </c>
      <c r="G38" s="33">
        <v>57.52</v>
      </c>
      <c r="H38" s="33">
        <v>0.37</v>
      </c>
      <c r="I38" s="34"/>
      <c r="J38" s="34"/>
      <c r="K38" s="60">
        <v>65</v>
      </c>
      <c r="L38" s="34">
        <v>58</v>
      </c>
      <c r="M38" s="34"/>
      <c r="N38" s="34"/>
      <c r="O38" s="34">
        <v>4</v>
      </c>
      <c r="P38" s="34">
        <v>4</v>
      </c>
      <c r="Q38" s="34"/>
    </row>
    <row r="39" spans="1:17" ht="24">
      <c r="A39" s="23">
        <v>13</v>
      </c>
      <c r="B39" s="30" t="s">
        <v>1537</v>
      </c>
      <c r="C39" s="113" t="s">
        <v>1139</v>
      </c>
      <c r="D39" s="31" t="s">
        <v>1538</v>
      </c>
      <c r="E39" s="32">
        <v>1</v>
      </c>
      <c r="F39" s="34"/>
      <c r="G39" s="34"/>
      <c r="H39" s="34"/>
      <c r="I39" s="34"/>
      <c r="J39" s="34">
        <v>905</v>
      </c>
      <c r="K39" s="60">
        <v>905</v>
      </c>
      <c r="L39" s="34"/>
      <c r="M39" s="34"/>
      <c r="N39" s="34"/>
      <c r="O39" s="34"/>
      <c r="P39" s="34"/>
      <c r="Q39" s="34"/>
    </row>
    <row r="40" spans="1:17" ht="24">
      <c r="A40" s="23">
        <v>14</v>
      </c>
      <c r="B40" s="30" t="s">
        <v>1128</v>
      </c>
      <c r="C40" s="113" t="s">
        <v>1138</v>
      </c>
      <c r="D40" s="31" t="s">
        <v>1515</v>
      </c>
      <c r="E40" s="32">
        <v>1</v>
      </c>
      <c r="F40" s="33">
        <v>64.92</v>
      </c>
      <c r="G40" s="33">
        <v>57.52</v>
      </c>
      <c r="H40" s="33">
        <v>0.37</v>
      </c>
      <c r="I40" s="34"/>
      <c r="J40" s="34"/>
      <c r="K40" s="60">
        <v>65</v>
      </c>
      <c r="L40" s="34">
        <v>58</v>
      </c>
      <c r="M40" s="34"/>
      <c r="N40" s="34"/>
      <c r="O40" s="34">
        <v>4</v>
      </c>
      <c r="P40" s="34">
        <v>4</v>
      </c>
      <c r="Q40" s="34"/>
    </row>
    <row r="41" spans="1:17" ht="24">
      <c r="A41" s="23">
        <v>15</v>
      </c>
      <c r="B41" s="30" t="s">
        <v>1537</v>
      </c>
      <c r="C41" s="113" t="s">
        <v>1137</v>
      </c>
      <c r="D41" s="31" t="s">
        <v>1538</v>
      </c>
      <c r="E41" s="32">
        <v>1</v>
      </c>
      <c r="F41" s="34"/>
      <c r="G41" s="34"/>
      <c r="H41" s="34"/>
      <c r="I41" s="34"/>
      <c r="J41" s="34">
        <v>443</v>
      </c>
      <c r="K41" s="60">
        <v>443</v>
      </c>
      <c r="L41" s="34"/>
      <c r="M41" s="34"/>
      <c r="N41" s="34"/>
      <c r="O41" s="34"/>
      <c r="P41" s="34"/>
      <c r="Q41" s="34"/>
    </row>
    <row r="42" spans="1:17">
      <c r="A42" s="23">
        <v>16</v>
      </c>
      <c r="B42" s="30" t="s">
        <v>1131</v>
      </c>
      <c r="C42" s="113" t="s">
        <v>1136</v>
      </c>
      <c r="D42" s="31" t="s">
        <v>1515</v>
      </c>
      <c r="E42" s="32">
        <v>1</v>
      </c>
      <c r="F42" s="33">
        <v>64.92</v>
      </c>
      <c r="G42" s="33">
        <v>57.52</v>
      </c>
      <c r="H42" s="33">
        <v>0.37</v>
      </c>
      <c r="I42" s="34"/>
      <c r="J42" s="34"/>
      <c r="K42" s="60">
        <v>65</v>
      </c>
      <c r="L42" s="34">
        <v>58</v>
      </c>
      <c r="M42" s="34"/>
      <c r="N42" s="34"/>
      <c r="O42" s="34">
        <v>4</v>
      </c>
      <c r="P42" s="34">
        <v>4</v>
      </c>
      <c r="Q42" s="34"/>
    </row>
    <row r="43" spans="1:17" ht="24">
      <c r="A43" s="23">
        <v>17</v>
      </c>
      <c r="B43" s="30" t="s">
        <v>1537</v>
      </c>
      <c r="C43" s="113" t="s">
        <v>1135</v>
      </c>
      <c r="D43" s="31" t="s">
        <v>1538</v>
      </c>
      <c r="E43" s="32">
        <v>1</v>
      </c>
      <c r="F43" s="34"/>
      <c r="G43" s="34"/>
      <c r="H43" s="34"/>
      <c r="I43" s="34"/>
      <c r="J43" s="34">
        <v>398</v>
      </c>
      <c r="K43" s="60">
        <v>398</v>
      </c>
      <c r="L43" s="34"/>
      <c r="M43" s="34"/>
      <c r="N43" s="34"/>
      <c r="O43" s="34"/>
      <c r="P43" s="34"/>
      <c r="Q43" s="34"/>
    </row>
    <row r="44" spans="1:17" ht="24">
      <c r="A44" s="23">
        <v>18</v>
      </c>
      <c r="B44" s="30" t="s">
        <v>1537</v>
      </c>
      <c r="C44" s="113" t="s">
        <v>1134</v>
      </c>
      <c r="D44" s="31" t="s">
        <v>1538</v>
      </c>
      <c r="E44" s="32">
        <v>6</v>
      </c>
      <c r="F44" s="34"/>
      <c r="G44" s="34"/>
      <c r="H44" s="34"/>
      <c r="I44" s="34"/>
      <c r="J44" s="34">
        <v>1329</v>
      </c>
      <c r="K44" s="60">
        <v>1329</v>
      </c>
      <c r="L44" s="34"/>
      <c r="M44" s="34"/>
      <c r="N44" s="34"/>
      <c r="O44" s="34"/>
      <c r="P44" s="34"/>
      <c r="Q44" s="34"/>
    </row>
    <row r="45" spans="1:17" ht="24">
      <c r="A45" s="23">
        <v>19</v>
      </c>
      <c r="B45" s="30" t="s">
        <v>1131</v>
      </c>
      <c r="C45" s="113" t="s">
        <v>1133</v>
      </c>
      <c r="D45" s="31" t="s">
        <v>1515</v>
      </c>
      <c r="E45" s="35">
        <v>7</v>
      </c>
      <c r="F45" s="33">
        <v>64.92</v>
      </c>
      <c r="G45" s="33">
        <v>57.52</v>
      </c>
      <c r="H45" s="33">
        <v>0.37</v>
      </c>
      <c r="I45" s="34"/>
      <c r="J45" s="34"/>
      <c r="K45" s="60">
        <v>454</v>
      </c>
      <c r="L45" s="34">
        <v>403</v>
      </c>
      <c r="M45" s="34">
        <v>3</v>
      </c>
      <c r="N45" s="34"/>
      <c r="O45" s="34">
        <v>4</v>
      </c>
      <c r="P45" s="34">
        <v>28</v>
      </c>
      <c r="Q45" s="34"/>
    </row>
    <row r="46" spans="1:17" ht="24">
      <c r="A46" s="23">
        <v>20</v>
      </c>
      <c r="B46" s="30" t="s">
        <v>1537</v>
      </c>
      <c r="C46" s="113" t="s">
        <v>1132</v>
      </c>
      <c r="D46" s="31" t="s">
        <v>1538</v>
      </c>
      <c r="E46" s="32">
        <v>1</v>
      </c>
      <c r="F46" s="34"/>
      <c r="G46" s="34"/>
      <c r="H46" s="34"/>
      <c r="I46" s="34"/>
      <c r="J46" s="34">
        <v>82</v>
      </c>
      <c r="K46" s="60">
        <v>82</v>
      </c>
      <c r="L46" s="34"/>
      <c r="M46" s="34"/>
      <c r="N46" s="34"/>
      <c r="O46" s="34"/>
      <c r="P46" s="34"/>
      <c r="Q46" s="34"/>
    </row>
    <row r="47" spans="1:17" ht="24">
      <c r="A47" s="23">
        <v>21</v>
      </c>
      <c r="B47" s="30" t="s">
        <v>1131</v>
      </c>
      <c r="C47" s="113" t="s">
        <v>1130</v>
      </c>
      <c r="D47" s="31" t="s">
        <v>1515</v>
      </c>
      <c r="E47" s="32">
        <v>1</v>
      </c>
      <c r="F47" s="33">
        <v>64.92</v>
      </c>
      <c r="G47" s="33">
        <v>57.52</v>
      </c>
      <c r="H47" s="33">
        <v>0.37</v>
      </c>
      <c r="I47" s="34"/>
      <c r="J47" s="34"/>
      <c r="K47" s="60">
        <v>65</v>
      </c>
      <c r="L47" s="34">
        <v>58</v>
      </c>
      <c r="M47" s="34"/>
      <c r="N47" s="34"/>
      <c r="O47" s="34">
        <v>4</v>
      </c>
      <c r="P47" s="34">
        <v>4</v>
      </c>
      <c r="Q47" s="34"/>
    </row>
    <row r="48" spans="1:17" ht="24">
      <c r="A48" s="23">
        <v>22</v>
      </c>
      <c r="B48" s="30" t="s">
        <v>1537</v>
      </c>
      <c r="C48" s="113" t="s">
        <v>1129</v>
      </c>
      <c r="D48" s="31" t="s">
        <v>1538</v>
      </c>
      <c r="E48" s="32">
        <v>6</v>
      </c>
      <c r="F48" s="34"/>
      <c r="G48" s="34"/>
      <c r="H48" s="34"/>
      <c r="I48" s="34"/>
      <c r="J48" s="34">
        <v>384</v>
      </c>
      <c r="K48" s="60">
        <v>384</v>
      </c>
      <c r="L48" s="34"/>
      <c r="M48" s="34"/>
      <c r="N48" s="34"/>
      <c r="O48" s="34"/>
      <c r="P48" s="34"/>
      <c r="Q48" s="34"/>
    </row>
    <row r="49" spans="1:17" ht="24">
      <c r="A49" s="23">
        <v>23</v>
      </c>
      <c r="B49" s="30" t="s">
        <v>1128</v>
      </c>
      <c r="C49" s="113" t="s">
        <v>1127</v>
      </c>
      <c r="D49" s="31" t="s">
        <v>1515</v>
      </c>
      <c r="E49" s="32">
        <v>6</v>
      </c>
      <c r="F49" s="33">
        <v>64.92</v>
      </c>
      <c r="G49" s="33">
        <v>57.52</v>
      </c>
      <c r="H49" s="33">
        <v>0.37</v>
      </c>
      <c r="I49" s="34"/>
      <c r="J49" s="34"/>
      <c r="K49" s="60">
        <v>390</v>
      </c>
      <c r="L49" s="34">
        <v>345</v>
      </c>
      <c r="M49" s="34">
        <v>2</v>
      </c>
      <c r="N49" s="34"/>
      <c r="O49" s="34">
        <v>4</v>
      </c>
      <c r="P49" s="34">
        <v>24</v>
      </c>
      <c r="Q49" s="34"/>
    </row>
    <row r="50" spans="1:17" ht="36">
      <c r="A50" s="23">
        <v>24</v>
      </c>
      <c r="B50" s="30" t="s">
        <v>1537</v>
      </c>
      <c r="C50" s="113" t="s">
        <v>1126</v>
      </c>
      <c r="D50" s="31" t="s">
        <v>1538</v>
      </c>
      <c r="E50" s="35">
        <v>51</v>
      </c>
      <c r="F50" s="33">
        <v>158.18</v>
      </c>
      <c r="G50" s="34"/>
      <c r="H50" s="34"/>
      <c r="I50" s="34"/>
      <c r="J50" s="34"/>
      <c r="K50" s="60">
        <v>8067</v>
      </c>
      <c r="L50" s="34"/>
      <c r="M50" s="34"/>
      <c r="N50" s="34"/>
      <c r="O50" s="34"/>
      <c r="P50" s="34"/>
      <c r="Q50" s="34"/>
    </row>
    <row r="51" spans="1:17" ht="48">
      <c r="A51" s="23">
        <v>25</v>
      </c>
      <c r="B51" s="30" t="s">
        <v>1121</v>
      </c>
      <c r="C51" s="113" t="s">
        <v>1125</v>
      </c>
      <c r="D51" s="31" t="s">
        <v>1515</v>
      </c>
      <c r="E51" s="32">
        <v>46</v>
      </c>
      <c r="F51" s="33">
        <v>28.38</v>
      </c>
      <c r="G51" s="33">
        <v>22.76</v>
      </c>
      <c r="H51" s="33">
        <v>0.46</v>
      </c>
      <c r="I51" s="34"/>
      <c r="J51" s="34"/>
      <c r="K51" s="60">
        <v>1305</v>
      </c>
      <c r="L51" s="34">
        <v>1047</v>
      </c>
      <c r="M51" s="34">
        <v>21</v>
      </c>
      <c r="N51" s="34"/>
      <c r="O51" s="34">
        <v>1.68</v>
      </c>
      <c r="P51" s="34">
        <v>77.28</v>
      </c>
      <c r="Q51" s="34"/>
    </row>
    <row r="52" spans="1:17" ht="24">
      <c r="A52" s="23">
        <v>26</v>
      </c>
      <c r="B52" s="30" t="s">
        <v>1537</v>
      </c>
      <c r="C52" s="113" t="s">
        <v>1124</v>
      </c>
      <c r="D52" s="31" t="s">
        <v>1538</v>
      </c>
      <c r="E52" s="35">
        <v>8</v>
      </c>
      <c r="F52" s="33">
        <v>105.45</v>
      </c>
      <c r="G52" s="34"/>
      <c r="H52" s="34"/>
      <c r="I52" s="34"/>
      <c r="J52" s="34"/>
      <c r="K52" s="60">
        <v>844</v>
      </c>
      <c r="L52" s="34"/>
      <c r="M52" s="34"/>
      <c r="N52" s="34"/>
      <c r="O52" s="34"/>
      <c r="P52" s="34"/>
      <c r="Q52" s="34"/>
    </row>
    <row r="53" spans="1:17">
      <c r="A53" s="23">
        <v>27</v>
      </c>
      <c r="B53" s="30" t="s">
        <v>1110</v>
      </c>
      <c r="C53" s="113" t="s">
        <v>1123</v>
      </c>
      <c r="D53" s="31" t="s">
        <v>1515</v>
      </c>
      <c r="E53" s="32">
        <v>7</v>
      </c>
      <c r="F53" s="33">
        <v>13.89</v>
      </c>
      <c r="G53" s="33">
        <v>12.78</v>
      </c>
      <c r="H53" s="34"/>
      <c r="I53" s="34"/>
      <c r="J53" s="34"/>
      <c r="K53" s="60">
        <v>97</v>
      </c>
      <c r="L53" s="34">
        <v>89</v>
      </c>
      <c r="M53" s="34"/>
      <c r="N53" s="34"/>
      <c r="O53" s="34">
        <v>1</v>
      </c>
      <c r="P53" s="34">
        <v>7</v>
      </c>
      <c r="Q53" s="34"/>
    </row>
    <row r="54" spans="1:17" ht="24">
      <c r="A54" s="23">
        <v>28</v>
      </c>
      <c r="B54" s="30" t="s">
        <v>1537</v>
      </c>
      <c r="C54" s="113" t="s">
        <v>1122</v>
      </c>
      <c r="D54" s="31" t="s">
        <v>1538</v>
      </c>
      <c r="E54" s="35">
        <v>3</v>
      </c>
      <c r="F54" s="33">
        <v>3088.24</v>
      </c>
      <c r="G54" s="34"/>
      <c r="H54" s="34"/>
      <c r="I54" s="34"/>
      <c r="J54" s="34"/>
      <c r="K54" s="60">
        <v>9265</v>
      </c>
      <c r="L54" s="34"/>
      <c r="M54" s="34"/>
      <c r="N54" s="34"/>
      <c r="O54" s="34"/>
      <c r="P54" s="34"/>
      <c r="Q54" s="34"/>
    </row>
    <row r="55" spans="1:17" ht="60">
      <c r="A55" s="23">
        <v>29</v>
      </c>
      <c r="B55" s="30" t="s">
        <v>1121</v>
      </c>
      <c r="C55" s="113" t="s">
        <v>1120</v>
      </c>
      <c r="D55" s="31" t="s">
        <v>1515</v>
      </c>
      <c r="E55" s="32">
        <v>2</v>
      </c>
      <c r="F55" s="33">
        <v>28.38</v>
      </c>
      <c r="G55" s="33">
        <v>22.76</v>
      </c>
      <c r="H55" s="33">
        <v>0.46</v>
      </c>
      <c r="I55" s="34"/>
      <c r="J55" s="34"/>
      <c r="K55" s="60">
        <v>57</v>
      </c>
      <c r="L55" s="34">
        <v>46</v>
      </c>
      <c r="M55" s="34">
        <v>1</v>
      </c>
      <c r="N55" s="34"/>
      <c r="O55" s="34">
        <v>1.68</v>
      </c>
      <c r="P55" s="34">
        <v>3.36</v>
      </c>
      <c r="Q55" s="34"/>
    </row>
    <row r="56" spans="1:17" ht="48">
      <c r="A56" s="23">
        <v>30</v>
      </c>
      <c r="B56" s="30" t="s">
        <v>1537</v>
      </c>
      <c r="C56" s="113" t="s">
        <v>1119</v>
      </c>
      <c r="D56" s="31" t="s">
        <v>1565</v>
      </c>
      <c r="E56" s="35">
        <v>15</v>
      </c>
      <c r="F56" s="33">
        <v>168.08</v>
      </c>
      <c r="G56" s="34"/>
      <c r="H56" s="34"/>
      <c r="I56" s="34"/>
      <c r="J56" s="34"/>
      <c r="K56" s="60">
        <v>2521</v>
      </c>
      <c r="L56" s="34"/>
      <c r="M56" s="34"/>
      <c r="N56" s="34"/>
      <c r="O56" s="34"/>
      <c r="P56" s="34"/>
      <c r="Q56" s="34"/>
    </row>
    <row r="57" spans="1:17" ht="48">
      <c r="A57" s="23">
        <v>31</v>
      </c>
      <c r="B57" s="30" t="s">
        <v>1082</v>
      </c>
      <c r="C57" s="113" t="s">
        <v>1118</v>
      </c>
      <c r="D57" s="31" t="s">
        <v>1519</v>
      </c>
      <c r="E57" s="35">
        <v>0.1</v>
      </c>
      <c r="F57" s="33">
        <v>1837.57</v>
      </c>
      <c r="G57" s="33">
        <v>474.14</v>
      </c>
      <c r="H57" s="33">
        <v>129.78</v>
      </c>
      <c r="I57" s="33">
        <v>23.9</v>
      </c>
      <c r="J57" s="34"/>
      <c r="K57" s="60">
        <v>184</v>
      </c>
      <c r="L57" s="34">
        <v>47</v>
      </c>
      <c r="M57" s="34">
        <v>13</v>
      </c>
      <c r="N57" s="34">
        <v>2</v>
      </c>
      <c r="O57" s="34">
        <v>37.1</v>
      </c>
      <c r="P57" s="34">
        <v>3.71</v>
      </c>
      <c r="Q57" s="34"/>
    </row>
    <row r="58" spans="1:17">
      <c r="A58" s="23">
        <v>32</v>
      </c>
      <c r="B58" s="30" t="s">
        <v>1117</v>
      </c>
      <c r="C58" s="113" t="s">
        <v>1116</v>
      </c>
      <c r="D58" s="31" t="s">
        <v>1516</v>
      </c>
      <c r="E58" s="35">
        <v>5</v>
      </c>
      <c r="F58" s="33">
        <v>1.19</v>
      </c>
      <c r="G58" s="34"/>
      <c r="H58" s="34"/>
      <c r="I58" s="34"/>
      <c r="J58" s="34"/>
      <c r="K58" s="60">
        <v>6</v>
      </c>
      <c r="L58" s="34"/>
      <c r="M58" s="34"/>
      <c r="N58" s="34"/>
      <c r="O58" s="34"/>
      <c r="P58" s="34"/>
      <c r="Q58" s="34"/>
    </row>
    <row r="59" spans="1:17">
      <c r="A59" s="23">
        <v>33</v>
      </c>
      <c r="B59" s="30" t="s">
        <v>1115</v>
      </c>
      <c r="C59" s="113" t="s">
        <v>1114</v>
      </c>
      <c r="D59" s="31" t="s">
        <v>1515</v>
      </c>
      <c r="E59" s="35">
        <v>3</v>
      </c>
      <c r="F59" s="33">
        <v>8.41</v>
      </c>
      <c r="G59" s="33">
        <v>7.26</v>
      </c>
      <c r="H59" s="34"/>
      <c r="I59" s="34"/>
      <c r="J59" s="34"/>
      <c r="K59" s="60">
        <v>25</v>
      </c>
      <c r="L59" s="34">
        <v>22</v>
      </c>
      <c r="M59" s="34"/>
      <c r="N59" s="34"/>
      <c r="O59" s="34">
        <v>0.52</v>
      </c>
      <c r="P59" s="34">
        <v>1.56</v>
      </c>
      <c r="Q59" s="34"/>
    </row>
    <row r="60" spans="1:17" ht="24">
      <c r="A60" s="23">
        <v>34</v>
      </c>
      <c r="B60" s="30" t="s">
        <v>1537</v>
      </c>
      <c r="C60" s="113" t="s">
        <v>1113</v>
      </c>
      <c r="D60" s="31" t="s">
        <v>1538</v>
      </c>
      <c r="E60" s="35">
        <v>13</v>
      </c>
      <c r="F60" s="33">
        <v>29.72</v>
      </c>
      <c r="G60" s="34"/>
      <c r="H60" s="34"/>
      <c r="I60" s="34"/>
      <c r="J60" s="34"/>
      <c r="K60" s="60">
        <v>386</v>
      </c>
      <c r="L60" s="34"/>
      <c r="M60" s="34"/>
      <c r="N60" s="34"/>
      <c r="O60" s="34"/>
      <c r="P60" s="34"/>
      <c r="Q60" s="34"/>
    </row>
    <row r="61" spans="1:17" ht="24">
      <c r="A61" s="23">
        <v>35</v>
      </c>
      <c r="B61" s="30" t="s">
        <v>1107</v>
      </c>
      <c r="C61" s="113" t="s">
        <v>1112</v>
      </c>
      <c r="D61" s="31" t="s">
        <v>1515</v>
      </c>
      <c r="E61" s="32">
        <v>11</v>
      </c>
      <c r="F61" s="33">
        <v>98.76</v>
      </c>
      <c r="G61" s="33">
        <v>74.88</v>
      </c>
      <c r="H61" s="34"/>
      <c r="I61" s="34"/>
      <c r="J61" s="34"/>
      <c r="K61" s="60">
        <v>1086</v>
      </c>
      <c r="L61" s="34">
        <v>824</v>
      </c>
      <c r="M61" s="34"/>
      <c r="N61" s="34"/>
      <c r="O61" s="34">
        <v>6</v>
      </c>
      <c r="P61" s="34">
        <v>66</v>
      </c>
      <c r="Q61" s="34"/>
    </row>
    <row r="62" spans="1:17" ht="24">
      <c r="A62" s="23">
        <v>36</v>
      </c>
      <c r="B62" s="30" t="s">
        <v>1537</v>
      </c>
      <c r="C62" s="113" t="s">
        <v>1111</v>
      </c>
      <c r="D62" s="31" t="s">
        <v>1538</v>
      </c>
      <c r="E62" s="35">
        <v>16</v>
      </c>
      <c r="F62" s="33">
        <v>49.23</v>
      </c>
      <c r="G62" s="34"/>
      <c r="H62" s="34"/>
      <c r="I62" s="34"/>
      <c r="J62" s="34"/>
      <c r="K62" s="60">
        <v>788</v>
      </c>
      <c r="L62" s="34"/>
      <c r="M62" s="34"/>
      <c r="N62" s="34"/>
      <c r="O62" s="34"/>
      <c r="P62" s="34"/>
      <c r="Q62" s="34"/>
    </row>
    <row r="63" spans="1:17">
      <c r="A63" s="23">
        <v>37</v>
      </c>
      <c r="B63" s="30" t="s">
        <v>1110</v>
      </c>
      <c r="C63" s="113" t="s">
        <v>1109</v>
      </c>
      <c r="D63" s="31" t="s">
        <v>1515</v>
      </c>
      <c r="E63" s="32">
        <v>17</v>
      </c>
      <c r="F63" s="33">
        <v>13.89</v>
      </c>
      <c r="G63" s="33">
        <v>12.78</v>
      </c>
      <c r="H63" s="34"/>
      <c r="I63" s="34"/>
      <c r="J63" s="34"/>
      <c r="K63" s="60">
        <v>236</v>
      </c>
      <c r="L63" s="34">
        <v>217</v>
      </c>
      <c r="M63" s="34"/>
      <c r="N63" s="34"/>
      <c r="O63" s="34">
        <v>1</v>
      </c>
      <c r="P63" s="34">
        <v>17</v>
      </c>
      <c r="Q63" s="34"/>
    </row>
    <row r="64" spans="1:17" ht="20.45" customHeight="1">
      <c r="A64" s="23">
        <v>38</v>
      </c>
      <c r="B64" s="30" t="s">
        <v>1537</v>
      </c>
      <c r="C64" s="113" t="s">
        <v>1108</v>
      </c>
      <c r="D64" s="31" t="s">
        <v>1538</v>
      </c>
      <c r="E64" s="32">
        <v>1</v>
      </c>
      <c r="F64" s="33">
        <v>1425.34</v>
      </c>
      <c r="G64" s="34"/>
      <c r="H64" s="34"/>
      <c r="I64" s="34"/>
      <c r="J64" s="34"/>
      <c r="K64" s="60">
        <v>1425</v>
      </c>
      <c r="L64" s="34"/>
      <c r="M64" s="34"/>
      <c r="N64" s="34"/>
      <c r="O64" s="34"/>
      <c r="P64" s="34"/>
      <c r="Q64" s="34"/>
    </row>
    <row r="65" spans="1:17" ht="24">
      <c r="A65" s="23">
        <v>39</v>
      </c>
      <c r="B65" s="30" t="s">
        <v>1107</v>
      </c>
      <c r="C65" s="113" t="s">
        <v>1106</v>
      </c>
      <c r="D65" s="31" t="s">
        <v>1515</v>
      </c>
      <c r="E65" s="32">
        <v>1</v>
      </c>
      <c r="F65" s="33">
        <v>98.76</v>
      </c>
      <c r="G65" s="33">
        <v>74.88</v>
      </c>
      <c r="H65" s="34"/>
      <c r="I65" s="34"/>
      <c r="J65" s="34"/>
      <c r="K65" s="60">
        <v>99</v>
      </c>
      <c r="L65" s="34">
        <v>75</v>
      </c>
      <c r="M65" s="34"/>
      <c r="N65" s="34"/>
      <c r="O65" s="34">
        <v>6</v>
      </c>
      <c r="P65" s="34">
        <v>6</v>
      </c>
      <c r="Q65" s="34"/>
    </row>
    <row r="66" spans="1:17" ht="24">
      <c r="A66" s="23">
        <v>40</v>
      </c>
      <c r="B66" s="30" t="s">
        <v>1537</v>
      </c>
      <c r="C66" s="113" t="s">
        <v>1105</v>
      </c>
      <c r="D66" s="31" t="s">
        <v>1538</v>
      </c>
      <c r="E66" s="32">
        <v>6</v>
      </c>
      <c r="F66" s="33">
        <v>78.61</v>
      </c>
      <c r="G66" s="34"/>
      <c r="H66" s="34"/>
      <c r="I66" s="34"/>
      <c r="J66" s="34"/>
      <c r="K66" s="60">
        <v>472</v>
      </c>
      <c r="L66" s="34"/>
      <c r="M66" s="34"/>
      <c r="N66" s="34"/>
      <c r="O66" s="34"/>
      <c r="P66" s="34"/>
      <c r="Q66" s="34"/>
    </row>
    <row r="67" spans="1:17">
      <c r="A67" s="23">
        <v>41</v>
      </c>
      <c r="B67" s="30" t="s">
        <v>1626</v>
      </c>
      <c r="C67" s="113" t="s">
        <v>1104</v>
      </c>
      <c r="D67" s="31" t="s">
        <v>1515</v>
      </c>
      <c r="E67" s="32">
        <v>6</v>
      </c>
      <c r="F67" s="33">
        <v>24.5</v>
      </c>
      <c r="G67" s="33">
        <v>24.02</v>
      </c>
      <c r="H67" s="34"/>
      <c r="I67" s="34"/>
      <c r="J67" s="34"/>
      <c r="K67" s="60">
        <v>147</v>
      </c>
      <c r="L67" s="34">
        <v>144</v>
      </c>
      <c r="M67" s="34"/>
      <c r="N67" s="34"/>
      <c r="O67" s="34">
        <v>2</v>
      </c>
      <c r="P67" s="34">
        <v>12</v>
      </c>
      <c r="Q67" s="34"/>
    </row>
    <row r="68" spans="1:17">
      <c r="A68" s="23">
        <v>42</v>
      </c>
      <c r="B68" s="30" t="s">
        <v>1103</v>
      </c>
      <c r="C68" s="113" t="s">
        <v>1102</v>
      </c>
      <c r="D68" s="31" t="s">
        <v>1516</v>
      </c>
      <c r="E68" s="35">
        <v>32</v>
      </c>
      <c r="F68" s="33">
        <v>6.79</v>
      </c>
      <c r="G68" s="34"/>
      <c r="H68" s="34"/>
      <c r="I68" s="34"/>
      <c r="J68" s="34"/>
      <c r="K68" s="60">
        <v>217</v>
      </c>
      <c r="L68" s="34"/>
      <c r="M68" s="34"/>
      <c r="N68" s="34"/>
      <c r="O68" s="34"/>
      <c r="P68" s="34"/>
      <c r="Q68" s="34"/>
    </row>
    <row r="69" spans="1:17" ht="24">
      <c r="A69" s="23">
        <v>43</v>
      </c>
      <c r="B69" s="30" t="s">
        <v>1099</v>
      </c>
      <c r="C69" s="113" t="s">
        <v>1101</v>
      </c>
      <c r="D69" s="31" t="s">
        <v>1515</v>
      </c>
      <c r="E69" s="32">
        <v>27</v>
      </c>
      <c r="F69" s="33">
        <v>7.32</v>
      </c>
      <c r="G69" s="33">
        <v>6.88</v>
      </c>
      <c r="H69" s="34"/>
      <c r="I69" s="34"/>
      <c r="J69" s="34"/>
      <c r="K69" s="60">
        <v>198</v>
      </c>
      <c r="L69" s="34">
        <v>186</v>
      </c>
      <c r="M69" s="34"/>
      <c r="N69" s="34"/>
      <c r="O69" s="34">
        <v>0.5</v>
      </c>
      <c r="P69" s="34">
        <v>13.5</v>
      </c>
      <c r="Q69" s="34"/>
    </row>
    <row r="70" spans="1:17" ht="24">
      <c r="A70" s="23">
        <v>44</v>
      </c>
      <c r="B70" s="30" t="s">
        <v>1537</v>
      </c>
      <c r="C70" s="113" t="s">
        <v>1100</v>
      </c>
      <c r="D70" s="31" t="s">
        <v>1538</v>
      </c>
      <c r="E70" s="32">
        <v>1</v>
      </c>
      <c r="F70" s="33">
        <v>9.94</v>
      </c>
      <c r="G70" s="34"/>
      <c r="H70" s="34"/>
      <c r="I70" s="34"/>
      <c r="J70" s="34"/>
      <c r="K70" s="60">
        <v>10</v>
      </c>
      <c r="L70" s="34"/>
      <c r="M70" s="34"/>
      <c r="N70" s="34"/>
      <c r="O70" s="34"/>
      <c r="P70" s="34"/>
      <c r="Q70" s="34"/>
    </row>
    <row r="71" spans="1:17">
      <c r="A71" s="23">
        <v>45</v>
      </c>
      <c r="B71" s="30" t="s">
        <v>1099</v>
      </c>
      <c r="C71" s="113" t="s">
        <v>1098</v>
      </c>
      <c r="D71" s="31" t="s">
        <v>1515</v>
      </c>
      <c r="E71" s="32">
        <v>1</v>
      </c>
      <c r="F71" s="33">
        <v>7.32</v>
      </c>
      <c r="G71" s="33">
        <v>6.88</v>
      </c>
      <c r="H71" s="34"/>
      <c r="I71" s="34"/>
      <c r="J71" s="34"/>
      <c r="K71" s="60">
        <v>7</v>
      </c>
      <c r="L71" s="34">
        <v>7</v>
      </c>
      <c r="M71" s="34"/>
      <c r="N71" s="34"/>
      <c r="O71" s="34">
        <v>0.5</v>
      </c>
      <c r="P71" s="34">
        <v>0.5</v>
      </c>
      <c r="Q71" s="34"/>
    </row>
    <row r="72" spans="1:17" ht="36">
      <c r="A72" s="23">
        <v>46</v>
      </c>
      <c r="B72" s="30" t="s">
        <v>1537</v>
      </c>
      <c r="C72" s="113" t="s">
        <v>1097</v>
      </c>
      <c r="D72" s="31" t="s">
        <v>1538</v>
      </c>
      <c r="E72" s="32">
        <v>1</v>
      </c>
      <c r="F72" s="33">
        <v>1917.33</v>
      </c>
      <c r="G72" s="34"/>
      <c r="H72" s="34"/>
      <c r="I72" s="34"/>
      <c r="J72" s="34"/>
      <c r="K72" s="60">
        <v>1917</v>
      </c>
      <c r="L72" s="34"/>
      <c r="M72" s="34"/>
      <c r="N72" s="34"/>
      <c r="O72" s="34"/>
      <c r="P72" s="34"/>
      <c r="Q72" s="34"/>
    </row>
    <row r="73" spans="1:17" ht="24">
      <c r="A73" s="23">
        <v>47</v>
      </c>
      <c r="B73" s="30" t="s">
        <v>1096</v>
      </c>
      <c r="C73" s="113" t="s">
        <v>1095</v>
      </c>
      <c r="D73" s="31" t="s">
        <v>1515</v>
      </c>
      <c r="E73" s="32">
        <v>1</v>
      </c>
      <c r="F73" s="33">
        <v>121.87</v>
      </c>
      <c r="G73" s="33">
        <v>26.33</v>
      </c>
      <c r="H73" s="33">
        <v>2.39</v>
      </c>
      <c r="I73" s="34"/>
      <c r="J73" s="34"/>
      <c r="K73" s="60">
        <v>122</v>
      </c>
      <c r="L73" s="34">
        <v>26</v>
      </c>
      <c r="M73" s="34">
        <v>2</v>
      </c>
      <c r="N73" s="34"/>
      <c r="O73" s="34">
        <v>2.06</v>
      </c>
      <c r="P73" s="34">
        <v>2.06</v>
      </c>
      <c r="Q73" s="34"/>
    </row>
    <row r="74" spans="1:17" ht="24">
      <c r="A74" s="23">
        <v>48</v>
      </c>
      <c r="B74" s="30" t="s">
        <v>1537</v>
      </c>
      <c r="C74" s="113" t="s">
        <v>1094</v>
      </c>
      <c r="D74" s="31" t="s">
        <v>1516</v>
      </c>
      <c r="E74" s="32">
        <v>590</v>
      </c>
      <c r="F74" s="33">
        <v>17.829999999999998</v>
      </c>
      <c r="G74" s="34"/>
      <c r="H74" s="34"/>
      <c r="I74" s="34"/>
      <c r="J74" s="34"/>
      <c r="K74" s="60">
        <v>10520</v>
      </c>
      <c r="L74" s="34"/>
      <c r="M74" s="34"/>
      <c r="N74" s="34"/>
      <c r="O74" s="34"/>
      <c r="P74" s="34"/>
      <c r="Q74" s="34"/>
    </row>
    <row r="75" spans="1:17">
      <c r="A75" s="23">
        <v>49</v>
      </c>
      <c r="B75" s="30" t="s">
        <v>1093</v>
      </c>
      <c r="C75" s="113" t="s">
        <v>1092</v>
      </c>
      <c r="D75" s="31" t="s">
        <v>1091</v>
      </c>
      <c r="E75" s="35">
        <v>1180</v>
      </c>
      <c r="F75" s="33">
        <v>11.87</v>
      </c>
      <c r="G75" s="33">
        <v>9.3699999999999992</v>
      </c>
      <c r="H75" s="33">
        <v>2.31</v>
      </c>
      <c r="I75" s="33">
        <v>0.47</v>
      </c>
      <c r="J75" s="34"/>
      <c r="K75" s="60">
        <v>14007</v>
      </c>
      <c r="L75" s="34">
        <v>11057</v>
      </c>
      <c r="M75" s="34">
        <v>2726</v>
      </c>
      <c r="N75" s="34">
        <v>555</v>
      </c>
      <c r="O75" s="34">
        <v>0.78</v>
      </c>
      <c r="P75" s="34">
        <v>920.4</v>
      </c>
      <c r="Q75" s="34"/>
    </row>
    <row r="76" spans="1:17" ht="24">
      <c r="A76" s="23">
        <v>50</v>
      </c>
      <c r="B76" s="30" t="s">
        <v>1090</v>
      </c>
      <c r="C76" s="113" t="s">
        <v>1089</v>
      </c>
      <c r="D76" s="31" t="s">
        <v>1543</v>
      </c>
      <c r="E76" s="35">
        <v>1.2</v>
      </c>
      <c r="F76" s="33">
        <v>1589.97</v>
      </c>
      <c r="G76" s="33">
        <v>389.55</v>
      </c>
      <c r="H76" s="33">
        <v>648.74</v>
      </c>
      <c r="I76" s="33">
        <v>162.34</v>
      </c>
      <c r="J76" s="34"/>
      <c r="K76" s="60">
        <v>1908</v>
      </c>
      <c r="L76" s="34">
        <v>467</v>
      </c>
      <c r="M76" s="34">
        <v>778</v>
      </c>
      <c r="N76" s="34">
        <v>195</v>
      </c>
      <c r="O76" s="34">
        <v>29.4</v>
      </c>
      <c r="P76" s="34">
        <v>35.28</v>
      </c>
      <c r="Q76" s="34"/>
    </row>
    <row r="77" spans="1:17" ht="24">
      <c r="A77" s="23">
        <v>51</v>
      </c>
      <c r="B77" s="30" t="s">
        <v>1537</v>
      </c>
      <c r="C77" s="113" t="s">
        <v>1088</v>
      </c>
      <c r="D77" s="31" t="s">
        <v>1538</v>
      </c>
      <c r="E77" s="32">
        <v>40</v>
      </c>
      <c r="F77" s="33">
        <v>75.930000000000007</v>
      </c>
      <c r="G77" s="34"/>
      <c r="H77" s="34"/>
      <c r="I77" s="34"/>
      <c r="J77" s="34"/>
      <c r="K77" s="60">
        <v>3037</v>
      </c>
      <c r="L77" s="34"/>
      <c r="M77" s="34"/>
      <c r="N77" s="34"/>
      <c r="O77" s="34"/>
      <c r="P77" s="34"/>
      <c r="Q77" s="34"/>
    </row>
    <row r="78" spans="1:17" ht="24">
      <c r="A78" s="23">
        <v>52</v>
      </c>
      <c r="B78" s="30" t="s">
        <v>1537</v>
      </c>
      <c r="C78" s="113" t="s">
        <v>1087</v>
      </c>
      <c r="D78" s="31" t="s">
        <v>1538</v>
      </c>
      <c r="E78" s="32">
        <v>40</v>
      </c>
      <c r="F78" s="33">
        <v>34.880000000000003</v>
      </c>
      <c r="G78" s="34"/>
      <c r="H78" s="34"/>
      <c r="I78" s="34"/>
      <c r="J78" s="34"/>
      <c r="K78" s="60">
        <v>1395</v>
      </c>
      <c r="L78" s="34"/>
      <c r="M78" s="34"/>
      <c r="N78" s="34"/>
      <c r="O78" s="34"/>
      <c r="P78" s="34"/>
      <c r="Q78" s="34"/>
    </row>
    <row r="79" spans="1:17" ht="24">
      <c r="A79" s="23">
        <v>53</v>
      </c>
      <c r="B79" s="30" t="s">
        <v>1537</v>
      </c>
      <c r="C79" s="113" t="s">
        <v>1086</v>
      </c>
      <c r="D79" s="31" t="s">
        <v>1538</v>
      </c>
      <c r="E79" s="32">
        <v>1</v>
      </c>
      <c r="F79" s="33">
        <v>57.33</v>
      </c>
      <c r="G79" s="34"/>
      <c r="H79" s="34"/>
      <c r="I79" s="34"/>
      <c r="J79" s="34"/>
      <c r="K79" s="60">
        <v>57</v>
      </c>
      <c r="L79" s="34"/>
      <c r="M79" s="34"/>
      <c r="N79" s="34"/>
      <c r="O79" s="34"/>
      <c r="P79" s="34"/>
      <c r="Q79" s="34"/>
    </row>
    <row r="80" spans="1:17" ht="24">
      <c r="A80" s="23">
        <v>54</v>
      </c>
      <c r="B80" s="30" t="s">
        <v>1537</v>
      </c>
      <c r="C80" s="113" t="s">
        <v>1085</v>
      </c>
      <c r="D80" s="31" t="s">
        <v>1538</v>
      </c>
      <c r="E80" s="32">
        <v>1</v>
      </c>
      <c r="F80" s="33">
        <v>55.6</v>
      </c>
      <c r="G80" s="34"/>
      <c r="H80" s="34"/>
      <c r="I80" s="34"/>
      <c r="J80" s="34"/>
      <c r="K80" s="60">
        <v>56</v>
      </c>
      <c r="L80" s="34"/>
      <c r="M80" s="34"/>
      <c r="N80" s="34"/>
      <c r="O80" s="34"/>
      <c r="P80" s="34"/>
      <c r="Q80" s="34"/>
    </row>
    <row r="81" spans="1:17" ht="36">
      <c r="A81" s="23">
        <v>55</v>
      </c>
      <c r="B81" s="30" t="s">
        <v>1537</v>
      </c>
      <c r="C81" s="113" t="s">
        <v>1084</v>
      </c>
      <c r="D81" s="31" t="s">
        <v>1538</v>
      </c>
      <c r="E81" s="32">
        <v>1</v>
      </c>
      <c r="F81" s="33">
        <v>57.33</v>
      </c>
      <c r="G81" s="34"/>
      <c r="H81" s="34"/>
      <c r="I81" s="34"/>
      <c r="J81" s="34"/>
      <c r="K81" s="60">
        <v>57</v>
      </c>
      <c r="L81" s="34"/>
      <c r="M81" s="34"/>
      <c r="N81" s="34"/>
      <c r="O81" s="34"/>
      <c r="P81" s="34"/>
      <c r="Q81" s="34"/>
    </row>
    <row r="82" spans="1:17" ht="24">
      <c r="A82" s="23">
        <v>56</v>
      </c>
      <c r="B82" s="30" t="s">
        <v>1537</v>
      </c>
      <c r="C82" s="113" t="s">
        <v>1083</v>
      </c>
      <c r="D82" s="31" t="s">
        <v>1538</v>
      </c>
      <c r="E82" s="32">
        <v>1</v>
      </c>
      <c r="F82" s="33">
        <v>55.6</v>
      </c>
      <c r="G82" s="34"/>
      <c r="H82" s="34"/>
      <c r="I82" s="34"/>
      <c r="J82" s="34"/>
      <c r="K82" s="60">
        <v>56</v>
      </c>
      <c r="L82" s="34"/>
      <c r="M82" s="34"/>
      <c r="N82" s="34"/>
      <c r="O82" s="34"/>
      <c r="P82" s="34"/>
      <c r="Q82" s="34"/>
    </row>
    <row r="83" spans="1:17" ht="24">
      <c r="A83" s="23">
        <v>57</v>
      </c>
      <c r="B83" s="30" t="s">
        <v>1082</v>
      </c>
      <c r="C83" s="113" t="s">
        <v>1081</v>
      </c>
      <c r="D83" s="31" t="s">
        <v>1519</v>
      </c>
      <c r="E83" s="32">
        <v>0.2</v>
      </c>
      <c r="F83" s="33">
        <v>1837.57</v>
      </c>
      <c r="G83" s="33">
        <v>474.14</v>
      </c>
      <c r="H83" s="33">
        <v>129.78</v>
      </c>
      <c r="I83" s="33">
        <v>23.9</v>
      </c>
      <c r="J83" s="34"/>
      <c r="K83" s="60">
        <v>368</v>
      </c>
      <c r="L83" s="34">
        <v>95</v>
      </c>
      <c r="M83" s="34">
        <v>26</v>
      </c>
      <c r="N83" s="34">
        <v>5</v>
      </c>
      <c r="O83" s="34">
        <v>37.1</v>
      </c>
      <c r="P83" s="34">
        <v>7.42</v>
      </c>
      <c r="Q83" s="34"/>
    </row>
    <row r="84" spans="1:17" ht="36">
      <c r="A84" s="23">
        <v>58</v>
      </c>
      <c r="B84" s="30" t="s">
        <v>1065</v>
      </c>
      <c r="C84" s="113" t="s">
        <v>1064</v>
      </c>
      <c r="D84" s="31" t="s">
        <v>1519</v>
      </c>
      <c r="E84" s="32">
        <v>0.15</v>
      </c>
      <c r="F84" s="33">
        <v>126.41</v>
      </c>
      <c r="G84" s="33">
        <v>93.68</v>
      </c>
      <c r="H84" s="33">
        <v>25.37</v>
      </c>
      <c r="I84" s="33">
        <v>5.15</v>
      </c>
      <c r="J84" s="34"/>
      <c r="K84" s="60">
        <v>19</v>
      </c>
      <c r="L84" s="34">
        <v>14</v>
      </c>
      <c r="M84" s="34">
        <v>4</v>
      </c>
      <c r="N84" s="34">
        <v>1</v>
      </c>
      <c r="O84" s="34">
        <v>7.8</v>
      </c>
      <c r="P84" s="34">
        <v>1.17</v>
      </c>
      <c r="Q84" s="34"/>
    </row>
    <row r="85" spans="1:17" ht="24">
      <c r="A85" s="23">
        <v>59</v>
      </c>
      <c r="B85" s="30" t="s">
        <v>1537</v>
      </c>
      <c r="C85" s="113" t="s">
        <v>1080</v>
      </c>
      <c r="D85" s="31" t="s">
        <v>1535</v>
      </c>
      <c r="E85" s="35">
        <v>0.01</v>
      </c>
      <c r="F85" s="33">
        <v>10858.36</v>
      </c>
      <c r="G85" s="34"/>
      <c r="H85" s="34"/>
      <c r="I85" s="34"/>
      <c r="J85" s="34"/>
      <c r="K85" s="60">
        <v>109</v>
      </c>
      <c r="L85" s="34"/>
      <c r="M85" s="34"/>
      <c r="N85" s="34"/>
      <c r="O85" s="34"/>
      <c r="P85" s="34"/>
      <c r="Q85" s="34"/>
    </row>
    <row r="86" spans="1:17" ht="24">
      <c r="A86" s="23">
        <v>60</v>
      </c>
      <c r="B86" s="30" t="s">
        <v>1537</v>
      </c>
      <c r="C86" s="113" t="s">
        <v>1079</v>
      </c>
      <c r="D86" s="31" t="s">
        <v>1535</v>
      </c>
      <c r="E86" s="35">
        <v>0.59160000000000001</v>
      </c>
      <c r="F86" s="33">
        <v>8081.53</v>
      </c>
      <c r="G86" s="34"/>
      <c r="H86" s="34"/>
      <c r="I86" s="34"/>
      <c r="J86" s="34"/>
      <c r="K86" s="60">
        <v>4781</v>
      </c>
      <c r="L86" s="34"/>
      <c r="M86" s="34"/>
      <c r="N86" s="34"/>
      <c r="O86" s="34"/>
      <c r="P86" s="34"/>
      <c r="Q86" s="34"/>
    </row>
    <row r="87" spans="1:17" ht="24">
      <c r="A87" s="23">
        <v>61</v>
      </c>
      <c r="B87" s="30" t="s">
        <v>1537</v>
      </c>
      <c r="C87" s="113" t="s">
        <v>1078</v>
      </c>
      <c r="D87" s="31" t="s">
        <v>1535</v>
      </c>
      <c r="E87" s="35">
        <v>3.5700000000000003E-2</v>
      </c>
      <c r="F87" s="33">
        <v>15300.25</v>
      </c>
      <c r="G87" s="34"/>
      <c r="H87" s="34"/>
      <c r="I87" s="34"/>
      <c r="J87" s="34"/>
      <c r="K87" s="60">
        <v>546</v>
      </c>
      <c r="L87" s="34"/>
      <c r="M87" s="34"/>
      <c r="N87" s="34"/>
      <c r="O87" s="34"/>
      <c r="P87" s="34"/>
      <c r="Q87" s="34"/>
    </row>
    <row r="88" spans="1:17" ht="48">
      <c r="A88" s="23">
        <v>62</v>
      </c>
      <c r="B88" s="30" t="s">
        <v>1077</v>
      </c>
      <c r="C88" s="113" t="s">
        <v>1076</v>
      </c>
      <c r="D88" s="31" t="s">
        <v>1535</v>
      </c>
      <c r="E88" s="35">
        <v>0.61199999999999999</v>
      </c>
      <c r="F88" s="34"/>
      <c r="G88" s="34"/>
      <c r="H88" s="34"/>
      <c r="I88" s="34"/>
      <c r="J88" s="34">
        <v>34171</v>
      </c>
      <c r="K88" s="60">
        <v>34171</v>
      </c>
      <c r="L88" s="34"/>
      <c r="M88" s="34"/>
      <c r="N88" s="34"/>
      <c r="O88" s="34"/>
      <c r="P88" s="34"/>
      <c r="Q88" s="34"/>
    </row>
    <row r="89" spans="1:17" ht="32.450000000000003" customHeight="1">
      <c r="A89" s="23">
        <v>63</v>
      </c>
      <c r="B89" s="30" t="s">
        <v>1075</v>
      </c>
      <c r="C89" s="113" t="s">
        <v>1074</v>
      </c>
      <c r="D89" s="31" t="s">
        <v>1073</v>
      </c>
      <c r="E89" s="35">
        <v>8</v>
      </c>
      <c r="F89" s="33">
        <v>134.97</v>
      </c>
      <c r="G89" s="33">
        <v>126.02</v>
      </c>
      <c r="H89" s="34"/>
      <c r="I89" s="34"/>
      <c r="J89" s="34"/>
      <c r="K89" s="60">
        <v>1080</v>
      </c>
      <c r="L89" s="34">
        <v>1008</v>
      </c>
      <c r="M89" s="34"/>
      <c r="N89" s="34"/>
      <c r="O89" s="34">
        <v>9.3000000000000007</v>
      </c>
      <c r="P89" s="34">
        <v>74.400000000000006</v>
      </c>
      <c r="Q89" s="34"/>
    </row>
    <row r="90" spans="1:17">
      <c r="A90" s="219" t="s">
        <v>1072</v>
      </c>
      <c r="B90" s="216"/>
      <c r="C90" s="216"/>
      <c r="D90" s="216"/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  <c r="Q90" s="216"/>
    </row>
    <row r="91" spans="1:17" ht="84.75">
      <c r="A91" s="23">
        <v>64</v>
      </c>
      <c r="B91" s="30" t="s">
        <v>1071</v>
      </c>
      <c r="C91" s="113" t="s">
        <v>1070</v>
      </c>
      <c r="D91" s="31" t="s">
        <v>1543</v>
      </c>
      <c r="E91" s="32">
        <v>0.03</v>
      </c>
      <c r="F91" s="33">
        <v>3036.61</v>
      </c>
      <c r="G91" s="33">
        <v>577.37</v>
      </c>
      <c r="H91" s="33">
        <v>1234.04</v>
      </c>
      <c r="I91" s="33">
        <v>433.04</v>
      </c>
      <c r="J91" s="34"/>
      <c r="K91" s="60">
        <v>91</v>
      </c>
      <c r="L91" s="34">
        <v>17</v>
      </c>
      <c r="M91" s="34">
        <v>37</v>
      </c>
      <c r="N91" s="34">
        <v>13</v>
      </c>
      <c r="O91" s="34">
        <v>43.58</v>
      </c>
      <c r="P91" s="34">
        <v>1.31</v>
      </c>
      <c r="Q91" s="34"/>
    </row>
    <row r="92" spans="1:17" ht="60">
      <c r="A92" s="23">
        <v>65</v>
      </c>
      <c r="B92" s="30" t="s">
        <v>1069</v>
      </c>
      <c r="C92" s="113" t="s">
        <v>1068</v>
      </c>
      <c r="D92" s="31" t="s">
        <v>1565</v>
      </c>
      <c r="E92" s="32">
        <v>3</v>
      </c>
      <c r="F92" s="33">
        <v>32.130000000000003</v>
      </c>
      <c r="G92" s="34"/>
      <c r="H92" s="34"/>
      <c r="I92" s="34"/>
      <c r="J92" s="34"/>
      <c r="K92" s="60">
        <v>96</v>
      </c>
      <c r="L92" s="34"/>
      <c r="M92" s="34"/>
      <c r="N92" s="34"/>
      <c r="O92" s="34"/>
      <c r="P92" s="34"/>
      <c r="Q92" s="34"/>
    </row>
    <row r="93" spans="1:17" ht="108.75">
      <c r="A93" s="23">
        <v>66</v>
      </c>
      <c r="B93" s="30" t="s">
        <v>1067</v>
      </c>
      <c r="C93" s="113" t="s">
        <v>1066</v>
      </c>
      <c r="D93" s="31" t="s">
        <v>1543</v>
      </c>
      <c r="E93" s="32">
        <v>0.03</v>
      </c>
      <c r="F93" s="33">
        <v>877.07</v>
      </c>
      <c r="G93" s="33">
        <v>203.12</v>
      </c>
      <c r="H93" s="33">
        <v>40.92</v>
      </c>
      <c r="I93" s="33">
        <v>2.5499999999999998</v>
      </c>
      <c r="J93" s="34"/>
      <c r="K93" s="60">
        <v>26</v>
      </c>
      <c r="L93" s="34">
        <v>6</v>
      </c>
      <c r="M93" s="34">
        <v>1</v>
      </c>
      <c r="N93" s="34"/>
      <c r="O93" s="34">
        <v>15.33</v>
      </c>
      <c r="P93" s="34">
        <v>0.46</v>
      </c>
      <c r="Q93" s="34"/>
    </row>
    <row r="94" spans="1:17" ht="36">
      <c r="A94" s="23">
        <v>67</v>
      </c>
      <c r="B94" s="30" t="s">
        <v>1065</v>
      </c>
      <c r="C94" s="113" t="s">
        <v>1064</v>
      </c>
      <c r="D94" s="31" t="s">
        <v>1519</v>
      </c>
      <c r="E94" s="32">
        <v>0.35</v>
      </c>
      <c r="F94" s="33">
        <v>126.41</v>
      </c>
      <c r="G94" s="33">
        <v>93.68</v>
      </c>
      <c r="H94" s="33">
        <v>25.37</v>
      </c>
      <c r="I94" s="33">
        <v>5.15</v>
      </c>
      <c r="J94" s="34"/>
      <c r="K94" s="60">
        <v>44</v>
      </c>
      <c r="L94" s="34">
        <v>33</v>
      </c>
      <c r="M94" s="34">
        <v>9</v>
      </c>
      <c r="N94" s="34">
        <v>2</v>
      </c>
      <c r="O94" s="34">
        <v>7.8</v>
      </c>
      <c r="P94" s="34">
        <v>2.73</v>
      </c>
      <c r="Q94" s="34"/>
    </row>
    <row r="95" spans="1:17" ht="24">
      <c r="A95" s="23">
        <v>68</v>
      </c>
      <c r="B95" s="30" t="s">
        <v>1520</v>
      </c>
      <c r="C95" s="113" t="s">
        <v>1521</v>
      </c>
      <c r="D95" s="31" t="s">
        <v>1519</v>
      </c>
      <c r="E95" s="35">
        <v>1.25</v>
      </c>
      <c r="F95" s="33">
        <v>1549.97</v>
      </c>
      <c r="G95" s="33">
        <v>89.84</v>
      </c>
      <c r="H95" s="33">
        <v>1458.33</v>
      </c>
      <c r="I95" s="33">
        <v>90.82</v>
      </c>
      <c r="J95" s="34"/>
      <c r="K95" s="60">
        <v>1937</v>
      </c>
      <c r="L95" s="34">
        <v>112</v>
      </c>
      <c r="M95" s="34">
        <v>1823</v>
      </c>
      <c r="N95" s="34">
        <v>114</v>
      </c>
      <c r="O95" s="34">
        <v>6.63</v>
      </c>
      <c r="P95" s="34">
        <v>8.2899999999999991</v>
      </c>
      <c r="Q95" s="34"/>
    </row>
    <row r="96" spans="1:17" ht="24">
      <c r="A96" s="23">
        <v>69</v>
      </c>
      <c r="B96" s="30" t="s">
        <v>1063</v>
      </c>
      <c r="C96" s="113" t="s">
        <v>1062</v>
      </c>
      <c r="D96" s="31" t="s">
        <v>1562</v>
      </c>
      <c r="E96" s="35">
        <v>0.39</v>
      </c>
      <c r="F96" s="33">
        <v>7628.91</v>
      </c>
      <c r="G96" s="33">
        <v>2209.84</v>
      </c>
      <c r="H96" s="33">
        <v>2765.81</v>
      </c>
      <c r="I96" s="33">
        <v>231.96</v>
      </c>
      <c r="J96" s="34"/>
      <c r="K96" s="60">
        <v>2975</v>
      </c>
      <c r="L96" s="34">
        <v>862</v>
      </c>
      <c r="M96" s="34">
        <v>1079</v>
      </c>
      <c r="N96" s="34">
        <v>90</v>
      </c>
      <c r="O96" s="34">
        <v>184</v>
      </c>
      <c r="P96" s="34">
        <v>71.760000000000005</v>
      </c>
      <c r="Q96" s="34"/>
    </row>
    <row r="97" spans="1:17" ht="36">
      <c r="A97" s="23">
        <v>70</v>
      </c>
      <c r="B97" s="30" t="s">
        <v>1061</v>
      </c>
      <c r="C97" s="113" t="s">
        <v>1060</v>
      </c>
      <c r="D97" s="31" t="s">
        <v>1536</v>
      </c>
      <c r="E97" s="32">
        <v>0.01</v>
      </c>
      <c r="F97" s="33">
        <v>20608.150000000001</v>
      </c>
      <c r="G97" s="33">
        <v>6775</v>
      </c>
      <c r="H97" s="34"/>
      <c r="I97" s="34"/>
      <c r="J97" s="34"/>
      <c r="K97" s="60">
        <v>206</v>
      </c>
      <c r="L97" s="34">
        <v>68</v>
      </c>
      <c r="M97" s="34"/>
      <c r="N97" s="34"/>
      <c r="O97" s="34">
        <v>500</v>
      </c>
      <c r="P97" s="34">
        <v>5</v>
      </c>
      <c r="Q97" s="34"/>
    </row>
    <row r="98" spans="1:17" ht="24">
      <c r="A98" s="23">
        <v>71</v>
      </c>
      <c r="B98" s="30" t="s">
        <v>1059</v>
      </c>
      <c r="C98" s="113" t="s">
        <v>1058</v>
      </c>
      <c r="D98" s="31" t="s">
        <v>1057</v>
      </c>
      <c r="E98" s="35">
        <v>0.6</v>
      </c>
      <c r="F98" s="33">
        <v>127.05</v>
      </c>
      <c r="G98" s="33">
        <v>100.07</v>
      </c>
      <c r="H98" s="34"/>
      <c r="I98" s="34"/>
      <c r="J98" s="34"/>
      <c r="K98" s="60">
        <v>76</v>
      </c>
      <c r="L98" s="34">
        <v>60</v>
      </c>
      <c r="M98" s="34"/>
      <c r="N98" s="34"/>
      <c r="O98" s="34">
        <v>7.83</v>
      </c>
      <c r="P98" s="34">
        <v>4.7</v>
      </c>
      <c r="Q98" s="34"/>
    </row>
    <row r="99" spans="1:17" ht="36">
      <c r="A99" s="23">
        <v>72</v>
      </c>
      <c r="B99" s="30" t="s">
        <v>1056</v>
      </c>
      <c r="C99" s="113" t="s">
        <v>1055</v>
      </c>
      <c r="D99" s="31" t="s">
        <v>1515</v>
      </c>
      <c r="E99" s="32">
        <v>1</v>
      </c>
      <c r="F99" s="33">
        <v>499.66</v>
      </c>
      <c r="G99" s="33">
        <v>47.48</v>
      </c>
      <c r="H99" s="33">
        <v>437.69</v>
      </c>
      <c r="I99" s="33">
        <v>50.96</v>
      </c>
      <c r="J99" s="34"/>
      <c r="K99" s="60">
        <v>500</v>
      </c>
      <c r="L99" s="34">
        <v>47</v>
      </c>
      <c r="M99" s="34">
        <v>438</v>
      </c>
      <c r="N99" s="34">
        <v>51</v>
      </c>
      <c r="O99" s="34">
        <v>3.21</v>
      </c>
      <c r="P99" s="34">
        <v>3.21</v>
      </c>
      <c r="Q99" s="34"/>
    </row>
    <row r="100" spans="1:17" ht="36">
      <c r="A100" s="23">
        <v>73</v>
      </c>
      <c r="B100" s="30" t="s">
        <v>1532</v>
      </c>
      <c r="C100" s="113" t="s">
        <v>1054</v>
      </c>
      <c r="D100" s="31" t="s">
        <v>1534</v>
      </c>
      <c r="E100" s="32">
        <v>1</v>
      </c>
      <c r="F100" s="33">
        <v>22.58</v>
      </c>
      <c r="G100" s="33">
        <v>6.37</v>
      </c>
      <c r="H100" s="34"/>
      <c r="I100" s="34"/>
      <c r="J100" s="34"/>
      <c r="K100" s="60">
        <v>23</v>
      </c>
      <c r="L100" s="34">
        <v>6</v>
      </c>
      <c r="M100" s="34"/>
      <c r="N100" s="34"/>
      <c r="O100" s="34">
        <v>0.47</v>
      </c>
      <c r="P100" s="34">
        <v>0.47</v>
      </c>
      <c r="Q100" s="34"/>
    </row>
    <row r="101" spans="1:17" ht="24">
      <c r="A101" s="23">
        <v>74</v>
      </c>
      <c r="B101" s="30" t="s">
        <v>1053</v>
      </c>
      <c r="C101" s="113" t="s">
        <v>1052</v>
      </c>
      <c r="D101" s="31" t="s">
        <v>1051</v>
      </c>
      <c r="E101" s="32">
        <v>6</v>
      </c>
      <c r="F101" s="33">
        <v>293.89</v>
      </c>
      <c r="G101" s="33">
        <v>25.63</v>
      </c>
      <c r="H101" s="34"/>
      <c r="I101" s="34"/>
      <c r="J101" s="34"/>
      <c r="K101" s="60">
        <v>1763</v>
      </c>
      <c r="L101" s="34">
        <v>154</v>
      </c>
      <c r="M101" s="34"/>
      <c r="N101" s="34"/>
      <c r="O101" s="34">
        <v>2.17</v>
      </c>
      <c r="P101" s="34">
        <v>13.02</v>
      </c>
      <c r="Q101" s="34"/>
    </row>
    <row r="102" spans="1:17">
      <c r="A102" s="231" t="s">
        <v>1050</v>
      </c>
      <c r="B102" s="232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</row>
    <row r="103" spans="1:17" ht="36">
      <c r="A103" s="23">
        <v>75</v>
      </c>
      <c r="B103" s="30" t="s">
        <v>1049</v>
      </c>
      <c r="C103" s="113" t="s">
        <v>1048</v>
      </c>
      <c r="D103" s="31" t="s">
        <v>1536</v>
      </c>
      <c r="E103" s="32">
        <v>0.01</v>
      </c>
      <c r="F103" s="33">
        <v>5264.08</v>
      </c>
      <c r="G103" s="33">
        <v>1256.8599999999999</v>
      </c>
      <c r="H103" s="33">
        <v>4007.22</v>
      </c>
      <c r="I103" s="33">
        <v>443.92</v>
      </c>
      <c r="J103" s="34"/>
      <c r="K103" s="60">
        <v>53</v>
      </c>
      <c r="L103" s="34">
        <v>13</v>
      </c>
      <c r="M103" s="34">
        <v>40</v>
      </c>
      <c r="N103" s="34">
        <v>4</v>
      </c>
      <c r="O103" s="34">
        <v>97.13</v>
      </c>
      <c r="P103" s="34">
        <v>0.97</v>
      </c>
      <c r="Q103" s="34"/>
    </row>
    <row r="104" spans="1:17" ht="60">
      <c r="A104" s="23">
        <v>76</v>
      </c>
      <c r="B104" s="30" t="s">
        <v>1545</v>
      </c>
      <c r="C104" s="113" t="s">
        <v>1546</v>
      </c>
      <c r="D104" s="31" t="s">
        <v>1547</v>
      </c>
      <c r="E104" s="35">
        <v>5.6250000000000001E-2</v>
      </c>
      <c r="F104" s="33">
        <v>4796.33</v>
      </c>
      <c r="G104" s="33">
        <v>145.29</v>
      </c>
      <c r="H104" s="33">
        <v>4651.04</v>
      </c>
      <c r="I104" s="33">
        <v>489.16</v>
      </c>
      <c r="J104" s="34"/>
      <c r="K104" s="60">
        <v>270</v>
      </c>
      <c r="L104" s="34">
        <v>8</v>
      </c>
      <c r="M104" s="34">
        <v>262</v>
      </c>
      <c r="N104" s="34">
        <v>28</v>
      </c>
      <c r="O104" s="34">
        <v>13.22</v>
      </c>
      <c r="P104" s="34">
        <v>0.74</v>
      </c>
      <c r="Q104" s="34"/>
    </row>
    <row r="105" spans="1:17" ht="60">
      <c r="A105" s="23">
        <v>77</v>
      </c>
      <c r="B105" s="30" t="s">
        <v>1545</v>
      </c>
      <c r="C105" s="113" t="s">
        <v>1047</v>
      </c>
      <c r="D105" s="31" t="s">
        <v>1547</v>
      </c>
      <c r="E105" s="35">
        <v>5.8999999999999999E-3</v>
      </c>
      <c r="F105" s="33">
        <v>4796.33</v>
      </c>
      <c r="G105" s="33">
        <v>145.29</v>
      </c>
      <c r="H105" s="33">
        <v>4651.04</v>
      </c>
      <c r="I105" s="33">
        <v>489.16</v>
      </c>
      <c r="J105" s="34"/>
      <c r="K105" s="60">
        <v>28</v>
      </c>
      <c r="L105" s="34">
        <v>1</v>
      </c>
      <c r="M105" s="34">
        <v>27</v>
      </c>
      <c r="N105" s="34">
        <v>3</v>
      </c>
      <c r="O105" s="34">
        <v>13.22</v>
      </c>
      <c r="P105" s="34">
        <v>0.08</v>
      </c>
      <c r="Q105" s="34"/>
    </row>
    <row r="106" spans="1:17" ht="84.75">
      <c r="A106" s="23">
        <v>78</v>
      </c>
      <c r="B106" s="30" t="s">
        <v>1045</v>
      </c>
      <c r="C106" s="113" t="s">
        <v>1046</v>
      </c>
      <c r="D106" s="31" t="s">
        <v>1550</v>
      </c>
      <c r="E106" s="35">
        <v>0.02</v>
      </c>
      <c r="F106" s="33">
        <v>3939.82</v>
      </c>
      <c r="G106" s="33">
        <v>3939.82</v>
      </c>
      <c r="H106" s="34"/>
      <c r="I106" s="34"/>
      <c r="J106" s="34"/>
      <c r="K106" s="60">
        <v>79</v>
      </c>
      <c r="L106" s="34">
        <v>79</v>
      </c>
      <c r="M106" s="34"/>
      <c r="N106" s="34"/>
      <c r="O106" s="34">
        <v>333.6</v>
      </c>
      <c r="P106" s="34">
        <v>6.67</v>
      </c>
      <c r="Q106" s="34"/>
    </row>
    <row r="107" spans="1:17" ht="106.5">
      <c r="A107" s="23">
        <v>79</v>
      </c>
      <c r="B107" s="30" t="s">
        <v>1045</v>
      </c>
      <c r="C107" s="113" t="s">
        <v>1044</v>
      </c>
      <c r="D107" s="31" t="s">
        <v>1550</v>
      </c>
      <c r="E107" s="35">
        <v>7.0000000000000007E-2</v>
      </c>
      <c r="F107" s="33">
        <v>2889.2</v>
      </c>
      <c r="G107" s="33">
        <v>2889.2</v>
      </c>
      <c r="H107" s="34"/>
      <c r="I107" s="34"/>
      <c r="J107" s="34"/>
      <c r="K107" s="60">
        <v>202</v>
      </c>
      <c r="L107" s="34">
        <v>202</v>
      </c>
      <c r="M107" s="34"/>
      <c r="N107" s="34"/>
      <c r="O107" s="34">
        <v>244.64</v>
      </c>
      <c r="P107" s="34">
        <v>17.12</v>
      </c>
      <c r="Q107" s="34"/>
    </row>
    <row r="108" spans="1:17" ht="36">
      <c r="A108" s="23">
        <v>80</v>
      </c>
      <c r="B108" s="30" t="s">
        <v>1556</v>
      </c>
      <c r="C108" s="113" t="s">
        <v>1557</v>
      </c>
      <c r="D108" s="31" t="s">
        <v>1550</v>
      </c>
      <c r="E108" s="32">
        <v>7.0000000000000007E-2</v>
      </c>
      <c r="F108" s="33">
        <v>1278.97</v>
      </c>
      <c r="G108" s="33">
        <v>1278.97</v>
      </c>
      <c r="H108" s="34"/>
      <c r="I108" s="34"/>
      <c r="J108" s="34"/>
      <c r="K108" s="60">
        <v>90</v>
      </c>
      <c r="L108" s="34">
        <v>90</v>
      </c>
      <c r="M108" s="34"/>
      <c r="N108" s="34"/>
      <c r="O108" s="34">
        <v>121</v>
      </c>
      <c r="P108" s="34">
        <v>8.4700000000000006</v>
      </c>
      <c r="Q108" s="34"/>
    </row>
    <row r="109" spans="1:17" ht="48">
      <c r="A109" s="23">
        <v>81</v>
      </c>
      <c r="B109" s="30" t="s">
        <v>1551</v>
      </c>
      <c r="C109" s="113" t="s">
        <v>1552</v>
      </c>
      <c r="D109" s="31" t="s">
        <v>1547</v>
      </c>
      <c r="E109" s="35">
        <v>3.7499999999999999E-2</v>
      </c>
      <c r="F109" s="33">
        <v>445.76</v>
      </c>
      <c r="G109" s="34"/>
      <c r="H109" s="33">
        <v>445.76</v>
      </c>
      <c r="I109" s="33">
        <v>70.73</v>
      </c>
      <c r="J109" s="34"/>
      <c r="K109" s="60">
        <v>17</v>
      </c>
      <c r="L109" s="34"/>
      <c r="M109" s="34">
        <v>17</v>
      </c>
      <c r="N109" s="34">
        <v>3</v>
      </c>
      <c r="O109" s="34"/>
      <c r="P109" s="34"/>
      <c r="Q109" s="34"/>
    </row>
    <row r="110" spans="1:17" ht="48">
      <c r="A110" s="23">
        <v>82</v>
      </c>
      <c r="B110" s="30" t="s">
        <v>1551</v>
      </c>
      <c r="C110" s="113" t="s">
        <v>1043</v>
      </c>
      <c r="D110" s="31" t="s">
        <v>1547</v>
      </c>
      <c r="E110" s="35">
        <v>2.8999999999999998E-3</v>
      </c>
      <c r="F110" s="33">
        <v>445.76</v>
      </c>
      <c r="G110" s="34"/>
      <c r="H110" s="33">
        <v>445.76</v>
      </c>
      <c r="I110" s="33">
        <v>70.73</v>
      </c>
      <c r="J110" s="34"/>
      <c r="K110" s="60">
        <v>1</v>
      </c>
      <c r="L110" s="34"/>
      <c r="M110" s="34">
        <v>1</v>
      </c>
      <c r="N110" s="34"/>
      <c r="O110" s="34"/>
      <c r="P110" s="34"/>
      <c r="Q110" s="34"/>
    </row>
    <row r="111" spans="1:17" ht="24">
      <c r="A111" s="23">
        <v>83</v>
      </c>
      <c r="B111" s="30" t="s">
        <v>1522</v>
      </c>
      <c r="C111" s="113" t="s">
        <v>1523</v>
      </c>
      <c r="D111" s="31" t="s">
        <v>1524</v>
      </c>
      <c r="E111" s="32">
        <v>18.75</v>
      </c>
      <c r="F111" s="33">
        <v>135.61000000000001</v>
      </c>
      <c r="G111" s="34"/>
      <c r="H111" s="34"/>
      <c r="I111" s="34"/>
      <c r="J111" s="34"/>
      <c r="K111" s="60">
        <v>2543</v>
      </c>
      <c r="L111" s="34"/>
      <c r="M111" s="34"/>
      <c r="N111" s="34"/>
      <c r="O111" s="34"/>
      <c r="P111" s="34"/>
      <c r="Q111" s="34"/>
    </row>
    <row r="112" spans="1:17" ht="24">
      <c r="A112" s="23">
        <v>84</v>
      </c>
      <c r="B112" s="30" t="s">
        <v>1042</v>
      </c>
      <c r="C112" s="113" t="s">
        <v>1041</v>
      </c>
      <c r="D112" s="31" t="s">
        <v>1540</v>
      </c>
      <c r="E112" s="35">
        <v>0.63</v>
      </c>
      <c r="F112" s="33">
        <v>604.71</v>
      </c>
      <c r="G112" s="33">
        <v>150.49</v>
      </c>
      <c r="H112" s="33">
        <v>454.22</v>
      </c>
      <c r="I112" s="33">
        <v>47.48</v>
      </c>
      <c r="J112" s="34"/>
      <c r="K112" s="60">
        <v>381</v>
      </c>
      <c r="L112" s="34">
        <v>95</v>
      </c>
      <c r="M112" s="34">
        <v>286</v>
      </c>
      <c r="N112" s="34">
        <v>30</v>
      </c>
      <c r="O112" s="34">
        <v>12.53</v>
      </c>
      <c r="P112" s="34">
        <v>7.89</v>
      </c>
      <c r="Q112" s="34"/>
    </row>
    <row r="113" spans="1:17" ht="24">
      <c r="A113" s="23">
        <v>85</v>
      </c>
      <c r="B113" s="30" t="s">
        <v>1553</v>
      </c>
      <c r="C113" s="113" t="s">
        <v>1554</v>
      </c>
      <c r="D113" s="31" t="s">
        <v>1550</v>
      </c>
      <c r="E113" s="32">
        <v>0.02</v>
      </c>
      <c r="F113" s="33">
        <v>1027.4000000000001</v>
      </c>
      <c r="G113" s="33">
        <v>1027.4000000000001</v>
      </c>
      <c r="H113" s="34"/>
      <c r="I113" s="34"/>
      <c r="J113" s="34"/>
      <c r="K113" s="60">
        <v>21</v>
      </c>
      <c r="L113" s="34">
        <v>21</v>
      </c>
      <c r="M113" s="34"/>
      <c r="N113" s="34"/>
      <c r="O113" s="34">
        <v>97.2</v>
      </c>
      <c r="P113" s="34">
        <v>1.94</v>
      </c>
      <c r="Q113" s="34"/>
    </row>
    <row r="114" spans="1:17" ht="48">
      <c r="A114" s="23">
        <v>86</v>
      </c>
      <c r="B114" s="30" t="s">
        <v>1040</v>
      </c>
      <c r="C114" s="113" t="s">
        <v>1039</v>
      </c>
      <c r="D114" s="31" t="s">
        <v>1038</v>
      </c>
      <c r="E114" s="32">
        <v>1</v>
      </c>
      <c r="F114" s="33">
        <v>246.44</v>
      </c>
      <c r="G114" s="33">
        <v>97.44</v>
      </c>
      <c r="H114" s="33">
        <v>81.58</v>
      </c>
      <c r="I114" s="33">
        <v>11.65</v>
      </c>
      <c r="J114" s="34"/>
      <c r="K114" s="60">
        <v>246</v>
      </c>
      <c r="L114" s="34">
        <v>97</v>
      </c>
      <c r="M114" s="34">
        <v>82</v>
      </c>
      <c r="N114" s="34">
        <v>12</v>
      </c>
      <c r="O114" s="34">
        <v>7.53</v>
      </c>
      <c r="P114" s="34">
        <v>7.53</v>
      </c>
      <c r="Q114" s="34"/>
    </row>
    <row r="115" spans="1:17" ht="48">
      <c r="A115" s="23">
        <v>87</v>
      </c>
      <c r="B115" s="30" t="s">
        <v>1037</v>
      </c>
      <c r="C115" s="113" t="s">
        <v>1036</v>
      </c>
      <c r="D115" s="31" t="s">
        <v>1516</v>
      </c>
      <c r="E115" s="32">
        <v>1</v>
      </c>
      <c r="F115" s="33">
        <v>663.89</v>
      </c>
      <c r="G115" s="34"/>
      <c r="H115" s="34"/>
      <c r="I115" s="34"/>
      <c r="J115" s="34"/>
      <c r="K115" s="60">
        <v>664</v>
      </c>
      <c r="L115" s="34"/>
      <c r="M115" s="34"/>
      <c r="N115" s="34"/>
      <c r="O115" s="34"/>
      <c r="P115" s="34"/>
      <c r="Q115" s="34"/>
    </row>
    <row r="116" spans="1:17" ht="24">
      <c r="A116" s="23">
        <v>88</v>
      </c>
      <c r="B116" s="30" t="s">
        <v>1035</v>
      </c>
      <c r="C116" s="113" t="s">
        <v>1034</v>
      </c>
      <c r="D116" s="31" t="s">
        <v>1536</v>
      </c>
      <c r="E116" s="35">
        <v>0.04</v>
      </c>
      <c r="F116" s="33">
        <v>4346</v>
      </c>
      <c r="G116" s="34"/>
      <c r="H116" s="34"/>
      <c r="I116" s="34"/>
      <c r="J116" s="34"/>
      <c r="K116" s="60">
        <v>174</v>
      </c>
      <c r="L116" s="34"/>
      <c r="M116" s="34"/>
      <c r="N116" s="34"/>
      <c r="O116" s="34"/>
      <c r="P116" s="34"/>
      <c r="Q116" s="34"/>
    </row>
    <row r="117" spans="1:17" ht="36">
      <c r="A117" s="23">
        <v>89</v>
      </c>
      <c r="B117" s="30" t="s">
        <v>1033</v>
      </c>
      <c r="C117" s="113" t="s">
        <v>1032</v>
      </c>
      <c r="D117" s="31" t="s">
        <v>1516</v>
      </c>
      <c r="E117" s="32">
        <v>4</v>
      </c>
      <c r="F117" s="33">
        <v>89.26</v>
      </c>
      <c r="G117" s="34"/>
      <c r="H117" s="34"/>
      <c r="I117" s="34"/>
      <c r="J117" s="34"/>
      <c r="K117" s="60">
        <v>357</v>
      </c>
      <c r="L117" s="34"/>
      <c r="M117" s="34"/>
      <c r="N117" s="34"/>
      <c r="O117" s="34"/>
      <c r="P117" s="34"/>
      <c r="Q117" s="34"/>
    </row>
    <row r="118" spans="1:17" ht="36">
      <c r="A118" s="23">
        <v>90</v>
      </c>
      <c r="B118" s="30" t="s">
        <v>1031</v>
      </c>
      <c r="C118" s="113" t="s">
        <v>1030</v>
      </c>
      <c r="D118" s="31" t="s">
        <v>1516</v>
      </c>
      <c r="E118" s="32">
        <v>1</v>
      </c>
      <c r="F118" s="33">
        <v>833</v>
      </c>
      <c r="G118" s="34"/>
      <c r="H118" s="34"/>
      <c r="I118" s="34"/>
      <c r="J118" s="34"/>
      <c r="K118" s="60">
        <v>833</v>
      </c>
      <c r="L118" s="34"/>
      <c r="M118" s="34"/>
      <c r="N118" s="34"/>
      <c r="O118" s="34"/>
      <c r="P118" s="34"/>
      <c r="Q118" s="34"/>
    </row>
    <row r="119" spans="1:17" ht="45.6" customHeight="1">
      <c r="A119" s="23">
        <v>91</v>
      </c>
      <c r="B119" s="30" t="s">
        <v>1029</v>
      </c>
      <c r="C119" s="113" t="s">
        <v>1028</v>
      </c>
      <c r="D119" s="31" t="s">
        <v>1027</v>
      </c>
      <c r="E119" s="35">
        <v>0.27600000000000002</v>
      </c>
      <c r="F119" s="33">
        <v>1661.68</v>
      </c>
      <c r="G119" s="33">
        <v>1584.03</v>
      </c>
      <c r="H119" s="34"/>
      <c r="I119" s="34"/>
      <c r="J119" s="34"/>
      <c r="K119" s="60">
        <v>459</v>
      </c>
      <c r="L119" s="34">
        <v>437</v>
      </c>
      <c r="M119" s="34"/>
      <c r="N119" s="34"/>
      <c r="O119" s="34">
        <v>133</v>
      </c>
      <c r="P119" s="34">
        <v>36.71</v>
      </c>
      <c r="Q119" s="34"/>
    </row>
    <row r="120" spans="1:17" ht="36">
      <c r="A120" s="23">
        <v>92</v>
      </c>
      <c r="B120" s="30" t="s">
        <v>1026</v>
      </c>
      <c r="C120" s="113" t="s">
        <v>1025</v>
      </c>
      <c r="D120" s="31" t="s">
        <v>1024</v>
      </c>
      <c r="E120" s="35">
        <v>27.5</v>
      </c>
      <c r="F120" s="33">
        <v>1219</v>
      </c>
      <c r="G120" s="34"/>
      <c r="H120" s="34"/>
      <c r="I120" s="34"/>
      <c r="J120" s="34"/>
      <c r="K120" s="60">
        <v>33523</v>
      </c>
      <c r="L120" s="34"/>
      <c r="M120" s="34"/>
      <c r="N120" s="34"/>
      <c r="O120" s="34"/>
      <c r="P120" s="34"/>
      <c r="Q120" s="34"/>
    </row>
    <row r="121" spans="1:17">
      <c r="A121" s="231" t="s">
        <v>1023</v>
      </c>
      <c r="B121" s="232"/>
      <c r="C121" s="232"/>
      <c r="D121" s="232"/>
      <c r="E121" s="232"/>
      <c r="F121" s="232"/>
      <c r="G121" s="232"/>
      <c r="H121" s="232"/>
      <c r="I121" s="232"/>
      <c r="J121" s="232"/>
      <c r="K121" s="232"/>
      <c r="L121" s="232"/>
      <c r="M121" s="232"/>
      <c r="N121" s="232"/>
      <c r="O121" s="232"/>
      <c r="P121" s="232"/>
      <c r="Q121" s="232"/>
    </row>
    <row r="122" spans="1:17" ht="24">
      <c r="A122" s="23">
        <v>93</v>
      </c>
      <c r="B122" s="30" t="s">
        <v>1567</v>
      </c>
      <c r="C122" s="113" t="s">
        <v>1568</v>
      </c>
      <c r="D122" s="31" t="s">
        <v>1540</v>
      </c>
      <c r="E122" s="35">
        <v>1.26E-2</v>
      </c>
      <c r="F122" s="33">
        <v>9798.75</v>
      </c>
      <c r="G122" s="33">
        <v>2105.46</v>
      </c>
      <c r="H122" s="33">
        <v>7693.29</v>
      </c>
      <c r="I122" s="33">
        <v>716.85</v>
      </c>
      <c r="J122" s="34"/>
      <c r="K122" s="60">
        <v>123</v>
      </c>
      <c r="L122" s="34">
        <v>27</v>
      </c>
      <c r="M122" s="34">
        <v>96</v>
      </c>
      <c r="N122" s="34">
        <v>9</v>
      </c>
      <c r="O122" s="34">
        <v>179.8</v>
      </c>
      <c r="P122" s="34">
        <v>2.27</v>
      </c>
      <c r="Q122" s="34"/>
    </row>
    <row r="123" spans="1:17" ht="24">
      <c r="A123" s="23">
        <v>94</v>
      </c>
      <c r="B123" s="30" t="s">
        <v>1570</v>
      </c>
      <c r="C123" s="113" t="s">
        <v>1571</v>
      </c>
      <c r="D123" s="31" t="s">
        <v>1540</v>
      </c>
      <c r="E123" s="35">
        <v>2.7E-2</v>
      </c>
      <c r="F123" s="33">
        <v>674.6</v>
      </c>
      <c r="G123" s="33">
        <v>145.29</v>
      </c>
      <c r="H123" s="33">
        <v>529.30999999999995</v>
      </c>
      <c r="I123" s="33">
        <v>65.38</v>
      </c>
      <c r="J123" s="34"/>
      <c r="K123" s="60">
        <v>18</v>
      </c>
      <c r="L123" s="34">
        <v>4</v>
      </c>
      <c r="M123" s="34">
        <v>14</v>
      </c>
      <c r="N123" s="34">
        <v>2</v>
      </c>
      <c r="O123" s="34">
        <v>13.22</v>
      </c>
      <c r="P123" s="34">
        <v>0.36</v>
      </c>
      <c r="Q123" s="34"/>
    </row>
    <row r="124" spans="1:17">
      <c r="A124" s="23">
        <v>95</v>
      </c>
      <c r="B124" s="30" t="s">
        <v>1575</v>
      </c>
      <c r="C124" s="113" t="s">
        <v>1576</v>
      </c>
      <c r="D124" s="31" t="s">
        <v>1577</v>
      </c>
      <c r="E124" s="35">
        <v>1.44E-2</v>
      </c>
      <c r="F124" s="33">
        <v>2017.46</v>
      </c>
      <c r="G124" s="34"/>
      <c r="H124" s="33">
        <v>46.53</v>
      </c>
      <c r="I124" s="33">
        <v>11.16</v>
      </c>
      <c r="J124" s="34"/>
      <c r="K124" s="60">
        <v>29</v>
      </c>
      <c r="L124" s="34"/>
      <c r="M124" s="34">
        <v>1</v>
      </c>
      <c r="N124" s="34"/>
      <c r="O124" s="34"/>
      <c r="P124" s="34"/>
      <c r="Q124" s="34"/>
    </row>
    <row r="125" spans="1:17" ht="60">
      <c r="A125" s="23">
        <v>96</v>
      </c>
      <c r="B125" s="30" t="s">
        <v>1572</v>
      </c>
      <c r="C125" s="113" t="s">
        <v>1573</v>
      </c>
      <c r="D125" s="31" t="s">
        <v>1574</v>
      </c>
      <c r="E125" s="35">
        <v>3.5999999999999999E-3</v>
      </c>
      <c r="F125" s="33">
        <v>32528.99</v>
      </c>
      <c r="G125" s="33">
        <v>429.21</v>
      </c>
      <c r="H125" s="33">
        <v>5950.28</v>
      </c>
      <c r="I125" s="33">
        <v>827.17</v>
      </c>
      <c r="J125" s="34"/>
      <c r="K125" s="60">
        <v>117</v>
      </c>
      <c r="L125" s="34">
        <v>2</v>
      </c>
      <c r="M125" s="34">
        <v>21</v>
      </c>
      <c r="N125" s="34">
        <v>3</v>
      </c>
      <c r="O125" s="34">
        <v>37.29</v>
      </c>
      <c r="P125" s="34">
        <v>0.13</v>
      </c>
      <c r="Q125" s="34"/>
    </row>
    <row r="126" spans="1:17" ht="46.9" customHeight="1">
      <c r="A126" s="23">
        <v>97</v>
      </c>
      <c r="B126" s="30" t="s">
        <v>1578</v>
      </c>
      <c r="C126" s="113" t="s">
        <v>1579</v>
      </c>
      <c r="D126" s="31" t="s">
        <v>1580</v>
      </c>
      <c r="E126" s="35">
        <v>1.7999999999999999E-2</v>
      </c>
      <c r="F126" s="33">
        <v>55602.96</v>
      </c>
      <c r="G126" s="33">
        <v>518.97</v>
      </c>
      <c r="H126" s="33">
        <v>2984</v>
      </c>
      <c r="I126" s="33">
        <v>322.26</v>
      </c>
      <c r="J126" s="34"/>
      <c r="K126" s="60">
        <v>1001</v>
      </c>
      <c r="L126" s="34">
        <v>9</v>
      </c>
      <c r="M126" s="34">
        <v>54</v>
      </c>
      <c r="N126" s="34">
        <v>6</v>
      </c>
      <c r="O126" s="34">
        <v>38.299999999999997</v>
      </c>
      <c r="P126" s="34">
        <v>0.69</v>
      </c>
      <c r="Q126" s="34"/>
    </row>
    <row r="127" spans="1:17" ht="55.5">
      <c r="A127" s="23">
        <v>98</v>
      </c>
      <c r="B127" s="30" t="s">
        <v>1581</v>
      </c>
      <c r="C127" s="113" t="s">
        <v>1022</v>
      </c>
      <c r="D127" s="31" t="s">
        <v>1580</v>
      </c>
      <c r="E127" s="32">
        <v>1.7999999999999999E-2</v>
      </c>
      <c r="F127" s="33">
        <v>13003.12</v>
      </c>
      <c r="G127" s="33">
        <v>2.44</v>
      </c>
      <c r="H127" s="33">
        <v>6.64</v>
      </c>
      <c r="I127" s="34"/>
      <c r="J127" s="34"/>
      <c r="K127" s="60">
        <v>234</v>
      </c>
      <c r="L127" s="34"/>
      <c r="M127" s="34"/>
      <c r="N127" s="34"/>
      <c r="O127" s="34">
        <v>0.18</v>
      </c>
      <c r="P127" s="34"/>
      <c r="Q127" s="34"/>
    </row>
    <row r="128" spans="1:17" ht="19.899999999999999" customHeight="1">
      <c r="A128" s="219" t="s">
        <v>1021</v>
      </c>
      <c r="B128" s="216"/>
      <c r="C128" s="216"/>
      <c r="D128" s="216"/>
      <c r="E128" s="216"/>
      <c r="F128" s="216"/>
      <c r="G128" s="216"/>
      <c r="H128" s="216"/>
      <c r="I128" s="216"/>
      <c r="J128" s="216"/>
      <c r="K128" s="216"/>
      <c r="L128" s="216"/>
      <c r="M128" s="216"/>
      <c r="N128" s="216"/>
      <c r="O128" s="216"/>
      <c r="P128" s="216"/>
      <c r="Q128" s="216"/>
    </row>
    <row r="129" spans="1:17" ht="19.899999999999999" customHeight="1">
      <c r="A129" s="231" t="s">
        <v>1020</v>
      </c>
      <c r="B129" s="232"/>
      <c r="C129" s="232"/>
      <c r="D129" s="232"/>
      <c r="E129" s="232"/>
      <c r="F129" s="232"/>
      <c r="G129" s="232"/>
      <c r="H129" s="232"/>
      <c r="I129" s="232"/>
      <c r="J129" s="232"/>
      <c r="K129" s="232"/>
      <c r="L129" s="232"/>
      <c r="M129" s="232"/>
      <c r="N129" s="232"/>
      <c r="O129" s="232"/>
      <c r="P129" s="232"/>
      <c r="Q129" s="232"/>
    </row>
    <row r="130" spans="1:17" ht="77.25">
      <c r="A130" s="23">
        <v>99</v>
      </c>
      <c r="B130" s="30" t="s">
        <v>1019</v>
      </c>
      <c r="C130" s="113" t="s">
        <v>1018</v>
      </c>
      <c r="D130" s="31" t="s">
        <v>1017</v>
      </c>
      <c r="E130" s="35">
        <v>84</v>
      </c>
      <c r="F130" s="33">
        <v>27.19</v>
      </c>
      <c r="G130" s="33">
        <v>27.19</v>
      </c>
      <c r="H130" s="34"/>
      <c r="I130" s="34"/>
      <c r="J130" s="34"/>
      <c r="K130" s="60">
        <v>2284</v>
      </c>
      <c r="L130" s="34">
        <v>2284</v>
      </c>
      <c r="M130" s="34"/>
      <c r="N130" s="34"/>
      <c r="O130" s="34">
        <v>1.65</v>
      </c>
      <c r="P130" s="34">
        <v>138.6</v>
      </c>
      <c r="Q130" s="34"/>
    </row>
    <row r="131" spans="1:17" ht="36">
      <c r="A131" s="23">
        <v>100</v>
      </c>
      <c r="B131" s="30" t="s">
        <v>1016</v>
      </c>
      <c r="C131" s="113" t="s">
        <v>1015</v>
      </c>
      <c r="D131" s="31" t="s">
        <v>1014</v>
      </c>
      <c r="E131" s="32">
        <v>2</v>
      </c>
      <c r="F131" s="33">
        <v>95.38</v>
      </c>
      <c r="G131" s="33">
        <v>95.38</v>
      </c>
      <c r="H131" s="34"/>
      <c r="I131" s="34"/>
      <c r="J131" s="34"/>
      <c r="K131" s="60">
        <v>191</v>
      </c>
      <c r="L131" s="34">
        <v>191</v>
      </c>
      <c r="M131" s="34"/>
      <c r="N131" s="34"/>
      <c r="O131" s="34">
        <v>6</v>
      </c>
      <c r="P131" s="34">
        <v>12</v>
      </c>
      <c r="Q131" s="34"/>
    </row>
    <row r="132" spans="1:17" ht="19.899999999999999" customHeight="1">
      <c r="A132" s="231" t="s">
        <v>1013</v>
      </c>
      <c r="B132" s="232"/>
      <c r="C132" s="232"/>
      <c r="D132" s="232"/>
      <c r="E132" s="232"/>
      <c r="F132" s="232"/>
      <c r="G132" s="232"/>
      <c r="H132" s="232"/>
      <c r="I132" s="232"/>
      <c r="J132" s="232"/>
      <c r="K132" s="232"/>
      <c r="L132" s="232"/>
      <c r="M132" s="232"/>
      <c r="N132" s="232"/>
      <c r="O132" s="232"/>
      <c r="P132" s="232"/>
      <c r="Q132" s="232"/>
    </row>
    <row r="133" spans="1:17" ht="36">
      <c r="A133" s="23">
        <v>101</v>
      </c>
      <c r="B133" s="30" t="s">
        <v>1012</v>
      </c>
      <c r="C133" s="113" t="s">
        <v>1011</v>
      </c>
      <c r="D133" s="31" t="s">
        <v>1515</v>
      </c>
      <c r="E133" s="32">
        <v>1</v>
      </c>
      <c r="F133" s="33">
        <v>367.07</v>
      </c>
      <c r="G133" s="33">
        <v>367.07</v>
      </c>
      <c r="H133" s="34"/>
      <c r="I133" s="34"/>
      <c r="J133" s="34"/>
      <c r="K133" s="60">
        <v>367</v>
      </c>
      <c r="L133" s="34">
        <v>367</v>
      </c>
      <c r="M133" s="34"/>
      <c r="N133" s="34"/>
      <c r="O133" s="34">
        <v>22</v>
      </c>
      <c r="P133" s="34">
        <v>22</v>
      </c>
      <c r="Q133" s="34"/>
    </row>
    <row r="134" spans="1:17">
      <c r="A134" s="215" t="s">
        <v>1582</v>
      </c>
      <c r="B134" s="216"/>
      <c r="C134" s="216"/>
      <c r="D134" s="216"/>
      <c r="E134" s="216"/>
      <c r="F134" s="216"/>
      <c r="G134" s="216"/>
      <c r="H134" s="216"/>
      <c r="I134" s="216"/>
      <c r="J134" s="216"/>
      <c r="K134" s="61">
        <v>161261</v>
      </c>
      <c r="L134" s="33">
        <v>21886</v>
      </c>
      <c r="M134" s="33">
        <v>7900</v>
      </c>
      <c r="N134" s="33">
        <v>1135</v>
      </c>
      <c r="O134" s="34"/>
      <c r="P134" s="33">
        <v>1708.14</v>
      </c>
      <c r="Q134" s="34"/>
    </row>
    <row r="135" spans="1:17">
      <c r="A135" s="215" t="s">
        <v>1583</v>
      </c>
      <c r="B135" s="216"/>
      <c r="C135" s="216"/>
      <c r="D135" s="216"/>
      <c r="E135" s="216"/>
      <c r="F135" s="216"/>
      <c r="G135" s="216"/>
      <c r="H135" s="216"/>
      <c r="I135" s="216"/>
      <c r="J135" s="216"/>
      <c r="K135" s="61">
        <v>173465</v>
      </c>
      <c r="L135" s="33">
        <v>29502</v>
      </c>
      <c r="M135" s="33">
        <v>9863</v>
      </c>
      <c r="N135" s="33">
        <v>1521</v>
      </c>
      <c r="O135" s="34"/>
      <c r="P135" s="33">
        <v>2265.35</v>
      </c>
      <c r="Q135" s="34"/>
    </row>
    <row r="136" spans="1:17">
      <c r="A136" s="215" t="s">
        <v>1584</v>
      </c>
      <c r="B136" s="216"/>
      <c r="C136" s="216"/>
      <c r="D136" s="216"/>
      <c r="E136" s="216"/>
      <c r="F136" s="216"/>
      <c r="G136" s="216"/>
      <c r="H136" s="216"/>
      <c r="I136" s="216"/>
      <c r="J136" s="216"/>
      <c r="K136" s="60"/>
      <c r="L136" s="34"/>
      <c r="M136" s="34"/>
      <c r="N136" s="34"/>
      <c r="O136" s="34"/>
      <c r="P136" s="34"/>
      <c r="Q136" s="34"/>
    </row>
    <row r="137" spans="1:17" ht="30" customHeight="1">
      <c r="A137" s="215" t="s">
        <v>1010</v>
      </c>
      <c r="B137" s="216"/>
      <c r="C137" s="216"/>
      <c r="D137" s="216"/>
      <c r="E137" s="216"/>
      <c r="F137" s="216"/>
      <c r="G137" s="216"/>
      <c r="H137" s="216"/>
      <c r="I137" s="216"/>
      <c r="J137" s="216"/>
      <c r="K137" s="61">
        <v>991</v>
      </c>
      <c r="L137" s="33">
        <v>941</v>
      </c>
      <c r="M137" s="33">
        <v>49</v>
      </c>
      <c r="N137" s="33">
        <v>49</v>
      </c>
      <c r="O137" s="34"/>
      <c r="P137" s="34"/>
      <c r="Q137" s="34"/>
    </row>
    <row r="138" spans="1:17" ht="15" customHeight="1">
      <c r="A138" s="215" t="s">
        <v>1009</v>
      </c>
      <c r="B138" s="216"/>
      <c r="C138" s="216"/>
      <c r="D138" s="216"/>
      <c r="E138" s="216"/>
      <c r="F138" s="216"/>
      <c r="G138" s="216"/>
      <c r="H138" s="216"/>
      <c r="I138" s="216"/>
      <c r="J138" s="216"/>
      <c r="K138" s="61">
        <v>932</v>
      </c>
      <c r="L138" s="34"/>
      <c r="M138" s="34"/>
      <c r="N138" s="34"/>
      <c r="O138" s="34"/>
      <c r="P138" s="34"/>
      <c r="Q138" s="34"/>
    </row>
    <row r="139" spans="1:17" ht="15" customHeight="1">
      <c r="A139" s="215" t="s">
        <v>1008</v>
      </c>
      <c r="B139" s="216"/>
      <c r="C139" s="216"/>
      <c r="D139" s="216"/>
      <c r="E139" s="216"/>
      <c r="F139" s="216"/>
      <c r="G139" s="216"/>
      <c r="H139" s="216"/>
      <c r="I139" s="216"/>
      <c r="J139" s="216"/>
      <c r="K139" s="61">
        <v>1199</v>
      </c>
      <c r="L139" s="34"/>
      <c r="M139" s="34"/>
      <c r="N139" s="34"/>
      <c r="O139" s="34"/>
      <c r="P139" s="34"/>
      <c r="Q139" s="34"/>
    </row>
    <row r="140" spans="1:17" ht="15" customHeight="1">
      <c r="A140" s="215" t="s">
        <v>1007</v>
      </c>
      <c r="B140" s="216"/>
      <c r="C140" s="216"/>
      <c r="D140" s="216"/>
      <c r="E140" s="216"/>
      <c r="F140" s="216"/>
      <c r="G140" s="216"/>
      <c r="H140" s="216"/>
      <c r="I140" s="216"/>
      <c r="J140" s="216"/>
      <c r="K140" s="61">
        <v>494</v>
      </c>
      <c r="L140" s="34"/>
      <c r="M140" s="34"/>
      <c r="N140" s="34"/>
      <c r="O140" s="34"/>
      <c r="P140" s="34"/>
      <c r="Q140" s="34"/>
    </row>
    <row r="141" spans="1:17" ht="15" customHeight="1">
      <c r="A141" s="215" t="s">
        <v>1006</v>
      </c>
      <c r="B141" s="216"/>
      <c r="C141" s="216"/>
      <c r="D141" s="216"/>
      <c r="E141" s="216"/>
      <c r="F141" s="216"/>
      <c r="G141" s="216"/>
      <c r="H141" s="216"/>
      <c r="I141" s="216"/>
      <c r="J141" s="216"/>
      <c r="K141" s="61">
        <v>-593</v>
      </c>
      <c r="L141" s="33">
        <v>-593</v>
      </c>
      <c r="M141" s="34"/>
      <c r="N141" s="34"/>
      <c r="O141" s="34"/>
      <c r="P141" s="34"/>
      <c r="Q141" s="34"/>
    </row>
    <row r="142" spans="1:17" ht="32.450000000000003" customHeight="1">
      <c r="A142" s="215" t="s">
        <v>1005</v>
      </c>
      <c r="B142" s="216"/>
      <c r="C142" s="216"/>
      <c r="D142" s="216"/>
      <c r="E142" s="216"/>
      <c r="F142" s="216"/>
      <c r="G142" s="216"/>
      <c r="H142" s="216"/>
      <c r="I142" s="216"/>
      <c r="J142" s="216"/>
      <c r="K142" s="61">
        <v>8162</v>
      </c>
      <c r="L142" s="33">
        <v>6887</v>
      </c>
      <c r="M142" s="33">
        <v>1276</v>
      </c>
      <c r="N142" s="33">
        <v>279</v>
      </c>
      <c r="O142" s="34"/>
      <c r="P142" s="33">
        <v>526.96699999999998</v>
      </c>
      <c r="Q142" s="34"/>
    </row>
    <row r="143" spans="1:17" ht="25.15" customHeight="1">
      <c r="A143" s="215" t="s">
        <v>1004</v>
      </c>
      <c r="B143" s="216"/>
      <c r="C143" s="216"/>
      <c r="D143" s="216"/>
      <c r="E143" s="216"/>
      <c r="F143" s="216"/>
      <c r="G143" s="216"/>
      <c r="H143" s="216"/>
      <c r="I143" s="216"/>
      <c r="J143" s="216"/>
      <c r="K143" s="61">
        <v>1019</v>
      </c>
      <c r="L143" s="33">
        <v>381</v>
      </c>
      <c r="M143" s="33">
        <v>640</v>
      </c>
      <c r="N143" s="33">
        <v>57</v>
      </c>
      <c r="O143" s="34"/>
      <c r="P143" s="33">
        <v>30.232500000000002</v>
      </c>
      <c r="Q143" s="34"/>
    </row>
    <row r="144" spans="1:17">
      <c r="A144" s="215" t="s">
        <v>1585</v>
      </c>
      <c r="B144" s="216"/>
      <c r="C144" s="216"/>
      <c r="D144" s="216"/>
      <c r="E144" s="216"/>
      <c r="F144" s="216"/>
      <c r="G144" s="216"/>
      <c r="H144" s="216"/>
      <c r="I144" s="216"/>
      <c r="J144" s="216"/>
      <c r="K144" s="61">
        <v>25266</v>
      </c>
      <c r="L144" s="34"/>
      <c r="M144" s="34"/>
      <c r="N144" s="34"/>
      <c r="O144" s="34"/>
      <c r="P144" s="34"/>
      <c r="Q144" s="34"/>
    </row>
    <row r="145" spans="1:17">
      <c r="A145" s="215" t="s">
        <v>1586</v>
      </c>
      <c r="B145" s="216"/>
      <c r="C145" s="216"/>
      <c r="D145" s="216"/>
      <c r="E145" s="216"/>
      <c r="F145" s="216"/>
      <c r="G145" s="216"/>
      <c r="H145" s="216"/>
      <c r="I145" s="216"/>
      <c r="J145" s="216"/>
      <c r="K145" s="61">
        <v>18170</v>
      </c>
      <c r="L145" s="34"/>
      <c r="M145" s="34"/>
      <c r="N145" s="34"/>
      <c r="O145" s="34"/>
      <c r="P145" s="34"/>
      <c r="Q145" s="34"/>
    </row>
    <row r="146" spans="1:17">
      <c r="A146" s="225" t="s">
        <v>1587</v>
      </c>
      <c r="B146" s="216"/>
      <c r="C146" s="216"/>
      <c r="D146" s="216"/>
      <c r="E146" s="216"/>
      <c r="F146" s="216"/>
      <c r="G146" s="216"/>
      <c r="H146" s="216"/>
      <c r="I146" s="216"/>
      <c r="J146" s="216"/>
      <c r="K146" s="60"/>
      <c r="L146" s="34"/>
      <c r="M146" s="34"/>
      <c r="N146" s="34"/>
      <c r="O146" s="34"/>
      <c r="P146" s="34"/>
      <c r="Q146" s="34"/>
    </row>
    <row r="147" spans="1:17">
      <c r="A147" s="215" t="s">
        <v>1003</v>
      </c>
      <c r="B147" s="216"/>
      <c r="C147" s="216"/>
      <c r="D147" s="216"/>
      <c r="E147" s="216"/>
      <c r="F147" s="216"/>
      <c r="G147" s="216"/>
      <c r="H147" s="216"/>
      <c r="I147" s="216"/>
      <c r="J147" s="216"/>
      <c r="K147" s="60"/>
      <c r="L147" s="34"/>
      <c r="M147" s="34"/>
      <c r="N147" s="34"/>
      <c r="O147" s="34"/>
      <c r="P147" s="34"/>
      <c r="Q147" s="34"/>
    </row>
    <row r="148" spans="1:17">
      <c r="A148" s="215" t="s">
        <v>996</v>
      </c>
      <c r="B148" s="216"/>
      <c r="C148" s="216"/>
      <c r="D148" s="216"/>
      <c r="E148" s="216"/>
      <c r="F148" s="216"/>
      <c r="G148" s="216"/>
      <c r="H148" s="216"/>
      <c r="I148" s="216"/>
      <c r="J148" s="216"/>
      <c r="K148" s="61">
        <v>44192</v>
      </c>
      <c r="L148" s="34"/>
      <c r="M148" s="34"/>
      <c r="N148" s="34"/>
      <c r="O148" s="34"/>
      <c r="P148" s="33">
        <v>110.57</v>
      </c>
      <c r="Q148" s="34"/>
    </row>
    <row r="149" spans="1:17">
      <c r="A149" s="215" t="s">
        <v>1001</v>
      </c>
      <c r="B149" s="216"/>
      <c r="C149" s="216"/>
      <c r="D149" s="216"/>
      <c r="E149" s="216"/>
      <c r="F149" s="216"/>
      <c r="G149" s="216"/>
      <c r="H149" s="216"/>
      <c r="I149" s="216"/>
      <c r="J149" s="216"/>
      <c r="K149" s="61">
        <v>195329</v>
      </c>
      <c r="L149" s="34"/>
      <c r="M149" s="34"/>
      <c r="N149" s="34"/>
      <c r="O149" s="34"/>
      <c r="P149" s="33">
        <v>110.57</v>
      </c>
      <c r="Q149" s="34"/>
    </row>
    <row r="150" spans="1:17">
      <c r="A150" s="215" t="s">
        <v>1002</v>
      </c>
      <c r="B150" s="216"/>
      <c r="C150" s="216"/>
      <c r="D150" s="216"/>
      <c r="E150" s="216"/>
      <c r="F150" s="216"/>
      <c r="G150" s="216"/>
      <c r="H150" s="216"/>
      <c r="I150" s="216"/>
      <c r="J150" s="216"/>
      <c r="K150" s="60"/>
      <c r="L150" s="34"/>
      <c r="M150" s="34"/>
      <c r="N150" s="34"/>
      <c r="O150" s="34"/>
      <c r="P150" s="34"/>
      <c r="Q150" s="34"/>
    </row>
    <row r="151" spans="1:17">
      <c r="A151" s="215" t="s">
        <v>996</v>
      </c>
      <c r="B151" s="216"/>
      <c r="C151" s="216"/>
      <c r="D151" s="216"/>
      <c r="E151" s="216"/>
      <c r="F151" s="216"/>
      <c r="G151" s="216"/>
      <c r="H151" s="216"/>
      <c r="I151" s="216"/>
      <c r="J151" s="216"/>
      <c r="K151" s="61">
        <v>124469</v>
      </c>
      <c r="L151" s="34"/>
      <c r="M151" s="34"/>
      <c r="N151" s="34"/>
      <c r="O151" s="34"/>
      <c r="P151" s="33">
        <v>1921.77</v>
      </c>
      <c r="Q151" s="34"/>
    </row>
    <row r="152" spans="1:17">
      <c r="A152" s="215" t="s">
        <v>1001</v>
      </c>
      <c r="B152" s="216"/>
      <c r="C152" s="216"/>
      <c r="D152" s="216"/>
      <c r="E152" s="216"/>
      <c r="F152" s="216"/>
      <c r="G152" s="216"/>
      <c r="H152" s="216"/>
      <c r="I152" s="216"/>
      <c r="J152" s="216"/>
      <c r="K152" s="61">
        <v>550153</v>
      </c>
      <c r="L152" s="34"/>
      <c r="M152" s="34"/>
      <c r="N152" s="34"/>
      <c r="O152" s="34"/>
      <c r="P152" s="33">
        <v>1921.77</v>
      </c>
      <c r="Q152" s="34"/>
    </row>
    <row r="153" spans="1:17">
      <c r="A153" s="215" t="s">
        <v>1000</v>
      </c>
      <c r="B153" s="216"/>
      <c r="C153" s="216"/>
      <c r="D153" s="216"/>
      <c r="E153" s="216"/>
      <c r="F153" s="216"/>
      <c r="G153" s="216"/>
      <c r="H153" s="216"/>
      <c r="I153" s="216"/>
      <c r="J153" s="216"/>
      <c r="K153" s="60"/>
      <c r="L153" s="34"/>
      <c r="M153" s="34"/>
      <c r="N153" s="34"/>
      <c r="O153" s="34"/>
      <c r="P153" s="34"/>
      <c r="Q153" s="34"/>
    </row>
    <row r="154" spans="1:17">
      <c r="A154" s="215" t="s">
        <v>996</v>
      </c>
      <c r="B154" s="216"/>
      <c r="C154" s="216"/>
      <c r="D154" s="216"/>
      <c r="E154" s="216"/>
      <c r="F154" s="216"/>
      <c r="G154" s="216"/>
      <c r="H154" s="216"/>
      <c r="I154" s="216"/>
      <c r="J154" s="216"/>
      <c r="K154" s="61">
        <v>41678</v>
      </c>
      <c r="L154" s="34"/>
      <c r="M154" s="34"/>
      <c r="N154" s="34"/>
      <c r="O154" s="34"/>
      <c r="P154" s="34"/>
      <c r="Q154" s="34"/>
    </row>
    <row r="155" spans="1:17">
      <c r="A155" s="215" t="s">
        <v>999</v>
      </c>
      <c r="B155" s="216"/>
      <c r="C155" s="216"/>
      <c r="D155" s="216"/>
      <c r="E155" s="216"/>
      <c r="F155" s="216"/>
      <c r="G155" s="216"/>
      <c r="H155" s="216"/>
      <c r="I155" s="216"/>
      <c r="J155" s="216"/>
      <c r="K155" s="61">
        <v>174631</v>
      </c>
      <c r="L155" s="34"/>
      <c r="M155" s="34"/>
      <c r="N155" s="34"/>
      <c r="O155" s="34"/>
      <c r="P155" s="34"/>
      <c r="Q155" s="34"/>
    </row>
    <row r="156" spans="1:17">
      <c r="A156" s="215" t="s">
        <v>998</v>
      </c>
      <c r="B156" s="216"/>
      <c r="C156" s="216"/>
      <c r="D156" s="216"/>
      <c r="E156" s="216"/>
      <c r="F156" s="216"/>
      <c r="G156" s="216"/>
      <c r="H156" s="216"/>
      <c r="I156" s="216"/>
      <c r="J156" s="216"/>
      <c r="K156" s="60"/>
      <c r="L156" s="34"/>
      <c r="M156" s="34"/>
      <c r="N156" s="34"/>
      <c r="O156" s="34"/>
      <c r="P156" s="34"/>
      <c r="Q156" s="34"/>
    </row>
    <row r="157" spans="1:17">
      <c r="A157" s="215" t="s">
        <v>997</v>
      </c>
      <c r="B157" s="216"/>
      <c r="C157" s="216"/>
      <c r="D157" s="216"/>
      <c r="E157" s="216"/>
      <c r="F157" s="216"/>
      <c r="G157" s="216"/>
      <c r="H157" s="216"/>
      <c r="I157" s="216"/>
      <c r="J157" s="216"/>
      <c r="K157" s="61">
        <v>6562</v>
      </c>
      <c r="L157" s="34"/>
      <c r="M157" s="34"/>
      <c r="N157" s="34"/>
      <c r="O157" s="34"/>
      <c r="P157" s="33">
        <v>233.01</v>
      </c>
      <c r="Q157" s="34"/>
    </row>
    <row r="158" spans="1:17">
      <c r="A158" s="215" t="s">
        <v>996</v>
      </c>
      <c r="B158" s="216"/>
      <c r="C158" s="216"/>
      <c r="D158" s="216"/>
      <c r="E158" s="216"/>
      <c r="F158" s="216"/>
      <c r="G158" s="216"/>
      <c r="H158" s="216"/>
      <c r="I158" s="216"/>
      <c r="J158" s="216"/>
      <c r="K158" s="61">
        <v>6562</v>
      </c>
      <c r="L158" s="34"/>
      <c r="M158" s="34"/>
      <c r="N158" s="34"/>
      <c r="O158" s="34"/>
      <c r="P158" s="33">
        <v>233.01</v>
      </c>
      <c r="Q158" s="34"/>
    </row>
    <row r="159" spans="1:17">
      <c r="A159" s="215" t="s">
        <v>995</v>
      </c>
      <c r="B159" s="216"/>
      <c r="C159" s="216"/>
      <c r="D159" s="216"/>
      <c r="E159" s="216"/>
      <c r="F159" s="216"/>
      <c r="G159" s="216"/>
      <c r="H159" s="216"/>
      <c r="I159" s="216"/>
      <c r="J159" s="216"/>
      <c r="K159" s="61">
        <v>39700</v>
      </c>
      <c r="L159" s="34"/>
      <c r="M159" s="34"/>
      <c r="N159" s="34"/>
      <c r="O159" s="34"/>
      <c r="P159" s="33">
        <v>233.01</v>
      </c>
      <c r="Q159" s="34"/>
    </row>
    <row r="160" spans="1:17">
      <c r="A160" s="215" t="s">
        <v>1590</v>
      </c>
      <c r="B160" s="216"/>
      <c r="C160" s="216"/>
      <c r="D160" s="216"/>
      <c r="E160" s="216"/>
      <c r="F160" s="216"/>
      <c r="G160" s="216"/>
      <c r="H160" s="216"/>
      <c r="I160" s="216"/>
      <c r="J160" s="216"/>
      <c r="K160" s="61">
        <v>959813</v>
      </c>
      <c r="L160" s="34"/>
      <c r="M160" s="34"/>
      <c r="N160" s="34"/>
      <c r="O160" s="34"/>
      <c r="P160" s="33">
        <v>2265.35</v>
      </c>
      <c r="Q160" s="34"/>
    </row>
    <row r="161" spans="1:17">
      <c r="A161" s="215" t="s">
        <v>994</v>
      </c>
      <c r="B161" s="216"/>
      <c r="C161" s="216"/>
      <c r="D161" s="216"/>
      <c r="E161" s="216"/>
      <c r="F161" s="216"/>
      <c r="G161" s="216"/>
      <c r="H161" s="216"/>
      <c r="I161" s="216"/>
      <c r="J161" s="216"/>
      <c r="K161" s="60"/>
      <c r="L161" s="34"/>
      <c r="M161" s="34"/>
      <c r="N161" s="34"/>
      <c r="O161" s="34"/>
      <c r="P161" s="34"/>
      <c r="Q161" s="34"/>
    </row>
    <row r="162" spans="1:17">
      <c r="A162" s="215" t="s">
        <v>1592</v>
      </c>
      <c r="B162" s="216"/>
      <c r="C162" s="216"/>
      <c r="D162" s="216"/>
      <c r="E162" s="216"/>
      <c r="F162" s="216"/>
      <c r="G162" s="216"/>
      <c r="H162" s="216"/>
      <c r="I162" s="216"/>
      <c r="J162" s="216"/>
      <c r="K162" s="61">
        <v>92422</v>
      </c>
      <c r="L162" s="34"/>
      <c r="M162" s="34"/>
      <c r="N162" s="34"/>
      <c r="O162" s="34"/>
      <c r="P162" s="34"/>
      <c r="Q162" s="34"/>
    </row>
    <row r="163" spans="1:17">
      <c r="A163" s="215" t="s">
        <v>1593</v>
      </c>
      <c r="B163" s="216"/>
      <c r="C163" s="216"/>
      <c r="D163" s="216"/>
      <c r="E163" s="216"/>
      <c r="F163" s="216"/>
      <c r="G163" s="216"/>
      <c r="H163" s="216"/>
      <c r="I163" s="216"/>
      <c r="J163" s="216"/>
      <c r="K163" s="61">
        <f>9863-N135</f>
        <v>8342</v>
      </c>
      <c r="L163" s="34"/>
      <c r="M163" s="34"/>
      <c r="N163" s="34"/>
      <c r="O163" s="34"/>
      <c r="P163" s="34"/>
      <c r="Q163" s="34"/>
    </row>
    <row r="164" spans="1:17">
      <c r="A164" s="215" t="s">
        <v>1594</v>
      </c>
      <c r="B164" s="216"/>
      <c r="C164" s="216"/>
      <c r="D164" s="216"/>
      <c r="E164" s="216"/>
      <c r="F164" s="216"/>
      <c r="G164" s="216"/>
      <c r="H164" s="216"/>
      <c r="I164" s="216"/>
      <c r="J164" s="216"/>
      <c r="K164" s="61">
        <v>31023</v>
      </c>
      <c r="L164" s="34"/>
      <c r="M164" s="34"/>
      <c r="N164" s="34"/>
      <c r="O164" s="34"/>
      <c r="P164" s="34"/>
      <c r="Q164" s="34"/>
    </row>
    <row r="165" spans="1:17">
      <c r="A165" s="215" t="s">
        <v>993</v>
      </c>
      <c r="B165" s="216"/>
      <c r="C165" s="216"/>
      <c r="D165" s="216"/>
      <c r="E165" s="216"/>
      <c r="F165" s="216"/>
      <c r="G165" s="216"/>
      <c r="H165" s="216"/>
      <c r="I165" s="216"/>
      <c r="J165" s="216"/>
      <c r="K165" s="61">
        <v>41678</v>
      </c>
      <c r="L165" s="34"/>
      <c r="M165" s="34"/>
      <c r="N165" s="34"/>
      <c r="O165" s="34"/>
      <c r="P165" s="34"/>
      <c r="Q165" s="34"/>
    </row>
    <row r="166" spans="1:17">
      <c r="A166" s="215" t="s">
        <v>1595</v>
      </c>
      <c r="B166" s="216"/>
      <c r="C166" s="216"/>
      <c r="D166" s="216"/>
      <c r="E166" s="216"/>
      <c r="F166" s="216"/>
      <c r="G166" s="216"/>
      <c r="H166" s="216"/>
      <c r="I166" s="216"/>
      <c r="J166" s="216"/>
      <c r="K166" s="61">
        <v>25266</v>
      </c>
      <c r="L166" s="34"/>
      <c r="M166" s="34"/>
      <c r="N166" s="34"/>
      <c r="O166" s="34"/>
      <c r="P166" s="34"/>
      <c r="Q166" s="34"/>
    </row>
    <row r="167" spans="1:17">
      <c r="A167" s="215" t="s">
        <v>1596</v>
      </c>
      <c r="B167" s="216"/>
      <c r="C167" s="216"/>
      <c r="D167" s="216"/>
      <c r="E167" s="216"/>
      <c r="F167" s="216"/>
      <c r="G167" s="216"/>
      <c r="H167" s="216"/>
      <c r="I167" s="216"/>
      <c r="J167" s="216"/>
      <c r="K167" s="61">
        <v>18170</v>
      </c>
      <c r="L167" s="34"/>
      <c r="M167" s="34"/>
      <c r="N167" s="34"/>
      <c r="O167" s="34"/>
      <c r="P167" s="34"/>
      <c r="Q167" s="34"/>
    </row>
    <row r="168" spans="1:17">
      <c r="A168" s="225" t="s">
        <v>1597</v>
      </c>
      <c r="B168" s="216"/>
      <c r="C168" s="216"/>
      <c r="D168" s="216"/>
      <c r="E168" s="216"/>
      <c r="F168" s="216"/>
      <c r="G168" s="216"/>
      <c r="H168" s="216"/>
      <c r="I168" s="216"/>
      <c r="J168" s="216"/>
      <c r="K168" s="61">
        <f>SUM(K162:K167)</f>
        <v>216901</v>
      </c>
      <c r="L168" s="34"/>
      <c r="M168" s="34"/>
      <c r="N168" s="34"/>
      <c r="O168" s="34"/>
      <c r="P168" s="34"/>
      <c r="Q168" s="34"/>
    </row>
    <row r="169" spans="1:17">
      <c r="A169" s="225" t="s">
        <v>992</v>
      </c>
      <c r="B169" s="216"/>
      <c r="C169" s="216"/>
      <c r="D169" s="216"/>
      <c r="E169" s="216"/>
      <c r="F169" s="216"/>
      <c r="G169" s="216"/>
      <c r="H169" s="216"/>
      <c r="I169" s="216"/>
      <c r="J169" s="216"/>
      <c r="K169" s="62">
        <v>959813</v>
      </c>
      <c r="L169" s="34"/>
      <c r="M169" s="34"/>
      <c r="N169" s="34"/>
      <c r="O169" s="34"/>
      <c r="P169" s="36">
        <v>2265.35</v>
      </c>
      <c r="Q169" s="34"/>
    </row>
    <row r="170" spans="1:17">
      <c r="F170" s="27"/>
      <c r="G170" s="27"/>
      <c r="H170" s="27"/>
      <c r="I170" s="27"/>
      <c r="J170" s="27"/>
      <c r="K170" s="63"/>
      <c r="L170" s="27"/>
      <c r="M170" s="27"/>
      <c r="N170" s="27"/>
      <c r="O170" s="27"/>
      <c r="P170" s="27"/>
      <c r="Q170" s="27"/>
    </row>
    <row r="171" spans="1:17" customFormat="1" ht="12.75" customHeight="1">
      <c r="A171" s="49"/>
      <c r="B171" s="18" t="s">
        <v>1612</v>
      </c>
      <c r="C171" s="18"/>
      <c r="D171" s="18"/>
      <c r="E171" s="18"/>
      <c r="F171" s="18"/>
      <c r="G171" s="18"/>
      <c r="H171" s="18"/>
      <c r="I171" s="18" t="s">
        <v>991</v>
      </c>
      <c r="J171" s="59"/>
      <c r="K171" s="59"/>
      <c r="L171" s="18"/>
      <c r="M171" s="18"/>
      <c r="N171" s="50"/>
      <c r="O171" s="50"/>
      <c r="P171" s="50"/>
    </row>
    <row r="172" spans="1:17" customFormat="1" ht="12.75" customHeight="1">
      <c r="A172" s="49"/>
      <c r="B172" s="51"/>
      <c r="C172" s="52"/>
      <c r="D172" s="53"/>
      <c r="E172" s="51"/>
      <c r="F172" s="51"/>
      <c r="G172" s="52"/>
      <c r="H172" s="40"/>
      <c r="I172" s="18"/>
      <c r="J172" s="59"/>
      <c r="K172" s="59"/>
      <c r="L172" s="18"/>
      <c r="M172" s="18"/>
      <c r="N172" s="50"/>
      <c r="O172" s="50"/>
      <c r="P172" s="50"/>
    </row>
    <row r="173" spans="1:17">
      <c r="E173" s="26"/>
      <c r="F173" s="27"/>
      <c r="G173" s="27"/>
      <c r="H173" s="27"/>
      <c r="I173" s="27"/>
      <c r="J173" s="63"/>
      <c r="K173" s="63"/>
      <c r="L173" s="27"/>
      <c r="M173" s="27"/>
      <c r="N173" s="27"/>
      <c r="O173" s="27"/>
      <c r="P173" s="27"/>
      <c r="Q173" s="27"/>
    </row>
  </sheetData>
  <mergeCells count="66">
    <mergeCell ref="B22:B24"/>
    <mergeCell ref="A90:Q90"/>
    <mergeCell ref="A102:Q102"/>
    <mergeCell ref="A121:Q121"/>
    <mergeCell ref="J22:N22"/>
    <mergeCell ref="K23:K24"/>
    <mergeCell ref="L23:N23"/>
    <mergeCell ref="A22:A24"/>
    <mergeCell ref="C22:C24"/>
    <mergeCell ref="D22:D24"/>
    <mergeCell ref="E22:E24"/>
    <mergeCell ref="A138:J138"/>
    <mergeCell ref="A137:J137"/>
    <mergeCell ref="Q22:Q24"/>
    <mergeCell ref="P22:P24"/>
    <mergeCell ref="F23:F24"/>
    <mergeCell ref="F22:I22"/>
    <mergeCell ref="G23:I23"/>
    <mergeCell ref="O22:O24"/>
    <mergeCell ref="J23:J24"/>
    <mergeCell ref="A26:Q26"/>
    <mergeCell ref="A128:Q128"/>
    <mergeCell ref="A129:Q129"/>
    <mergeCell ref="A132:Q132"/>
    <mergeCell ref="A134:J134"/>
    <mergeCell ref="A135:J135"/>
    <mergeCell ref="A136:J136"/>
    <mergeCell ref="A169:J169"/>
    <mergeCell ref="J12:K12"/>
    <mergeCell ref="J17:K17"/>
    <mergeCell ref="J18:K18"/>
    <mergeCell ref="J16:K16"/>
    <mergeCell ref="J15:K15"/>
    <mergeCell ref="J14:K14"/>
    <mergeCell ref="J13:K13"/>
    <mergeCell ref="A160:J160"/>
    <mergeCell ref="A161:J161"/>
    <mergeCell ref="A146:J146"/>
    <mergeCell ref="A147:J147"/>
    <mergeCell ref="A139:J139"/>
    <mergeCell ref="A140:J140"/>
    <mergeCell ref="A141:J141"/>
    <mergeCell ref="A145:J145"/>
    <mergeCell ref="A144:J144"/>
    <mergeCell ref="A142:J142"/>
    <mergeCell ref="A143:J143"/>
    <mergeCell ref="A164:J164"/>
    <mergeCell ref="A165:J165"/>
    <mergeCell ref="A154:J154"/>
    <mergeCell ref="A155:J155"/>
    <mergeCell ref="E1:I1"/>
    <mergeCell ref="A168:J168"/>
    <mergeCell ref="A166:J166"/>
    <mergeCell ref="A167:J167"/>
    <mergeCell ref="A156:J156"/>
    <mergeCell ref="A157:J157"/>
    <mergeCell ref="A152:J152"/>
    <mergeCell ref="A153:J153"/>
    <mergeCell ref="A148:J148"/>
    <mergeCell ref="A149:J149"/>
    <mergeCell ref="A150:J150"/>
    <mergeCell ref="A163:J163"/>
    <mergeCell ref="A158:J158"/>
    <mergeCell ref="A159:J159"/>
    <mergeCell ref="A151:J151"/>
    <mergeCell ref="A162:J162"/>
  </mergeCells>
  <phoneticPr fontId="60" type="noConversion"/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Q317"/>
  <sheetViews>
    <sheetView showGridLines="0" zoomScaleNormal="100" zoomScaleSheetLayoutView="75" workbookViewId="0">
      <selection activeCell="A300" sqref="A300:J300"/>
    </sheetView>
  </sheetViews>
  <sheetFormatPr defaultRowHeight="12.75" outlineLevelRow="1"/>
  <cols>
    <col min="1" max="1" width="3.28515625" style="28" customWidth="1"/>
    <col min="2" max="2" width="9" style="1" customWidth="1"/>
    <col min="3" max="3" width="34.28515625" style="25" customWidth="1"/>
    <col min="4" max="4" width="7.7109375" style="24" customWidth="1"/>
    <col min="5" max="5" width="16.42578125" style="126" customWidth="1"/>
    <col min="6" max="6" width="7.28515625" style="7" customWidth="1"/>
    <col min="7" max="10" width="6.7109375" style="7" customWidth="1"/>
    <col min="11" max="11" width="7.28515625" style="65" customWidth="1"/>
    <col min="12" max="16" width="6.7109375" style="7" customWidth="1"/>
    <col min="17" max="17" width="5.7109375" style="8" customWidth="1"/>
    <col min="18" max="16384" width="9.140625" style="8"/>
  </cols>
  <sheetData>
    <row r="1" spans="1:17" customFormat="1" ht="12.75" customHeight="1">
      <c r="A1" s="6" t="s">
        <v>1509</v>
      </c>
      <c r="B1" s="38"/>
      <c r="C1" s="137"/>
      <c r="D1" s="53"/>
      <c r="E1" s="235" t="s">
        <v>1605</v>
      </c>
      <c r="F1" s="236"/>
      <c r="G1" s="236"/>
      <c r="H1" s="236"/>
      <c r="I1" s="236"/>
      <c r="J1" s="236"/>
      <c r="K1" s="143"/>
      <c r="L1" s="40"/>
      <c r="M1" s="6" t="s">
        <v>1510</v>
      </c>
      <c r="N1" s="40"/>
      <c r="O1" s="40"/>
      <c r="P1" s="40"/>
      <c r="Q1" s="44"/>
    </row>
    <row r="2" spans="1:17" customFormat="1">
      <c r="A2" s="51"/>
      <c r="B2" s="38"/>
      <c r="C2" s="137"/>
      <c r="D2" s="53"/>
      <c r="E2" s="142"/>
      <c r="F2" s="142"/>
      <c r="G2" s="13" t="s">
        <v>1491</v>
      </c>
      <c r="H2" s="141"/>
      <c r="I2" s="140"/>
      <c r="J2" s="40"/>
      <c r="K2" s="143"/>
      <c r="L2" s="40"/>
      <c r="M2" s="40"/>
      <c r="N2" s="40"/>
      <c r="O2" s="40"/>
      <c r="P2" s="40"/>
      <c r="Q2" s="44"/>
    </row>
    <row r="3" spans="1:17" customFormat="1">
      <c r="A3" s="51" t="s">
        <v>1485</v>
      </c>
      <c r="B3" s="38"/>
      <c r="C3" s="137"/>
      <c r="D3" s="53"/>
      <c r="E3" s="40"/>
      <c r="F3" s="40"/>
      <c r="G3" s="40"/>
      <c r="H3" s="40"/>
      <c r="I3" s="40"/>
      <c r="J3" s="40"/>
      <c r="K3" s="143"/>
      <c r="L3" s="40"/>
      <c r="M3" s="51" t="s">
        <v>1485</v>
      </c>
      <c r="N3" s="40"/>
      <c r="O3" s="40"/>
      <c r="P3" s="40"/>
      <c r="Q3" s="44"/>
    </row>
    <row r="4" spans="1:17" customFormat="1">
      <c r="A4" s="10" t="s">
        <v>1484</v>
      </c>
      <c r="B4" s="38"/>
      <c r="C4" s="137"/>
      <c r="D4" s="53"/>
      <c r="E4" s="40"/>
      <c r="F4" s="40"/>
      <c r="G4" s="15" t="s">
        <v>1483</v>
      </c>
      <c r="H4" s="139"/>
      <c r="I4" s="40"/>
      <c r="J4" s="40"/>
      <c r="K4" s="143"/>
      <c r="L4" s="40"/>
      <c r="M4" s="10" t="s">
        <v>1482</v>
      </c>
      <c r="N4" s="40"/>
      <c r="O4" s="40"/>
      <c r="P4" s="40"/>
      <c r="Q4" s="44"/>
    </row>
    <row r="5" spans="1:17" customFormat="1">
      <c r="A5" s="37"/>
      <c r="B5" s="38"/>
      <c r="C5" s="53"/>
      <c r="D5" s="138"/>
      <c r="E5" s="40"/>
      <c r="F5" s="40"/>
      <c r="G5" s="37" t="s">
        <v>1492</v>
      </c>
      <c r="H5" s="37"/>
      <c r="I5" s="37"/>
      <c r="J5" s="40"/>
      <c r="K5" s="143"/>
      <c r="L5" s="40"/>
      <c r="M5" s="40"/>
      <c r="N5" s="40"/>
      <c r="O5" s="40"/>
      <c r="P5" s="40"/>
      <c r="Q5" s="44"/>
    </row>
    <row r="6" spans="1:17" customFormat="1">
      <c r="A6" s="37"/>
      <c r="B6" s="38"/>
      <c r="C6" s="53"/>
      <c r="D6" s="138"/>
      <c r="E6" s="40"/>
      <c r="F6" s="40"/>
      <c r="G6" s="40"/>
      <c r="H6" s="40"/>
      <c r="I6" s="40"/>
      <c r="J6" s="40"/>
      <c r="K6" s="143"/>
      <c r="L6" s="40"/>
      <c r="M6" s="40"/>
      <c r="N6" s="40"/>
      <c r="O6" s="40"/>
      <c r="P6" s="40"/>
      <c r="Q6" s="44"/>
    </row>
    <row r="7" spans="1:17">
      <c r="A7" s="4"/>
      <c r="B7" s="9"/>
      <c r="C7" s="16" t="s">
        <v>1493</v>
      </c>
      <c r="D7" s="18" t="s">
        <v>426</v>
      </c>
      <c r="E7" s="5"/>
      <c r="F7" s="5"/>
      <c r="G7" s="4"/>
      <c r="H7" s="5"/>
      <c r="I7" s="5"/>
      <c r="J7" s="5"/>
      <c r="K7" s="57"/>
      <c r="L7" s="5"/>
      <c r="M7" s="5"/>
      <c r="N7" s="5"/>
      <c r="O7" s="5"/>
      <c r="P7" s="5"/>
    </row>
    <row r="8" spans="1:17">
      <c r="A8" s="4"/>
      <c r="B8" s="9"/>
      <c r="C8" s="3"/>
      <c r="D8" s="19"/>
      <c r="E8" s="12"/>
      <c r="F8" s="12"/>
      <c r="G8" s="13" t="s">
        <v>1494</v>
      </c>
      <c r="H8" s="13"/>
      <c r="I8" s="13"/>
      <c r="J8" s="12"/>
      <c r="K8" s="127"/>
      <c r="L8" s="5"/>
      <c r="M8" s="5"/>
      <c r="N8" s="5"/>
      <c r="O8" s="5"/>
      <c r="P8" s="5"/>
    </row>
    <row r="9" spans="1:17">
      <c r="A9" s="20"/>
      <c r="B9" s="21"/>
      <c r="C9" s="3"/>
      <c r="D9" s="8"/>
      <c r="E9" s="5"/>
      <c r="F9" s="5"/>
      <c r="G9" s="5"/>
      <c r="H9" s="5"/>
      <c r="I9" s="5"/>
      <c r="J9" s="5"/>
      <c r="K9" s="57"/>
      <c r="L9" s="5"/>
      <c r="M9" s="5"/>
      <c r="N9" s="5"/>
      <c r="O9" s="5"/>
      <c r="P9" s="5"/>
    </row>
    <row r="10" spans="1:17">
      <c r="A10" s="4"/>
      <c r="B10" s="9"/>
      <c r="C10" s="3"/>
      <c r="D10" s="18" t="s">
        <v>1481</v>
      </c>
      <c r="E10" s="5"/>
      <c r="F10" s="5"/>
      <c r="G10" s="5"/>
      <c r="H10" s="18"/>
      <c r="I10" s="18"/>
      <c r="J10" s="18"/>
      <c r="K10" s="57"/>
      <c r="L10" s="5"/>
      <c r="M10" s="5"/>
      <c r="N10" s="5"/>
      <c r="O10" s="5"/>
      <c r="P10" s="5"/>
      <c r="Q10" s="5"/>
    </row>
    <row r="11" spans="1:17">
      <c r="A11" s="4"/>
      <c r="B11" s="9"/>
      <c r="C11" s="3"/>
      <c r="D11" s="18" t="s">
        <v>1602</v>
      </c>
      <c r="E11" s="5"/>
      <c r="F11" s="5"/>
      <c r="G11" s="5"/>
      <c r="H11" s="18"/>
      <c r="I11" s="18"/>
      <c r="J11" s="227" t="s">
        <v>1480</v>
      </c>
      <c r="K11" s="228"/>
      <c r="L11" s="10" t="s">
        <v>1598</v>
      </c>
      <c r="M11" s="5"/>
      <c r="N11" s="5"/>
      <c r="O11" s="5"/>
      <c r="P11" s="5"/>
    </row>
    <row r="12" spans="1:17" outlineLevel="1">
      <c r="A12" s="4"/>
      <c r="B12" s="9"/>
      <c r="C12" s="3"/>
      <c r="D12" s="18" t="s">
        <v>1604</v>
      </c>
      <c r="E12" s="5"/>
      <c r="F12" s="5"/>
      <c r="G12" s="5"/>
      <c r="H12" s="18"/>
      <c r="I12" s="18"/>
      <c r="J12" s="227" t="s">
        <v>1479</v>
      </c>
      <c r="K12" s="228"/>
      <c r="L12" s="10" t="s">
        <v>1598</v>
      </c>
      <c r="M12" s="5"/>
      <c r="N12" s="5"/>
      <c r="O12" s="5"/>
      <c r="P12" s="5"/>
    </row>
    <row r="13" spans="1:17" outlineLevel="1">
      <c r="A13" s="4"/>
      <c r="B13" s="9"/>
      <c r="C13" s="3"/>
      <c r="D13" s="18" t="s">
        <v>1603</v>
      </c>
      <c r="E13" s="5"/>
      <c r="F13" s="5"/>
      <c r="G13" s="5"/>
      <c r="H13" s="18"/>
      <c r="I13" s="18"/>
      <c r="J13" s="227" t="s">
        <v>1478</v>
      </c>
      <c r="K13" s="228"/>
      <c r="L13" s="10" t="s">
        <v>1598</v>
      </c>
      <c r="M13" s="5"/>
      <c r="N13" s="5"/>
      <c r="O13" s="5"/>
      <c r="P13" s="5"/>
    </row>
    <row r="14" spans="1:17" outlineLevel="1">
      <c r="A14" s="4"/>
      <c r="B14" s="9"/>
      <c r="C14" s="3"/>
      <c r="D14" s="18" t="s">
        <v>1162</v>
      </c>
      <c r="E14" s="5"/>
      <c r="F14" s="5"/>
      <c r="G14" s="5"/>
      <c r="H14" s="18"/>
      <c r="I14" s="18"/>
      <c r="J14" s="227" t="s">
        <v>1477</v>
      </c>
      <c r="K14" s="228"/>
      <c r="L14" s="10" t="s">
        <v>1598</v>
      </c>
      <c r="M14" s="5"/>
      <c r="N14" s="5"/>
      <c r="O14" s="5"/>
      <c r="P14" s="5"/>
    </row>
    <row r="15" spans="1:17">
      <c r="A15" s="4"/>
      <c r="B15" s="9"/>
      <c r="C15" s="3"/>
      <c r="D15" s="18" t="s">
        <v>1160</v>
      </c>
      <c r="E15" s="5"/>
      <c r="F15" s="5"/>
      <c r="G15" s="5"/>
      <c r="H15" s="18"/>
      <c r="I15" s="18"/>
      <c r="J15" s="229">
        <f>14.588*4.42</f>
        <v>64.478960000000001</v>
      </c>
      <c r="K15" s="230"/>
      <c r="L15" s="10" t="s">
        <v>1598</v>
      </c>
      <c r="M15" s="5"/>
      <c r="N15" s="5"/>
      <c r="O15" s="5"/>
      <c r="P15" s="5"/>
    </row>
    <row r="16" spans="1:17" outlineLevel="1">
      <c r="A16" s="4"/>
      <c r="B16" s="9"/>
      <c r="C16" s="3"/>
      <c r="D16" s="18" t="s">
        <v>1600</v>
      </c>
      <c r="E16" s="5"/>
      <c r="F16" s="5"/>
      <c r="G16" s="5"/>
      <c r="H16" s="18"/>
      <c r="I16" s="18"/>
      <c r="J16" s="227" t="s">
        <v>1476</v>
      </c>
      <c r="K16" s="228"/>
      <c r="L16" s="10" t="s">
        <v>1601</v>
      </c>
      <c r="M16" s="5"/>
      <c r="N16" s="5"/>
      <c r="O16" s="5"/>
      <c r="P16" s="5"/>
    </row>
    <row r="17" spans="1:17" customFormat="1" outlineLevel="1">
      <c r="A17" s="37"/>
      <c r="B17" s="38"/>
      <c r="C17" s="137"/>
      <c r="D17" s="18" t="s">
        <v>1475</v>
      </c>
      <c r="E17" s="37"/>
      <c r="F17" s="40"/>
      <c r="G17" s="40"/>
      <c r="H17" s="40"/>
      <c r="I17" s="136"/>
      <c r="J17" s="229">
        <f>K306*4.42/1000</f>
        <v>625.86757999999998</v>
      </c>
      <c r="K17" s="229"/>
      <c r="L17" s="51" t="s">
        <v>1609</v>
      </c>
      <c r="M17" s="40"/>
      <c r="N17" s="40"/>
      <c r="O17" s="40"/>
      <c r="P17" s="40"/>
      <c r="Q17" s="40"/>
    </row>
    <row r="18" spans="1:17">
      <c r="A18" s="4"/>
      <c r="B18" s="9"/>
      <c r="C18" s="2"/>
      <c r="D18" s="135" t="s">
        <v>1486</v>
      </c>
      <c r="E18" s="4"/>
      <c r="F18" s="5"/>
      <c r="G18" s="5"/>
      <c r="H18" s="5"/>
      <c r="I18" s="5"/>
      <c r="J18" s="5"/>
      <c r="K18" s="57"/>
      <c r="L18" s="5"/>
      <c r="M18" s="5"/>
      <c r="N18" s="5"/>
      <c r="O18" s="5"/>
      <c r="P18" s="5"/>
      <c r="Q18" s="5"/>
    </row>
    <row r="19" spans="1:17">
      <c r="A19" s="4"/>
      <c r="B19" s="9"/>
      <c r="C19" s="2"/>
      <c r="D19" s="3"/>
      <c r="E19" s="4"/>
      <c r="F19" s="5"/>
      <c r="G19" s="5"/>
      <c r="H19" s="5"/>
      <c r="I19" s="5"/>
      <c r="J19" s="5"/>
      <c r="K19" s="57"/>
      <c r="L19" s="5"/>
      <c r="M19" s="5"/>
      <c r="N19" s="5"/>
      <c r="O19" s="5"/>
      <c r="P19" s="5"/>
    </row>
    <row r="20" spans="1:17">
      <c r="A20" s="4"/>
      <c r="B20" s="9"/>
      <c r="C20" s="2"/>
      <c r="D20" s="3"/>
      <c r="E20" s="4"/>
      <c r="F20" s="5"/>
      <c r="G20" s="5"/>
      <c r="H20" s="5"/>
      <c r="I20" s="5"/>
      <c r="J20" s="5"/>
      <c r="K20" s="57"/>
      <c r="L20" s="5"/>
      <c r="M20" s="5"/>
      <c r="N20" s="5"/>
      <c r="O20" s="5"/>
      <c r="P20" s="5"/>
    </row>
    <row r="21" spans="1:17" ht="19.5" customHeight="1">
      <c r="A21" s="217" t="s">
        <v>1495</v>
      </c>
      <c r="B21" s="223" t="s">
        <v>1157</v>
      </c>
      <c r="C21" s="217" t="s">
        <v>1496</v>
      </c>
      <c r="D21" s="217" t="s">
        <v>1497</v>
      </c>
      <c r="E21" s="217" t="s">
        <v>1498</v>
      </c>
      <c r="F21" s="217" t="s">
        <v>1511</v>
      </c>
      <c r="G21" s="218"/>
      <c r="H21" s="218"/>
      <c r="I21" s="218"/>
      <c r="J21" s="217" t="s">
        <v>1512</v>
      </c>
      <c r="K21" s="234"/>
      <c r="L21" s="234"/>
      <c r="M21" s="234"/>
      <c r="N21" s="234"/>
      <c r="O21" s="217" t="s">
        <v>1504</v>
      </c>
      <c r="P21" s="217" t="s">
        <v>1506</v>
      </c>
      <c r="Q21" s="233" t="s">
        <v>1156</v>
      </c>
    </row>
    <row r="22" spans="1:17" ht="18.75" customHeight="1">
      <c r="A22" s="218"/>
      <c r="B22" s="224"/>
      <c r="C22" s="222"/>
      <c r="D22" s="217"/>
      <c r="E22" s="217"/>
      <c r="F22" s="217" t="s">
        <v>1499</v>
      </c>
      <c r="G22" s="217" t="s">
        <v>1501</v>
      </c>
      <c r="H22" s="218"/>
      <c r="I22" s="218"/>
      <c r="J22" s="217" t="s">
        <v>1155</v>
      </c>
      <c r="K22" s="220" t="s">
        <v>1499</v>
      </c>
      <c r="L22" s="217" t="s">
        <v>1501</v>
      </c>
      <c r="M22" s="218"/>
      <c r="N22" s="218"/>
      <c r="O22" s="217"/>
      <c r="P22" s="217"/>
      <c r="Q22" s="233"/>
    </row>
    <row r="23" spans="1:17" ht="22.5" customHeight="1">
      <c r="A23" s="218"/>
      <c r="B23" s="224"/>
      <c r="C23" s="222"/>
      <c r="D23" s="217"/>
      <c r="E23" s="217"/>
      <c r="F23" s="218"/>
      <c r="G23" s="116" t="s">
        <v>1500</v>
      </c>
      <c r="H23" s="116" t="s">
        <v>1508</v>
      </c>
      <c r="I23" s="116" t="s">
        <v>1503</v>
      </c>
      <c r="J23" s="222"/>
      <c r="K23" s="221"/>
      <c r="L23" s="116" t="s">
        <v>1500</v>
      </c>
      <c r="M23" s="116" t="s">
        <v>1508</v>
      </c>
      <c r="N23" s="116" t="s">
        <v>1503</v>
      </c>
      <c r="O23" s="217"/>
      <c r="P23" s="217"/>
      <c r="Q23" s="233"/>
    </row>
    <row r="24" spans="1:17">
      <c r="A24" s="23">
        <v>1</v>
      </c>
      <c r="B24" s="118">
        <v>2</v>
      </c>
      <c r="C24" s="116">
        <v>3</v>
      </c>
      <c r="D24" s="116">
        <v>4</v>
      </c>
      <c r="E24" s="31">
        <v>5</v>
      </c>
      <c r="F24" s="117">
        <v>6</v>
      </c>
      <c r="G24" s="117">
        <v>7</v>
      </c>
      <c r="H24" s="117">
        <v>8</v>
      </c>
      <c r="I24" s="117">
        <v>9</v>
      </c>
      <c r="J24" s="117">
        <v>10</v>
      </c>
      <c r="K24" s="119">
        <v>11</v>
      </c>
      <c r="L24" s="117">
        <v>12</v>
      </c>
      <c r="M24" s="117">
        <v>13</v>
      </c>
      <c r="N24" s="117">
        <v>14</v>
      </c>
      <c r="O24" s="117">
        <v>15</v>
      </c>
      <c r="P24" s="117">
        <v>16</v>
      </c>
      <c r="Q24" s="117">
        <v>17</v>
      </c>
    </row>
    <row r="25" spans="1:17" ht="19.899999999999999" customHeight="1">
      <c r="A25" s="219" t="s">
        <v>1474</v>
      </c>
      <c r="B25" s="216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6"/>
    </row>
    <row r="26" spans="1:17" ht="36">
      <c r="A26" s="23">
        <v>1</v>
      </c>
      <c r="B26" s="30" t="s">
        <v>1473</v>
      </c>
      <c r="C26" s="113" t="s">
        <v>1472</v>
      </c>
      <c r="D26" s="31" t="s">
        <v>1469</v>
      </c>
      <c r="E26" s="32">
        <v>1</v>
      </c>
      <c r="F26" s="33">
        <v>965.62</v>
      </c>
      <c r="G26" s="33">
        <v>565.61</v>
      </c>
      <c r="H26" s="33">
        <v>115.2</v>
      </c>
      <c r="I26" s="33">
        <v>4</v>
      </c>
      <c r="J26" s="34"/>
      <c r="K26" s="60">
        <v>966</v>
      </c>
      <c r="L26" s="34">
        <v>566</v>
      </c>
      <c r="M26" s="34">
        <v>115</v>
      </c>
      <c r="N26" s="34">
        <v>4</v>
      </c>
      <c r="O26" s="34">
        <v>43.71</v>
      </c>
      <c r="P26" s="34">
        <v>43.71</v>
      </c>
      <c r="Q26" s="34"/>
    </row>
    <row r="27" spans="1:17" ht="36">
      <c r="A27" s="23">
        <v>2</v>
      </c>
      <c r="B27" s="30" t="s">
        <v>1471</v>
      </c>
      <c r="C27" s="113" t="s">
        <v>1470</v>
      </c>
      <c r="D27" s="31" t="s">
        <v>1469</v>
      </c>
      <c r="E27" s="32">
        <v>1</v>
      </c>
      <c r="F27" s="33">
        <v>569.9</v>
      </c>
      <c r="G27" s="33">
        <v>197.83</v>
      </c>
      <c r="H27" s="33">
        <v>233.8</v>
      </c>
      <c r="I27" s="33">
        <v>14.56</v>
      </c>
      <c r="J27" s="34"/>
      <c r="K27" s="60">
        <v>570</v>
      </c>
      <c r="L27" s="34">
        <v>198</v>
      </c>
      <c r="M27" s="34">
        <v>234</v>
      </c>
      <c r="N27" s="34">
        <v>15</v>
      </c>
      <c r="O27" s="34">
        <v>14.6</v>
      </c>
      <c r="P27" s="34">
        <v>14.6</v>
      </c>
      <c r="Q27" s="34"/>
    </row>
    <row r="28" spans="1:17" ht="36">
      <c r="A28" s="23">
        <v>3</v>
      </c>
      <c r="B28" s="30" t="s">
        <v>1468</v>
      </c>
      <c r="C28" s="113" t="s">
        <v>1467</v>
      </c>
      <c r="D28" s="31" t="s">
        <v>1515</v>
      </c>
      <c r="E28" s="32">
        <v>1</v>
      </c>
      <c r="F28" s="33">
        <v>39.9</v>
      </c>
      <c r="G28" s="33">
        <v>20.59</v>
      </c>
      <c r="H28" s="33">
        <v>2.09</v>
      </c>
      <c r="I28" s="34"/>
      <c r="J28" s="34"/>
      <c r="K28" s="60">
        <v>40</v>
      </c>
      <c r="L28" s="34">
        <v>21</v>
      </c>
      <c r="M28" s="34">
        <v>2</v>
      </c>
      <c r="N28" s="34"/>
      <c r="O28" s="34">
        <v>1.63</v>
      </c>
      <c r="P28" s="34">
        <v>1.63</v>
      </c>
      <c r="Q28" s="34"/>
    </row>
    <row r="29" spans="1:17" ht="24">
      <c r="A29" s="23">
        <v>4</v>
      </c>
      <c r="B29" s="30" t="s">
        <v>1466</v>
      </c>
      <c r="C29" s="113" t="s">
        <v>1465</v>
      </c>
      <c r="D29" s="31" t="s">
        <v>1397</v>
      </c>
      <c r="E29" s="32">
        <v>1</v>
      </c>
      <c r="F29" s="33">
        <v>189.88</v>
      </c>
      <c r="G29" s="33">
        <v>137.66999999999999</v>
      </c>
      <c r="H29" s="33">
        <v>13.46</v>
      </c>
      <c r="I29" s="33">
        <v>0.36</v>
      </c>
      <c r="J29" s="34"/>
      <c r="K29" s="60">
        <v>190</v>
      </c>
      <c r="L29" s="34">
        <v>138</v>
      </c>
      <c r="M29" s="34">
        <v>13</v>
      </c>
      <c r="N29" s="34"/>
      <c r="O29" s="34">
        <v>10.16</v>
      </c>
      <c r="P29" s="34">
        <v>10.16</v>
      </c>
      <c r="Q29" s="34"/>
    </row>
    <row r="30" spans="1:17" ht="48">
      <c r="A30" s="23">
        <v>5</v>
      </c>
      <c r="B30" s="30" t="s">
        <v>1464</v>
      </c>
      <c r="C30" s="113" t="s">
        <v>1463</v>
      </c>
      <c r="D30" s="31" t="s">
        <v>1462</v>
      </c>
      <c r="E30" s="32">
        <v>1</v>
      </c>
      <c r="F30" s="33">
        <v>241.84</v>
      </c>
      <c r="G30" s="33">
        <v>108.4</v>
      </c>
      <c r="H30" s="33">
        <v>17.96</v>
      </c>
      <c r="I30" s="33">
        <v>0.73</v>
      </c>
      <c r="J30" s="34"/>
      <c r="K30" s="60">
        <v>242</v>
      </c>
      <c r="L30" s="34">
        <v>108</v>
      </c>
      <c r="M30" s="34">
        <v>18</v>
      </c>
      <c r="N30" s="34">
        <v>1</v>
      </c>
      <c r="O30" s="34">
        <v>8</v>
      </c>
      <c r="P30" s="34">
        <v>8</v>
      </c>
      <c r="Q30" s="34"/>
    </row>
    <row r="31" spans="1:17" ht="36">
      <c r="A31" s="23">
        <v>6</v>
      </c>
      <c r="B31" s="30" t="s">
        <v>1402</v>
      </c>
      <c r="C31" s="113" t="s">
        <v>1401</v>
      </c>
      <c r="D31" s="31" t="s">
        <v>1267</v>
      </c>
      <c r="E31" s="32">
        <v>1</v>
      </c>
      <c r="F31" s="33">
        <v>100.35</v>
      </c>
      <c r="G31" s="33">
        <v>78.55</v>
      </c>
      <c r="H31" s="33">
        <v>6.66</v>
      </c>
      <c r="I31" s="33">
        <v>0.18</v>
      </c>
      <c r="J31" s="34"/>
      <c r="K31" s="60">
        <v>100</v>
      </c>
      <c r="L31" s="34">
        <v>79</v>
      </c>
      <c r="M31" s="34">
        <v>7</v>
      </c>
      <c r="N31" s="34"/>
      <c r="O31" s="34">
        <v>6.54</v>
      </c>
      <c r="P31" s="34">
        <v>6.54</v>
      </c>
      <c r="Q31" s="34"/>
    </row>
    <row r="32" spans="1:17" ht="48">
      <c r="A32" s="23">
        <v>7</v>
      </c>
      <c r="B32" s="30" t="s">
        <v>1461</v>
      </c>
      <c r="C32" s="113" t="s">
        <v>1460</v>
      </c>
      <c r="D32" s="31" t="s">
        <v>1459</v>
      </c>
      <c r="E32" s="32">
        <v>1</v>
      </c>
      <c r="F32" s="33">
        <v>18.010000000000002</v>
      </c>
      <c r="G32" s="33">
        <v>10.48</v>
      </c>
      <c r="H32" s="33">
        <v>2.71</v>
      </c>
      <c r="I32" s="34"/>
      <c r="J32" s="34"/>
      <c r="K32" s="60">
        <v>18</v>
      </c>
      <c r="L32" s="34">
        <v>10</v>
      </c>
      <c r="M32" s="34">
        <v>3</v>
      </c>
      <c r="N32" s="34"/>
      <c r="O32" s="34">
        <v>0.84</v>
      </c>
      <c r="P32" s="34">
        <v>0.84</v>
      </c>
      <c r="Q32" s="34"/>
    </row>
    <row r="33" spans="1:17" ht="60">
      <c r="A33" s="23">
        <v>8</v>
      </c>
      <c r="B33" s="30" t="s">
        <v>1209</v>
      </c>
      <c r="C33" s="113" t="s">
        <v>1458</v>
      </c>
      <c r="D33" s="31" t="s">
        <v>1904</v>
      </c>
      <c r="E33" s="32">
        <v>1</v>
      </c>
      <c r="F33" s="34"/>
      <c r="G33" s="34"/>
      <c r="H33" s="34"/>
      <c r="I33" s="34"/>
      <c r="J33" s="34">
        <v>148011</v>
      </c>
      <c r="K33" s="60">
        <v>148011</v>
      </c>
      <c r="L33" s="34"/>
      <c r="M33" s="34"/>
      <c r="N33" s="34"/>
      <c r="O33" s="34"/>
      <c r="P33" s="34"/>
      <c r="Q33" s="34"/>
    </row>
    <row r="34" spans="1:17" ht="48">
      <c r="A34" s="23">
        <v>9</v>
      </c>
      <c r="B34" s="30" t="s">
        <v>1457</v>
      </c>
      <c r="C34" s="113" t="s">
        <v>1456</v>
      </c>
      <c r="D34" s="31" t="s">
        <v>1939</v>
      </c>
      <c r="E34" s="35">
        <v>0.222</v>
      </c>
      <c r="F34" s="33">
        <v>2601.5300000000002</v>
      </c>
      <c r="G34" s="33">
        <v>1893.46</v>
      </c>
      <c r="H34" s="33">
        <v>136.19999999999999</v>
      </c>
      <c r="I34" s="33">
        <v>7.46</v>
      </c>
      <c r="J34" s="34"/>
      <c r="K34" s="60">
        <v>578</v>
      </c>
      <c r="L34" s="34">
        <v>420</v>
      </c>
      <c r="M34" s="34">
        <v>30</v>
      </c>
      <c r="N34" s="34">
        <v>2</v>
      </c>
      <c r="O34" s="34">
        <v>153.69</v>
      </c>
      <c r="P34" s="34">
        <v>34.119999999999997</v>
      </c>
      <c r="Q34" s="34"/>
    </row>
    <row r="35" spans="1:17" ht="36">
      <c r="A35" s="23">
        <v>10</v>
      </c>
      <c r="B35" s="30" t="s">
        <v>1455</v>
      </c>
      <c r="C35" s="113" t="s">
        <v>1454</v>
      </c>
      <c r="D35" s="31" t="s">
        <v>1682</v>
      </c>
      <c r="E35" s="32">
        <v>22.2</v>
      </c>
      <c r="F35" s="33">
        <v>221.7</v>
      </c>
      <c r="G35" s="34"/>
      <c r="H35" s="34"/>
      <c r="I35" s="34"/>
      <c r="J35" s="34"/>
      <c r="K35" s="60">
        <v>4922</v>
      </c>
      <c r="L35" s="34"/>
      <c r="M35" s="34"/>
      <c r="N35" s="34"/>
      <c r="O35" s="34"/>
      <c r="P35" s="34"/>
      <c r="Q35" s="34"/>
    </row>
    <row r="36" spans="1:17" ht="48">
      <c r="A36" s="23">
        <v>11</v>
      </c>
      <c r="B36" s="30" t="s">
        <v>1453</v>
      </c>
      <c r="C36" s="113" t="s">
        <v>1452</v>
      </c>
      <c r="D36" s="31" t="s">
        <v>1939</v>
      </c>
      <c r="E36" s="35">
        <v>0.224</v>
      </c>
      <c r="F36" s="33">
        <v>2260.48</v>
      </c>
      <c r="G36" s="33">
        <v>1638.31</v>
      </c>
      <c r="H36" s="33">
        <v>127.29</v>
      </c>
      <c r="I36" s="33">
        <v>6.92</v>
      </c>
      <c r="J36" s="34"/>
      <c r="K36" s="60">
        <v>506</v>
      </c>
      <c r="L36" s="34">
        <v>367</v>
      </c>
      <c r="M36" s="34">
        <v>29</v>
      </c>
      <c r="N36" s="34">
        <v>2</v>
      </c>
      <c r="O36" s="34">
        <v>132.97999999999999</v>
      </c>
      <c r="P36" s="34">
        <v>29.79</v>
      </c>
      <c r="Q36" s="34"/>
    </row>
    <row r="37" spans="1:17" ht="36">
      <c r="A37" s="23">
        <v>12</v>
      </c>
      <c r="B37" s="30" t="s">
        <v>1451</v>
      </c>
      <c r="C37" s="113" t="s">
        <v>1450</v>
      </c>
      <c r="D37" s="31" t="s">
        <v>1682</v>
      </c>
      <c r="E37" s="32">
        <v>22.4</v>
      </c>
      <c r="F37" s="33">
        <v>199.53</v>
      </c>
      <c r="G37" s="34"/>
      <c r="H37" s="34"/>
      <c r="I37" s="34"/>
      <c r="J37" s="34"/>
      <c r="K37" s="60">
        <v>4469</v>
      </c>
      <c r="L37" s="34"/>
      <c r="M37" s="34"/>
      <c r="N37" s="34"/>
      <c r="O37" s="34"/>
      <c r="P37" s="34"/>
      <c r="Q37" s="34"/>
    </row>
    <row r="38" spans="1:17" ht="48">
      <c r="A38" s="23">
        <v>13</v>
      </c>
      <c r="B38" s="30" t="s">
        <v>1449</v>
      </c>
      <c r="C38" s="113" t="s">
        <v>1448</v>
      </c>
      <c r="D38" s="31" t="s">
        <v>1939</v>
      </c>
      <c r="E38" s="35">
        <v>0.214</v>
      </c>
      <c r="F38" s="33">
        <v>1821</v>
      </c>
      <c r="G38" s="33">
        <v>1232.74</v>
      </c>
      <c r="H38" s="33">
        <v>124.57</v>
      </c>
      <c r="I38" s="33">
        <v>5.0999999999999996</v>
      </c>
      <c r="J38" s="34"/>
      <c r="K38" s="60">
        <v>390</v>
      </c>
      <c r="L38" s="34">
        <v>264</v>
      </c>
      <c r="M38" s="34">
        <v>27</v>
      </c>
      <c r="N38" s="34">
        <v>1</v>
      </c>
      <c r="O38" s="34">
        <v>100.06</v>
      </c>
      <c r="P38" s="34">
        <v>21.41</v>
      </c>
      <c r="Q38" s="34"/>
    </row>
    <row r="39" spans="1:17" ht="36">
      <c r="A39" s="23">
        <v>14</v>
      </c>
      <c r="B39" s="30" t="s">
        <v>1447</v>
      </c>
      <c r="C39" s="113" t="s">
        <v>1446</v>
      </c>
      <c r="D39" s="31" t="s">
        <v>1682</v>
      </c>
      <c r="E39" s="32">
        <v>21.4</v>
      </c>
      <c r="F39" s="33">
        <v>213.09</v>
      </c>
      <c r="G39" s="34"/>
      <c r="H39" s="34"/>
      <c r="I39" s="34"/>
      <c r="J39" s="34"/>
      <c r="K39" s="60">
        <v>4560</v>
      </c>
      <c r="L39" s="34"/>
      <c r="M39" s="34"/>
      <c r="N39" s="34"/>
      <c r="O39" s="34"/>
      <c r="P39" s="34"/>
      <c r="Q39" s="34"/>
    </row>
    <row r="40" spans="1:17" ht="36">
      <c r="A40" s="23">
        <v>15</v>
      </c>
      <c r="B40" s="30" t="s">
        <v>1445</v>
      </c>
      <c r="C40" s="113" t="s">
        <v>1444</v>
      </c>
      <c r="D40" s="31" t="s">
        <v>1939</v>
      </c>
      <c r="E40" s="35">
        <v>1.7000000000000001E-2</v>
      </c>
      <c r="F40" s="33">
        <v>2027.04</v>
      </c>
      <c r="G40" s="33">
        <v>1232.74</v>
      </c>
      <c r="H40" s="33">
        <v>124.57</v>
      </c>
      <c r="I40" s="33">
        <v>5.0999999999999996</v>
      </c>
      <c r="J40" s="34"/>
      <c r="K40" s="60">
        <v>34</v>
      </c>
      <c r="L40" s="34">
        <v>21</v>
      </c>
      <c r="M40" s="34">
        <v>2</v>
      </c>
      <c r="N40" s="34"/>
      <c r="O40" s="34">
        <v>100.06</v>
      </c>
      <c r="P40" s="34">
        <v>1.7</v>
      </c>
      <c r="Q40" s="34"/>
    </row>
    <row r="41" spans="1:17" ht="36">
      <c r="A41" s="23">
        <v>16</v>
      </c>
      <c r="B41" s="30" t="s">
        <v>1381</v>
      </c>
      <c r="C41" s="113" t="s">
        <v>1443</v>
      </c>
      <c r="D41" s="31" t="s">
        <v>1682</v>
      </c>
      <c r="E41" s="32">
        <v>1.7</v>
      </c>
      <c r="F41" s="33">
        <v>213.09</v>
      </c>
      <c r="G41" s="34"/>
      <c r="H41" s="34"/>
      <c r="I41" s="34"/>
      <c r="J41" s="34"/>
      <c r="K41" s="60">
        <v>362</v>
      </c>
      <c r="L41" s="34"/>
      <c r="M41" s="34"/>
      <c r="N41" s="34"/>
      <c r="O41" s="34"/>
      <c r="P41" s="34"/>
      <c r="Q41" s="34"/>
    </row>
    <row r="42" spans="1:17" ht="36">
      <c r="A42" s="23">
        <v>17</v>
      </c>
      <c r="B42" s="30" t="s">
        <v>1442</v>
      </c>
      <c r="C42" s="113" t="s">
        <v>1441</v>
      </c>
      <c r="D42" s="31" t="s">
        <v>1939</v>
      </c>
      <c r="E42" s="35">
        <v>0.114</v>
      </c>
      <c r="F42" s="33">
        <v>3427.49</v>
      </c>
      <c r="G42" s="33">
        <v>1334.58</v>
      </c>
      <c r="H42" s="33">
        <v>1127.3900000000001</v>
      </c>
      <c r="I42" s="33">
        <v>137.65</v>
      </c>
      <c r="J42" s="34"/>
      <c r="K42" s="60">
        <v>391</v>
      </c>
      <c r="L42" s="34">
        <v>152</v>
      </c>
      <c r="M42" s="34">
        <v>129</v>
      </c>
      <c r="N42" s="34">
        <v>16</v>
      </c>
      <c r="O42" s="34">
        <v>96.99</v>
      </c>
      <c r="P42" s="34">
        <v>11.06</v>
      </c>
      <c r="Q42" s="34"/>
    </row>
    <row r="43" spans="1:17" ht="36">
      <c r="A43" s="23">
        <v>18</v>
      </c>
      <c r="B43" s="30" t="s">
        <v>1440</v>
      </c>
      <c r="C43" s="113" t="s">
        <v>1439</v>
      </c>
      <c r="D43" s="31" t="s">
        <v>1682</v>
      </c>
      <c r="E43" s="32">
        <v>11.4</v>
      </c>
      <c r="F43" s="33">
        <v>409.01</v>
      </c>
      <c r="G43" s="34"/>
      <c r="H43" s="34"/>
      <c r="I43" s="34"/>
      <c r="J43" s="34"/>
      <c r="K43" s="60">
        <v>4663</v>
      </c>
      <c r="L43" s="34"/>
      <c r="M43" s="34"/>
      <c r="N43" s="34"/>
      <c r="O43" s="34"/>
      <c r="P43" s="34"/>
      <c r="Q43" s="34"/>
    </row>
    <row r="44" spans="1:17" ht="36">
      <c r="A44" s="23">
        <v>19</v>
      </c>
      <c r="B44" s="30" t="s">
        <v>1438</v>
      </c>
      <c r="C44" s="113" t="s">
        <v>1437</v>
      </c>
      <c r="D44" s="31" t="s">
        <v>1939</v>
      </c>
      <c r="E44" s="35">
        <v>0.04</v>
      </c>
      <c r="F44" s="33">
        <v>1854.16</v>
      </c>
      <c r="G44" s="33">
        <v>1232.74</v>
      </c>
      <c r="H44" s="33">
        <v>157.72999999999999</v>
      </c>
      <c r="I44" s="33">
        <v>6.55</v>
      </c>
      <c r="J44" s="34"/>
      <c r="K44" s="60">
        <v>74</v>
      </c>
      <c r="L44" s="34">
        <v>49</v>
      </c>
      <c r="M44" s="34">
        <v>6</v>
      </c>
      <c r="N44" s="34"/>
      <c r="O44" s="34">
        <v>100.06</v>
      </c>
      <c r="P44" s="34">
        <v>4</v>
      </c>
      <c r="Q44" s="34"/>
    </row>
    <row r="45" spans="1:17" ht="36">
      <c r="A45" s="23">
        <v>20</v>
      </c>
      <c r="B45" s="30" t="s">
        <v>1436</v>
      </c>
      <c r="C45" s="113" t="s">
        <v>1435</v>
      </c>
      <c r="D45" s="31" t="s">
        <v>1682</v>
      </c>
      <c r="E45" s="32">
        <v>4</v>
      </c>
      <c r="F45" s="33">
        <v>162.57</v>
      </c>
      <c r="G45" s="34"/>
      <c r="H45" s="34"/>
      <c r="I45" s="34"/>
      <c r="J45" s="34"/>
      <c r="K45" s="60">
        <v>650</v>
      </c>
      <c r="L45" s="34"/>
      <c r="M45" s="34"/>
      <c r="N45" s="34"/>
      <c r="O45" s="34"/>
      <c r="P45" s="34"/>
      <c r="Q45" s="34"/>
    </row>
    <row r="46" spans="1:17" ht="36">
      <c r="A46" s="23">
        <v>21</v>
      </c>
      <c r="B46" s="30" t="s">
        <v>1434</v>
      </c>
      <c r="C46" s="113" t="s">
        <v>1433</v>
      </c>
      <c r="D46" s="31" t="s">
        <v>1939</v>
      </c>
      <c r="E46" s="35">
        <v>0.03</v>
      </c>
      <c r="F46" s="33">
        <v>5956.87</v>
      </c>
      <c r="G46" s="33">
        <v>2664.76</v>
      </c>
      <c r="H46" s="33">
        <v>1973.4</v>
      </c>
      <c r="I46" s="33">
        <v>222.98</v>
      </c>
      <c r="J46" s="34"/>
      <c r="K46" s="60">
        <v>179</v>
      </c>
      <c r="L46" s="34">
        <v>80</v>
      </c>
      <c r="M46" s="34">
        <v>59</v>
      </c>
      <c r="N46" s="34">
        <v>7</v>
      </c>
      <c r="O46" s="34">
        <v>193.66</v>
      </c>
      <c r="P46" s="34">
        <v>5.81</v>
      </c>
      <c r="Q46" s="34"/>
    </row>
    <row r="47" spans="1:17" ht="36">
      <c r="A47" s="23">
        <v>22</v>
      </c>
      <c r="B47" s="30" t="s">
        <v>1432</v>
      </c>
      <c r="C47" s="113" t="s">
        <v>1431</v>
      </c>
      <c r="D47" s="31" t="s">
        <v>1682</v>
      </c>
      <c r="E47" s="32">
        <v>3</v>
      </c>
      <c r="F47" s="33">
        <v>397.4</v>
      </c>
      <c r="G47" s="34"/>
      <c r="H47" s="34"/>
      <c r="I47" s="34"/>
      <c r="J47" s="34"/>
      <c r="K47" s="60">
        <v>1192</v>
      </c>
      <c r="L47" s="34"/>
      <c r="M47" s="34"/>
      <c r="N47" s="34"/>
      <c r="O47" s="34"/>
      <c r="P47" s="34"/>
      <c r="Q47" s="34"/>
    </row>
    <row r="48" spans="1:17" ht="36">
      <c r="A48" s="23">
        <v>23</v>
      </c>
      <c r="B48" s="30" t="s">
        <v>1247</v>
      </c>
      <c r="C48" s="113" t="s">
        <v>1430</v>
      </c>
      <c r="D48" s="31" t="s">
        <v>1939</v>
      </c>
      <c r="E48" s="35">
        <v>2.4E-2</v>
      </c>
      <c r="F48" s="33">
        <v>1821</v>
      </c>
      <c r="G48" s="33">
        <v>1232.74</v>
      </c>
      <c r="H48" s="33">
        <v>124.57</v>
      </c>
      <c r="I48" s="33">
        <v>5.0999999999999996</v>
      </c>
      <c r="J48" s="34"/>
      <c r="K48" s="60">
        <v>44</v>
      </c>
      <c r="L48" s="34">
        <v>30</v>
      </c>
      <c r="M48" s="34">
        <v>3</v>
      </c>
      <c r="N48" s="34"/>
      <c r="O48" s="34">
        <v>100.06</v>
      </c>
      <c r="P48" s="34">
        <v>2.4</v>
      </c>
      <c r="Q48" s="34"/>
    </row>
    <row r="49" spans="1:17" ht="36">
      <c r="A49" s="23">
        <v>24</v>
      </c>
      <c r="B49" s="30" t="s">
        <v>1381</v>
      </c>
      <c r="C49" s="113" t="s">
        <v>1429</v>
      </c>
      <c r="D49" s="31" t="s">
        <v>1682</v>
      </c>
      <c r="E49" s="32">
        <v>2.4</v>
      </c>
      <c r="F49" s="33">
        <v>213.09</v>
      </c>
      <c r="G49" s="34"/>
      <c r="H49" s="34"/>
      <c r="I49" s="34"/>
      <c r="J49" s="34"/>
      <c r="K49" s="60">
        <v>511</v>
      </c>
      <c r="L49" s="34"/>
      <c r="M49" s="34"/>
      <c r="N49" s="34"/>
      <c r="O49" s="34"/>
      <c r="P49" s="34"/>
      <c r="Q49" s="34"/>
    </row>
    <row r="50" spans="1:17" ht="24">
      <c r="A50" s="23">
        <v>25</v>
      </c>
      <c r="B50" s="30" t="s">
        <v>1185</v>
      </c>
      <c r="C50" s="113" t="s">
        <v>1184</v>
      </c>
      <c r="D50" s="31" t="s">
        <v>1697</v>
      </c>
      <c r="E50" s="35">
        <v>0.04</v>
      </c>
      <c r="F50" s="33">
        <v>8739.36</v>
      </c>
      <c r="G50" s="34"/>
      <c r="H50" s="34"/>
      <c r="I50" s="34"/>
      <c r="J50" s="34"/>
      <c r="K50" s="60">
        <v>350</v>
      </c>
      <c r="L50" s="34"/>
      <c r="M50" s="34"/>
      <c r="N50" s="34"/>
      <c r="O50" s="34"/>
      <c r="P50" s="34"/>
      <c r="Q50" s="34"/>
    </row>
    <row r="51" spans="1:17" ht="24">
      <c r="A51" s="23">
        <v>26</v>
      </c>
      <c r="B51" s="30" t="s">
        <v>1428</v>
      </c>
      <c r="C51" s="113" t="s">
        <v>1427</v>
      </c>
      <c r="D51" s="31" t="s">
        <v>1515</v>
      </c>
      <c r="E51" s="32">
        <v>2</v>
      </c>
      <c r="F51" s="33">
        <v>38.44</v>
      </c>
      <c r="G51" s="33">
        <v>23.24</v>
      </c>
      <c r="H51" s="33">
        <v>2.2400000000000002</v>
      </c>
      <c r="I51" s="34"/>
      <c r="J51" s="34"/>
      <c r="K51" s="60">
        <v>77</v>
      </c>
      <c r="L51" s="34">
        <v>46</v>
      </c>
      <c r="M51" s="34">
        <v>4</v>
      </c>
      <c r="N51" s="34"/>
      <c r="O51" s="34">
        <v>1.84</v>
      </c>
      <c r="P51" s="34">
        <v>3.68</v>
      </c>
      <c r="Q51" s="34"/>
    </row>
    <row r="52" spans="1:17" ht="36">
      <c r="A52" s="23">
        <v>27</v>
      </c>
      <c r="B52" s="30" t="s">
        <v>1209</v>
      </c>
      <c r="C52" s="113" t="s">
        <v>1426</v>
      </c>
      <c r="D52" s="31" t="s">
        <v>1538</v>
      </c>
      <c r="E52" s="32">
        <v>1</v>
      </c>
      <c r="F52" s="33">
        <v>1335.33</v>
      </c>
      <c r="G52" s="34"/>
      <c r="H52" s="34"/>
      <c r="I52" s="34"/>
      <c r="J52" s="34"/>
      <c r="K52" s="60">
        <v>1335</v>
      </c>
      <c r="L52" s="34"/>
      <c r="M52" s="34"/>
      <c r="N52" s="34"/>
      <c r="O52" s="34"/>
      <c r="P52" s="34"/>
      <c r="Q52" s="34"/>
    </row>
    <row r="53" spans="1:17" ht="36">
      <c r="A53" s="23">
        <v>28</v>
      </c>
      <c r="B53" s="30" t="s">
        <v>1425</v>
      </c>
      <c r="C53" s="113" t="s">
        <v>1424</v>
      </c>
      <c r="D53" s="31" t="s">
        <v>1190</v>
      </c>
      <c r="E53" s="35">
        <v>23</v>
      </c>
      <c r="F53" s="33">
        <v>36.93</v>
      </c>
      <c r="G53" s="33">
        <v>22.48</v>
      </c>
      <c r="H53" s="33">
        <v>4.4400000000000004</v>
      </c>
      <c r="I53" s="33">
        <v>0.18</v>
      </c>
      <c r="J53" s="34"/>
      <c r="K53" s="60">
        <v>849</v>
      </c>
      <c r="L53" s="34">
        <v>517</v>
      </c>
      <c r="M53" s="34">
        <v>102</v>
      </c>
      <c r="N53" s="34">
        <v>4</v>
      </c>
      <c r="O53" s="34">
        <v>1.78</v>
      </c>
      <c r="P53" s="34">
        <v>40.94</v>
      </c>
      <c r="Q53" s="34"/>
    </row>
    <row r="54" spans="1:17" ht="36">
      <c r="A54" s="23">
        <v>29</v>
      </c>
      <c r="B54" s="30" t="s">
        <v>1209</v>
      </c>
      <c r="C54" s="113" t="s">
        <v>1423</v>
      </c>
      <c r="D54" s="31" t="s">
        <v>1538</v>
      </c>
      <c r="E54" s="32">
        <v>3</v>
      </c>
      <c r="F54" s="33">
        <v>143.49</v>
      </c>
      <c r="G54" s="34"/>
      <c r="H54" s="34"/>
      <c r="I54" s="34"/>
      <c r="J54" s="34"/>
      <c r="K54" s="60">
        <v>430</v>
      </c>
      <c r="L54" s="34"/>
      <c r="M54" s="34"/>
      <c r="N54" s="34"/>
      <c r="O54" s="34"/>
      <c r="P54" s="34"/>
      <c r="Q54" s="34"/>
    </row>
    <row r="55" spans="1:17" ht="36">
      <c r="A55" s="23">
        <v>30</v>
      </c>
      <c r="B55" s="30" t="s">
        <v>1209</v>
      </c>
      <c r="C55" s="113" t="s">
        <v>1422</v>
      </c>
      <c r="D55" s="31" t="s">
        <v>1538</v>
      </c>
      <c r="E55" s="32">
        <v>5</v>
      </c>
      <c r="F55" s="33">
        <v>68.45</v>
      </c>
      <c r="G55" s="34"/>
      <c r="H55" s="34"/>
      <c r="I55" s="34"/>
      <c r="J55" s="34"/>
      <c r="K55" s="60">
        <v>342</v>
      </c>
      <c r="L55" s="34"/>
      <c r="M55" s="34"/>
      <c r="N55" s="34"/>
      <c r="O55" s="34"/>
      <c r="P55" s="34"/>
      <c r="Q55" s="34"/>
    </row>
    <row r="56" spans="1:17" ht="36">
      <c r="A56" s="23">
        <v>31</v>
      </c>
      <c r="B56" s="30" t="s">
        <v>1209</v>
      </c>
      <c r="C56" s="113" t="s">
        <v>1421</v>
      </c>
      <c r="D56" s="31" t="s">
        <v>1538</v>
      </c>
      <c r="E56" s="32">
        <v>10</v>
      </c>
      <c r="F56" s="33">
        <v>123.21</v>
      </c>
      <c r="G56" s="34"/>
      <c r="H56" s="34"/>
      <c r="I56" s="34"/>
      <c r="J56" s="34"/>
      <c r="K56" s="60">
        <v>1232</v>
      </c>
      <c r="L56" s="34"/>
      <c r="M56" s="34"/>
      <c r="N56" s="34"/>
      <c r="O56" s="34"/>
      <c r="P56" s="34"/>
      <c r="Q56" s="34"/>
    </row>
    <row r="57" spans="1:17" ht="36">
      <c r="A57" s="23">
        <v>32</v>
      </c>
      <c r="B57" s="30" t="s">
        <v>1209</v>
      </c>
      <c r="C57" s="113" t="s">
        <v>1420</v>
      </c>
      <c r="D57" s="31" t="s">
        <v>1538</v>
      </c>
      <c r="E57" s="32">
        <v>4</v>
      </c>
      <c r="F57" s="33">
        <v>439.83</v>
      </c>
      <c r="G57" s="34"/>
      <c r="H57" s="34"/>
      <c r="I57" s="34"/>
      <c r="J57" s="34"/>
      <c r="K57" s="60">
        <v>1759</v>
      </c>
      <c r="L57" s="34"/>
      <c r="M57" s="34"/>
      <c r="N57" s="34"/>
      <c r="O57" s="34"/>
      <c r="P57" s="34"/>
      <c r="Q57" s="34"/>
    </row>
    <row r="58" spans="1:17" ht="24">
      <c r="A58" s="23">
        <v>33</v>
      </c>
      <c r="B58" s="30" t="s">
        <v>1419</v>
      </c>
      <c r="C58" s="113" t="s">
        <v>1418</v>
      </c>
      <c r="D58" s="31" t="s">
        <v>1682</v>
      </c>
      <c r="E58" s="35">
        <v>2.3E-2</v>
      </c>
      <c r="F58" s="33">
        <v>227.29</v>
      </c>
      <c r="G58" s="34"/>
      <c r="H58" s="34"/>
      <c r="I58" s="34"/>
      <c r="J58" s="34"/>
      <c r="K58" s="60">
        <v>5</v>
      </c>
      <c r="L58" s="34"/>
      <c r="M58" s="34"/>
      <c r="N58" s="34"/>
      <c r="O58" s="34"/>
      <c r="P58" s="34"/>
      <c r="Q58" s="34"/>
    </row>
    <row r="59" spans="1:17" ht="36">
      <c r="A59" s="23">
        <v>34</v>
      </c>
      <c r="B59" s="30" t="s">
        <v>1272</v>
      </c>
      <c r="C59" s="113" t="s">
        <v>1271</v>
      </c>
      <c r="D59" s="31" t="s">
        <v>1516</v>
      </c>
      <c r="E59" s="32">
        <v>2</v>
      </c>
      <c r="F59" s="33">
        <v>6.5</v>
      </c>
      <c r="G59" s="34"/>
      <c r="H59" s="34"/>
      <c r="I59" s="34"/>
      <c r="J59" s="34"/>
      <c r="K59" s="60">
        <v>13</v>
      </c>
      <c r="L59" s="34"/>
      <c r="M59" s="34"/>
      <c r="N59" s="34"/>
      <c r="O59" s="34"/>
      <c r="P59" s="34"/>
      <c r="Q59" s="34"/>
    </row>
    <row r="60" spans="1:17" ht="36">
      <c r="A60" s="23">
        <v>35</v>
      </c>
      <c r="B60" s="30" t="s">
        <v>1229</v>
      </c>
      <c r="C60" s="113" t="s">
        <v>1417</v>
      </c>
      <c r="D60" s="31" t="s">
        <v>1740</v>
      </c>
      <c r="E60" s="35">
        <v>4.4999999999999998E-2</v>
      </c>
      <c r="F60" s="33">
        <v>993.04</v>
      </c>
      <c r="G60" s="33">
        <v>259.38</v>
      </c>
      <c r="H60" s="33">
        <v>71.42</v>
      </c>
      <c r="I60" s="34"/>
      <c r="J60" s="34"/>
      <c r="K60" s="60">
        <v>45</v>
      </c>
      <c r="L60" s="34">
        <v>12</v>
      </c>
      <c r="M60" s="34">
        <v>3</v>
      </c>
      <c r="N60" s="34"/>
      <c r="O60" s="34">
        <v>18.850000000000001</v>
      </c>
      <c r="P60" s="34">
        <v>0.85</v>
      </c>
      <c r="Q60" s="34"/>
    </row>
    <row r="61" spans="1:17" ht="22.5" outlineLevel="1">
      <c r="A61" s="132" t="s">
        <v>1227</v>
      </c>
      <c r="B61" s="134" t="s">
        <v>1226</v>
      </c>
      <c r="C61" s="133" t="s">
        <v>1225</v>
      </c>
      <c r="D61" s="132" t="s">
        <v>1524</v>
      </c>
      <c r="E61" s="131" t="s">
        <v>1224</v>
      </c>
      <c r="F61" s="130">
        <v>414.12</v>
      </c>
      <c r="G61" s="34"/>
      <c r="H61" s="34"/>
      <c r="I61" s="34"/>
      <c r="J61" s="34"/>
      <c r="K61" s="144">
        <v>28.7</v>
      </c>
      <c r="L61" s="34"/>
      <c r="M61" s="34"/>
      <c r="N61" s="34"/>
      <c r="O61" s="34"/>
      <c r="P61" s="34"/>
      <c r="Q61" s="34"/>
    </row>
    <row r="62" spans="1:17" ht="48">
      <c r="A62" s="23">
        <v>36</v>
      </c>
      <c r="B62" s="30" t="s">
        <v>1209</v>
      </c>
      <c r="C62" s="113" t="s">
        <v>1416</v>
      </c>
      <c r="D62" s="31" t="s">
        <v>1682</v>
      </c>
      <c r="E62" s="32">
        <v>4.5</v>
      </c>
      <c r="F62" s="33">
        <v>59.71</v>
      </c>
      <c r="G62" s="34"/>
      <c r="H62" s="34"/>
      <c r="I62" s="34"/>
      <c r="J62" s="34"/>
      <c r="K62" s="60">
        <v>269</v>
      </c>
      <c r="L62" s="34"/>
      <c r="M62" s="34"/>
      <c r="N62" s="34"/>
      <c r="O62" s="34"/>
      <c r="P62" s="34"/>
      <c r="Q62" s="34"/>
    </row>
    <row r="63" spans="1:17" ht="48">
      <c r="A63" s="23">
        <v>37</v>
      </c>
      <c r="B63" s="30" t="s">
        <v>1229</v>
      </c>
      <c r="C63" s="113" t="s">
        <v>1415</v>
      </c>
      <c r="D63" s="31" t="s">
        <v>1740</v>
      </c>
      <c r="E63" s="35">
        <v>0.96</v>
      </c>
      <c r="F63" s="33">
        <v>1630.78</v>
      </c>
      <c r="G63" s="33">
        <v>259.38</v>
      </c>
      <c r="H63" s="33">
        <v>71.42</v>
      </c>
      <c r="I63" s="34"/>
      <c r="J63" s="34"/>
      <c r="K63" s="60">
        <v>1566</v>
      </c>
      <c r="L63" s="34">
        <v>249</v>
      </c>
      <c r="M63" s="34">
        <v>69</v>
      </c>
      <c r="N63" s="34"/>
      <c r="O63" s="34">
        <v>18.850000000000001</v>
      </c>
      <c r="P63" s="34">
        <v>18.100000000000001</v>
      </c>
      <c r="Q63" s="34"/>
    </row>
    <row r="64" spans="1:17" ht="48">
      <c r="A64" s="23">
        <v>38</v>
      </c>
      <c r="B64" s="30" t="s">
        <v>1209</v>
      </c>
      <c r="C64" s="113" t="s">
        <v>1414</v>
      </c>
      <c r="D64" s="31" t="s">
        <v>1682</v>
      </c>
      <c r="E64" s="32">
        <v>16</v>
      </c>
      <c r="F64" s="33">
        <v>33.229999999999997</v>
      </c>
      <c r="G64" s="34"/>
      <c r="H64" s="34"/>
      <c r="I64" s="34"/>
      <c r="J64" s="34"/>
      <c r="K64" s="60">
        <v>532</v>
      </c>
      <c r="L64" s="34"/>
      <c r="M64" s="34"/>
      <c r="N64" s="34"/>
      <c r="O64" s="34"/>
      <c r="P64" s="34"/>
      <c r="Q64" s="34"/>
    </row>
    <row r="65" spans="1:17" ht="36">
      <c r="A65" s="23">
        <v>39</v>
      </c>
      <c r="B65" s="30" t="s">
        <v>1413</v>
      </c>
      <c r="C65" s="113" t="s">
        <v>1412</v>
      </c>
      <c r="D65" s="31" t="s">
        <v>1215</v>
      </c>
      <c r="E65" s="35">
        <v>0.1</v>
      </c>
      <c r="F65" s="33">
        <v>769.06</v>
      </c>
      <c r="G65" s="33">
        <v>555.1</v>
      </c>
      <c r="H65" s="33">
        <v>20.170000000000002</v>
      </c>
      <c r="I65" s="33">
        <v>0.55000000000000004</v>
      </c>
      <c r="J65" s="34"/>
      <c r="K65" s="60">
        <v>77</v>
      </c>
      <c r="L65" s="34">
        <v>56</v>
      </c>
      <c r="M65" s="34">
        <v>2</v>
      </c>
      <c r="N65" s="34"/>
      <c r="O65" s="34">
        <v>46.22</v>
      </c>
      <c r="P65" s="34">
        <v>4.62</v>
      </c>
      <c r="Q65" s="34"/>
    </row>
    <row r="66" spans="1:17" ht="72">
      <c r="A66" s="23">
        <v>40</v>
      </c>
      <c r="B66" s="30" t="s">
        <v>1411</v>
      </c>
      <c r="C66" s="113" t="s">
        <v>1410</v>
      </c>
      <c r="D66" s="31" t="s">
        <v>1516</v>
      </c>
      <c r="E66" s="32">
        <v>1</v>
      </c>
      <c r="F66" s="33">
        <v>1960.53</v>
      </c>
      <c r="G66" s="34"/>
      <c r="H66" s="34"/>
      <c r="I66" s="34"/>
      <c r="J66" s="34"/>
      <c r="K66" s="60">
        <v>1961</v>
      </c>
      <c r="L66" s="34"/>
      <c r="M66" s="34"/>
      <c r="N66" s="34"/>
      <c r="O66" s="34"/>
      <c r="P66" s="34"/>
      <c r="Q66" s="34"/>
    </row>
    <row r="67" spans="1:17" ht="36">
      <c r="A67" s="23">
        <v>41</v>
      </c>
      <c r="B67" s="30" t="s">
        <v>1409</v>
      </c>
      <c r="C67" s="113" t="s">
        <v>1408</v>
      </c>
      <c r="D67" s="31" t="s">
        <v>1338</v>
      </c>
      <c r="E67" s="35">
        <v>2.4199999999999999E-2</v>
      </c>
      <c r="F67" s="33">
        <v>1155.74</v>
      </c>
      <c r="G67" s="33">
        <v>77.900000000000006</v>
      </c>
      <c r="H67" s="33">
        <v>14.44</v>
      </c>
      <c r="I67" s="34"/>
      <c r="J67" s="34"/>
      <c r="K67" s="60">
        <v>28</v>
      </c>
      <c r="L67" s="34">
        <v>2</v>
      </c>
      <c r="M67" s="34"/>
      <c r="N67" s="34"/>
      <c r="O67" s="34">
        <v>6.02</v>
      </c>
      <c r="P67" s="34">
        <v>0.15</v>
      </c>
      <c r="Q67" s="34"/>
    </row>
    <row r="68" spans="1:17" ht="24">
      <c r="A68" s="23">
        <v>42</v>
      </c>
      <c r="B68" s="30" t="s">
        <v>1407</v>
      </c>
      <c r="C68" s="113" t="s">
        <v>1406</v>
      </c>
      <c r="D68" s="31" t="s">
        <v>1295</v>
      </c>
      <c r="E68" s="32">
        <v>1</v>
      </c>
      <c r="F68" s="33">
        <v>49.76</v>
      </c>
      <c r="G68" s="33">
        <v>25.96</v>
      </c>
      <c r="H68" s="33">
        <v>3.74</v>
      </c>
      <c r="I68" s="33">
        <v>0.18</v>
      </c>
      <c r="J68" s="34"/>
      <c r="K68" s="60">
        <v>50</v>
      </c>
      <c r="L68" s="34">
        <v>26</v>
      </c>
      <c r="M68" s="34">
        <v>4</v>
      </c>
      <c r="N68" s="34"/>
      <c r="O68" s="34">
        <v>2.08</v>
      </c>
      <c r="P68" s="34">
        <v>2.08</v>
      </c>
      <c r="Q68" s="34"/>
    </row>
    <row r="69" spans="1:17" ht="48">
      <c r="A69" s="23">
        <v>43</v>
      </c>
      <c r="B69" s="30" t="s">
        <v>1405</v>
      </c>
      <c r="C69" s="113" t="s">
        <v>1404</v>
      </c>
      <c r="D69" s="31" t="s">
        <v>1516</v>
      </c>
      <c r="E69" s="32">
        <v>1</v>
      </c>
      <c r="F69" s="33">
        <v>1014.65</v>
      </c>
      <c r="G69" s="34"/>
      <c r="H69" s="34"/>
      <c r="I69" s="34"/>
      <c r="J69" s="34"/>
      <c r="K69" s="60">
        <v>1015</v>
      </c>
      <c r="L69" s="34"/>
      <c r="M69" s="34"/>
      <c r="N69" s="34"/>
      <c r="O69" s="34"/>
      <c r="P69" s="34"/>
      <c r="Q69" s="34"/>
    </row>
    <row r="70" spans="1:17" ht="36">
      <c r="A70" s="23">
        <v>44</v>
      </c>
      <c r="B70" s="30" t="s">
        <v>1707</v>
      </c>
      <c r="C70" s="113" t="s">
        <v>1706</v>
      </c>
      <c r="D70" s="31" t="s">
        <v>1939</v>
      </c>
      <c r="E70" s="35">
        <v>1.5760000000000001</v>
      </c>
      <c r="F70" s="33">
        <v>417.46</v>
      </c>
      <c r="G70" s="33">
        <v>79.650000000000006</v>
      </c>
      <c r="H70" s="33">
        <v>10.15</v>
      </c>
      <c r="I70" s="33">
        <v>0.16</v>
      </c>
      <c r="J70" s="34"/>
      <c r="K70" s="60">
        <v>658</v>
      </c>
      <c r="L70" s="34">
        <v>126</v>
      </c>
      <c r="M70" s="34">
        <v>16</v>
      </c>
      <c r="N70" s="34"/>
      <c r="O70" s="34">
        <v>5.31</v>
      </c>
      <c r="P70" s="34">
        <v>8.3699999999999992</v>
      </c>
      <c r="Q70" s="34"/>
    </row>
    <row r="71" spans="1:17" ht="36">
      <c r="A71" s="23">
        <v>45</v>
      </c>
      <c r="B71" s="30" t="s">
        <v>1306</v>
      </c>
      <c r="C71" s="113" t="s">
        <v>1371</v>
      </c>
      <c r="D71" s="31" t="s">
        <v>1939</v>
      </c>
      <c r="E71" s="35">
        <v>0.88500000000000001</v>
      </c>
      <c r="F71" s="33">
        <v>574.75</v>
      </c>
      <c r="G71" s="33">
        <v>120.81</v>
      </c>
      <c r="H71" s="33">
        <v>3.68</v>
      </c>
      <c r="I71" s="33">
        <v>0.16</v>
      </c>
      <c r="J71" s="34"/>
      <c r="K71" s="60">
        <v>509</v>
      </c>
      <c r="L71" s="34">
        <v>107</v>
      </c>
      <c r="M71" s="34">
        <v>3</v>
      </c>
      <c r="N71" s="34"/>
      <c r="O71" s="34">
        <v>9.68</v>
      </c>
      <c r="P71" s="34">
        <v>8.57</v>
      </c>
      <c r="Q71" s="34"/>
    </row>
    <row r="72" spans="1:17" ht="36">
      <c r="A72" s="23">
        <v>46</v>
      </c>
      <c r="B72" s="30" t="s">
        <v>1304</v>
      </c>
      <c r="C72" s="113" t="s">
        <v>1370</v>
      </c>
      <c r="D72" s="31" t="s">
        <v>1939</v>
      </c>
      <c r="E72" s="35">
        <v>0.69099999999999995</v>
      </c>
      <c r="F72" s="33">
        <v>709.24</v>
      </c>
      <c r="G72" s="33">
        <v>152.38</v>
      </c>
      <c r="H72" s="33">
        <v>3.68</v>
      </c>
      <c r="I72" s="33">
        <v>0.16</v>
      </c>
      <c r="J72" s="34"/>
      <c r="K72" s="60">
        <v>490</v>
      </c>
      <c r="L72" s="34">
        <v>105</v>
      </c>
      <c r="M72" s="34">
        <v>3</v>
      </c>
      <c r="N72" s="34"/>
      <c r="O72" s="34">
        <v>12.21</v>
      </c>
      <c r="P72" s="34">
        <v>8.44</v>
      </c>
      <c r="Q72" s="34"/>
    </row>
    <row r="73" spans="1:17" ht="19.899999999999999" customHeight="1">
      <c r="A73" s="219" t="s">
        <v>1403</v>
      </c>
      <c r="B73" s="216"/>
      <c r="C73" s="216"/>
      <c r="D73" s="216"/>
      <c r="E73" s="216"/>
      <c r="F73" s="216"/>
      <c r="G73" s="216"/>
      <c r="H73" s="216"/>
      <c r="I73" s="216"/>
      <c r="J73" s="216"/>
      <c r="K73" s="216"/>
      <c r="L73" s="216"/>
      <c r="M73" s="216"/>
      <c r="N73" s="216"/>
      <c r="O73" s="216"/>
      <c r="P73" s="216"/>
      <c r="Q73" s="216"/>
    </row>
    <row r="74" spans="1:17" ht="36">
      <c r="A74" s="23">
        <v>47</v>
      </c>
      <c r="B74" s="30" t="s">
        <v>1402</v>
      </c>
      <c r="C74" s="113" t="s">
        <v>1401</v>
      </c>
      <c r="D74" s="31" t="s">
        <v>1267</v>
      </c>
      <c r="E74" s="32">
        <v>1</v>
      </c>
      <c r="F74" s="33">
        <v>100.35</v>
      </c>
      <c r="G74" s="33">
        <v>78.55</v>
      </c>
      <c r="H74" s="33">
        <v>6.66</v>
      </c>
      <c r="I74" s="33">
        <v>0.18</v>
      </c>
      <c r="J74" s="34"/>
      <c r="K74" s="60">
        <v>100</v>
      </c>
      <c r="L74" s="34">
        <v>79</v>
      </c>
      <c r="M74" s="34">
        <v>7</v>
      </c>
      <c r="N74" s="34"/>
      <c r="O74" s="34">
        <v>6.54</v>
      </c>
      <c r="P74" s="34">
        <v>6.54</v>
      </c>
      <c r="Q74" s="34"/>
    </row>
    <row r="75" spans="1:17" ht="60">
      <c r="A75" s="23">
        <v>48</v>
      </c>
      <c r="B75" s="30" t="s">
        <v>1209</v>
      </c>
      <c r="C75" s="113" t="s">
        <v>1400</v>
      </c>
      <c r="D75" s="31" t="s">
        <v>1904</v>
      </c>
      <c r="E75" s="32">
        <v>1</v>
      </c>
      <c r="F75" s="33">
        <v>4517.58</v>
      </c>
      <c r="G75" s="34"/>
      <c r="H75" s="34"/>
      <c r="I75" s="34"/>
      <c r="J75" s="34"/>
      <c r="K75" s="60">
        <v>4518</v>
      </c>
      <c r="L75" s="34"/>
      <c r="M75" s="34"/>
      <c r="N75" s="34"/>
      <c r="O75" s="34"/>
      <c r="P75" s="34"/>
      <c r="Q75" s="34"/>
    </row>
    <row r="76" spans="1:17" ht="36">
      <c r="A76" s="23">
        <v>49</v>
      </c>
      <c r="B76" s="30" t="s">
        <v>1399</v>
      </c>
      <c r="C76" s="113" t="s">
        <v>1398</v>
      </c>
      <c r="D76" s="31" t="s">
        <v>1397</v>
      </c>
      <c r="E76" s="32">
        <v>1</v>
      </c>
      <c r="F76" s="33">
        <v>189.88</v>
      </c>
      <c r="G76" s="33">
        <v>137.66999999999999</v>
      </c>
      <c r="H76" s="33">
        <v>13.46</v>
      </c>
      <c r="I76" s="33">
        <v>0.36</v>
      </c>
      <c r="J76" s="34"/>
      <c r="K76" s="60">
        <v>190</v>
      </c>
      <c r="L76" s="34">
        <v>138</v>
      </c>
      <c r="M76" s="34">
        <v>13</v>
      </c>
      <c r="N76" s="34"/>
      <c r="O76" s="34">
        <v>10.16</v>
      </c>
      <c r="P76" s="34">
        <v>10.16</v>
      </c>
      <c r="Q76" s="34"/>
    </row>
    <row r="77" spans="1:17" ht="36">
      <c r="A77" s="23">
        <v>50</v>
      </c>
      <c r="B77" s="30" t="s">
        <v>1396</v>
      </c>
      <c r="C77" s="113" t="s">
        <v>1395</v>
      </c>
      <c r="D77" s="31" t="s">
        <v>1516</v>
      </c>
      <c r="E77" s="32">
        <v>1</v>
      </c>
      <c r="F77" s="33">
        <v>4695.2</v>
      </c>
      <c r="G77" s="34"/>
      <c r="H77" s="34"/>
      <c r="I77" s="34"/>
      <c r="J77" s="34"/>
      <c r="K77" s="60">
        <v>4695</v>
      </c>
      <c r="L77" s="34"/>
      <c r="M77" s="34"/>
      <c r="N77" s="34"/>
      <c r="O77" s="34"/>
      <c r="P77" s="34"/>
      <c r="Q77" s="34"/>
    </row>
    <row r="78" spans="1:17" ht="36">
      <c r="A78" s="23">
        <v>51</v>
      </c>
      <c r="B78" s="30" t="s">
        <v>1340</v>
      </c>
      <c r="C78" s="113" t="s">
        <v>1394</v>
      </c>
      <c r="D78" s="31" t="s">
        <v>1338</v>
      </c>
      <c r="E78" s="35">
        <v>0.27</v>
      </c>
      <c r="F78" s="33">
        <v>76.62</v>
      </c>
      <c r="G78" s="33">
        <v>52.6</v>
      </c>
      <c r="H78" s="33">
        <v>10.92</v>
      </c>
      <c r="I78" s="34"/>
      <c r="J78" s="34"/>
      <c r="K78" s="60">
        <v>21</v>
      </c>
      <c r="L78" s="34">
        <v>14</v>
      </c>
      <c r="M78" s="34">
        <v>3</v>
      </c>
      <c r="N78" s="34"/>
      <c r="O78" s="34">
        <v>3.97</v>
      </c>
      <c r="P78" s="34">
        <v>1.07</v>
      </c>
      <c r="Q78" s="34"/>
    </row>
    <row r="79" spans="1:17" ht="36">
      <c r="A79" s="23">
        <v>52</v>
      </c>
      <c r="B79" s="30" t="s">
        <v>1337</v>
      </c>
      <c r="C79" s="113" t="s">
        <v>1336</v>
      </c>
      <c r="D79" s="31" t="s">
        <v>1877</v>
      </c>
      <c r="E79" s="32">
        <v>27</v>
      </c>
      <c r="F79" s="33">
        <v>11.61</v>
      </c>
      <c r="G79" s="34"/>
      <c r="H79" s="34"/>
      <c r="I79" s="34"/>
      <c r="J79" s="34"/>
      <c r="K79" s="60">
        <v>313</v>
      </c>
      <c r="L79" s="34"/>
      <c r="M79" s="34"/>
      <c r="N79" s="34"/>
      <c r="O79" s="34"/>
      <c r="P79" s="34"/>
      <c r="Q79" s="34"/>
    </row>
    <row r="80" spans="1:17" ht="36">
      <c r="A80" s="23">
        <v>53</v>
      </c>
      <c r="B80" s="30" t="s">
        <v>1189</v>
      </c>
      <c r="C80" s="113" t="s">
        <v>1335</v>
      </c>
      <c r="D80" s="31" t="s">
        <v>1939</v>
      </c>
      <c r="E80" s="35">
        <v>5.1999999999999998E-2</v>
      </c>
      <c r="F80" s="33">
        <v>2810.67</v>
      </c>
      <c r="G80" s="33">
        <v>2068.04</v>
      </c>
      <c r="H80" s="33">
        <v>170.31</v>
      </c>
      <c r="I80" s="33">
        <v>9.4600000000000009</v>
      </c>
      <c r="J80" s="34"/>
      <c r="K80" s="60">
        <v>146</v>
      </c>
      <c r="L80" s="34">
        <v>108</v>
      </c>
      <c r="M80" s="34">
        <v>9</v>
      </c>
      <c r="N80" s="34"/>
      <c r="O80" s="34">
        <v>167.86</v>
      </c>
      <c r="P80" s="34">
        <v>8.73</v>
      </c>
      <c r="Q80" s="34"/>
    </row>
    <row r="81" spans="1:17" ht="36">
      <c r="A81" s="23">
        <v>54</v>
      </c>
      <c r="B81" s="30" t="s">
        <v>1334</v>
      </c>
      <c r="C81" s="113" t="s">
        <v>1333</v>
      </c>
      <c r="D81" s="31" t="s">
        <v>1682</v>
      </c>
      <c r="E81" s="32">
        <v>5.2</v>
      </c>
      <c r="F81" s="33">
        <v>278.47000000000003</v>
      </c>
      <c r="G81" s="34"/>
      <c r="H81" s="34"/>
      <c r="I81" s="34"/>
      <c r="J81" s="34"/>
      <c r="K81" s="60">
        <v>1448</v>
      </c>
      <c r="L81" s="34"/>
      <c r="M81" s="34"/>
      <c r="N81" s="34"/>
      <c r="O81" s="34"/>
      <c r="P81" s="34"/>
      <c r="Q81" s="34"/>
    </row>
    <row r="82" spans="1:17" ht="36">
      <c r="A82" s="23">
        <v>55</v>
      </c>
      <c r="B82" s="30" t="s">
        <v>1241</v>
      </c>
      <c r="C82" s="113" t="s">
        <v>1328</v>
      </c>
      <c r="D82" s="31" t="s">
        <v>1939</v>
      </c>
      <c r="E82" s="35">
        <v>7.9000000000000001E-2</v>
      </c>
      <c r="F82" s="33">
        <v>2537.9699999999998</v>
      </c>
      <c r="G82" s="33">
        <v>1893.46</v>
      </c>
      <c r="H82" s="33">
        <v>139.84</v>
      </c>
      <c r="I82" s="33">
        <v>7.83</v>
      </c>
      <c r="J82" s="34"/>
      <c r="K82" s="60">
        <v>200</v>
      </c>
      <c r="L82" s="34">
        <v>150</v>
      </c>
      <c r="M82" s="34">
        <v>11</v>
      </c>
      <c r="N82" s="34">
        <v>1</v>
      </c>
      <c r="O82" s="34">
        <v>153.69</v>
      </c>
      <c r="P82" s="34">
        <v>12.14</v>
      </c>
      <c r="Q82" s="34"/>
    </row>
    <row r="83" spans="1:17" ht="36">
      <c r="A83" s="23">
        <v>56</v>
      </c>
      <c r="B83" s="30" t="s">
        <v>1327</v>
      </c>
      <c r="C83" s="113" t="s">
        <v>1326</v>
      </c>
      <c r="D83" s="31" t="s">
        <v>1682</v>
      </c>
      <c r="E83" s="32">
        <v>7.9</v>
      </c>
      <c r="F83" s="33">
        <v>172.43</v>
      </c>
      <c r="G83" s="34"/>
      <c r="H83" s="34"/>
      <c r="I83" s="34"/>
      <c r="J83" s="34"/>
      <c r="K83" s="60">
        <v>1362</v>
      </c>
      <c r="L83" s="34"/>
      <c r="M83" s="34"/>
      <c r="N83" s="34"/>
      <c r="O83" s="34"/>
      <c r="P83" s="34"/>
      <c r="Q83" s="34"/>
    </row>
    <row r="84" spans="1:17" ht="36">
      <c r="A84" s="23">
        <v>57</v>
      </c>
      <c r="B84" s="30" t="s">
        <v>1393</v>
      </c>
      <c r="C84" s="113" t="s">
        <v>1392</v>
      </c>
      <c r="D84" s="31" t="s">
        <v>1939</v>
      </c>
      <c r="E84" s="35">
        <v>0.13200000000000001</v>
      </c>
      <c r="F84" s="33">
        <v>1522.92</v>
      </c>
      <c r="G84" s="33">
        <v>996.44</v>
      </c>
      <c r="H84" s="33">
        <v>122.03</v>
      </c>
      <c r="I84" s="33">
        <v>5.0999999999999996</v>
      </c>
      <c r="J84" s="34"/>
      <c r="K84" s="60">
        <v>201</v>
      </c>
      <c r="L84" s="34">
        <v>132</v>
      </c>
      <c r="M84" s="34">
        <v>16</v>
      </c>
      <c r="N84" s="34">
        <v>1</v>
      </c>
      <c r="O84" s="34">
        <v>80.88</v>
      </c>
      <c r="P84" s="34">
        <v>10.68</v>
      </c>
      <c r="Q84" s="34"/>
    </row>
    <row r="85" spans="1:17" ht="36">
      <c r="A85" s="23">
        <v>58</v>
      </c>
      <c r="B85" s="30" t="s">
        <v>1391</v>
      </c>
      <c r="C85" s="113" t="s">
        <v>1390</v>
      </c>
      <c r="D85" s="31" t="s">
        <v>1682</v>
      </c>
      <c r="E85" s="32">
        <v>13.2</v>
      </c>
      <c r="F85" s="33">
        <v>232.78</v>
      </c>
      <c r="G85" s="34"/>
      <c r="H85" s="34"/>
      <c r="I85" s="34"/>
      <c r="J85" s="34"/>
      <c r="K85" s="60">
        <v>3073</v>
      </c>
      <c r="L85" s="34"/>
      <c r="M85" s="34"/>
      <c r="N85" s="34"/>
      <c r="O85" s="34"/>
      <c r="P85" s="34"/>
      <c r="Q85" s="34"/>
    </row>
    <row r="86" spans="1:17" ht="36">
      <c r="A86" s="23">
        <v>59</v>
      </c>
      <c r="B86" s="30" t="s">
        <v>1389</v>
      </c>
      <c r="C86" s="113" t="s">
        <v>1388</v>
      </c>
      <c r="D86" s="31" t="s">
        <v>1939</v>
      </c>
      <c r="E86" s="35">
        <v>7.8E-2</v>
      </c>
      <c r="F86" s="33">
        <v>2260.48</v>
      </c>
      <c r="G86" s="33">
        <v>1638.31</v>
      </c>
      <c r="H86" s="33">
        <v>127.29</v>
      </c>
      <c r="I86" s="33">
        <v>6.92</v>
      </c>
      <c r="J86" s="34"/>
      <c r="K86" s="60">
        <v>176</v>
      </c>
      <c r="L86" s="34">
        <v>128</v>
      </c>
      <c r="M86" s="34">
        <v>10</v>
      </c>
      <c r="N86" s="34">
        <v>1</v>
      </c>
      <c r="O86" s="34">
        <v>132.97999999999999</v>
      </c>
      <c r="P86" s="34">
        <v>10.37</v>
      </c>
      <c r="Q86" s="34"/>
    </row>
    <row r="87" spans="1:17" ht="36">
      <c r="A87" s="23">
        <v>60</v>
      </c>
      <c r="B87" s="30" t="s">
        <v>1327</v>
      </c>
      <c r="C87" s="113" t="s">
        <v>1326</v>
      </c>
      <c r="D87" s="31" t="s">
        <v>1682</v>
      </c>
      <c r="E87" s="32">
        <v>7.8</v>
      </c>
      <c r="F87" s="33">
        <v>172.43</v>
      </c>
      <c r="G87" s="34"/>
      <c r="H87" s="34"/>
      <c r="I87" s="34"/>
      <c r="J87" s="34"/>
      <c r="K87" s="60">
        <v>1345</v>
      </c>
      <c r="L87" s="34"/>
      <c r="M87" s="34"/>
      <c r="N87" s="34"/>
      <c r="O87" s="34"/>
      <c r="P87" s="34"/>
      <c r="Q87" s="34"/>
    </row>
    <row r="88" spans="1:17" ht="36">
      <c r="A88" s="23">
        <v>61</v>
      </c>
      <c r="B88" s="30" t="s">
        <v>1387</v>
      </c>
      <c r="C88" s="113" t="s">
        <v>1386</v>
      </c>
      <c r="D88" s="31" t="s">
        <v>1939</v>
      </c>
      <c r="E88" s="35">
        <v>5.8999999999999997E-2</v>
      </c>
      <c r="F88" s="33">
        <v>7600.47</v>
      </c>
      <c r="G88" s="33">
        <v>3109.21</v>
      </c>
      <c r="H88" s="33">
        <v>2908.86</v>
      </c>
      <c r="I88" s="33">
        <v>336.11</v>
      </c>
      <c r="J88" s="34"/>
      <c r="K88" s="60">
        <v>448</v>
      </c>
      <c r="L88" s="34">
        <v>183</v>
      </c>
      <c r="M88" s="34">
        <v>172</v>
      </c>
      <c r="N88" s="34">
        <v>20</v>
      </c>
      <c r="O88" s="34">
        <v>225.96</v>
      </c>
      <c r="P88" s="34">
        <v>13.33</v>
      </c>
      <c r="Q88" s="34"/>
    </row>
    <row r="89" spans="1:17" ht="36">
      <c r="A89" s="23">
        <v>62</v>
      </c>
      <c r="B89" s="30" t="s">
        <v>1385</v>
      </c>
      <c r="C89" s="113" t="s">
        <v>1384</v>
      </c>
      <c r="D89" s="31" t="s">
        <v>1682</v>
      </c>
      <c r="E89" s="32">
        <v>5.9</v>
      </c>
      <c r="F89" s="33">
        <v>421.15</v>
      </c>
      <c r="G89" s="34"/>
      <c r="H89" s="34"/>
      <c r="I89" s="34"/>
      <c r="J89" s="34"/>
      <c r="K89" s="60">
        <v>2485</v>
      </c>
      <c r="L89" s="34"/>
      <c r="M89" s="34"/>
      <c r="N89" s="34"/>
      <c r="O89" s="34"/>
      <c r="P89" s="34"/>
      <c r="Q89" s="34"/>
    </row>
    <row r="90" spans="1:17" ht="36">
      <c r="A90" s="23">
        <v>63</v>
      </c>
      <c r="B90" s="30" t="s">
        <v>1383</v>
      </c>
      <c r="C90" s="113" t="s">
        <v>1382</v>
      </c>
      <c r="D90" s="31" t="s">
        <v>1939</v>
      </c>
      <c r="E90" s="35">
        <v>3.3000000000000002E-2</v>
      </c>
      <c r="F90" s="33">
        <v>2280.79</v>
      </c>
      <c r="G90" s="33">
        <v>1638.31</v>
      </c>
      <c r="H90" s="33">
        <v>147.6</v>
      </c>
      <c r="I90" s="33">
        <v>4.91</v>
      </c>
      <c r="J90" s="34"/>
      <c r="K90" s="60">
        <v>75</v>
      </c>
      <c r="L90" s="34">
        <v>54</v>
      </c>
      <c r="M90" s="34">
        <v>5</v>
      </c>
      <c r="N90" s="34"/>
      <c r="O90" s="34">
        <v>132.97999999999999</v>
      </c>
      <c r="P90" s="34">
        <v>4.3899999999999997</v>
      </c>
      <c r="Q90" s="34"/>
    </row>
    <row r="91" spans="1:17" ht="36">
      <c r="A91" s="23">
        <v>64</v>
      </c>
      <c r="B91" s="30" t="s">
        <v>1381</v>
      </c>
      <c r="C91" s="113" t="s">
        <v>1380</v>
      </c>
      <c r="D91" s="31" t="s">
        <v>1682</v>
      </c>
      <c r="E91" s="32">
        <v>3.3</v>
      </c>
      <c r="F91" s="33">
        <v>213.09</v>
      </c>
      <c r="G91" s="34"/>
      <c r="H91" s="34"/>
      <c r="I91" s="34"/>
      <c r="J91" s="34"/>
      <c r="K91" s="60">
        <v>703</v>
      </c>
      <c r="L91" s="34"/>
      <c r="M91" s="34"/>
      <c r="N91" s="34"/>
      <c r="O91" s="34"/>
      <c r="P91" s="34"/>
      <c r="Q91" s="34"/>
    </row>
    <row r="92" spans="1:17" ht="36">
      <c r="A92" s="23">
        <v>65</v>
      </c>
      <c r="B92" s="30" t="s">
        <v>1379</v>
      </c>
      <c r="C92" s="113" t="s">
        <v>1378</v>
      </c>
      <c r="D92" s="31" t="s">
        <v>1939</v>
      </c>
      <c r="E92" s="35">
        <v>3.3000000000000002E-2</v>
      </c>
      <c r="F92" s="33">
        <v>2260.48</v>
      </c>
      <c r="G92" s="33">
        <v>1638.31</v>
      </c>
      <c r="H92" s="33">
        <v>127.29</v>
      </c>
      <c r="I92" s="33">
        <v>6.92</v>
      </c>
      <c r="J92" s="34"/>
      <c r="K92" s="60">
        <v>75</v>
      </c>
      <c r="L92" s="34">
        <v>54</v>
      </c>
      <c r="M92" s="34">
        <v>4</v>
      </c>
      <c r="N92" s="34"/>
      <c r="O92" s="34">
        <v>132.97999999999999</v>
      </c>
      <c r="P92" s="34">
        <v>4.3899999999999997</v>
      </c>
      <c r="Q92" s="34"/>
    </row>
    <row r="93" spans="1:17" ht="36">
      <c r="A93" s="23">
        <v>66</v>
      </c>
      <c r="B93" s="30" t="s">
        <v>1377</v>
      </c>
      <c r="C93" s="113" t="s">
        <v>1376</v>
      </c>
      <c r="D93" s="31" t="s">
        <v>1682</v>
      </c>
      <c r="E93" s="32">
        <v>3.3</v>
      </c>
      <c r="F93" s="33">
        <v>172.43</v>
      </c>
      <c r="G93" s="34"/>
      <c r="H93" s="34"/>
      <c r="I93" s="34"/>
      <c r="J93" s="34"/>
      <c r="K93" s="60">
        <v>569</v>
      </c>
      <c r="L93" s="34"/>
      <c r="M93" s="34"/>
      <c r="N93" s="34"/>
      <c r="O93" s="34"/>
      <c r="P93" s="34"/>
      <c r="Q93" s="34"/>
    </row>
    <row r="94" spans="1:17" ht="36">
      <c r="A94" s="23">
        <v>67</v>
      </c>
      <c r="B94" s="30" t="s">
        <v>1375</v>
      </c>
      <c r="C94" s="113" t="s">
        <v>1374</v>
      </c>
      <c r="D94" s="31" t="s">
        <v>1939</v>
      </c>
      <c r="E94" s="35">
        <v>2E-3</v>
      </c>
      <c r="F94" s="33">
        <v>2810.67</v>
      </c>
      <c r="G94" s="33">
        <v>2068.04</v>
      </c>
      <c r="H94" s="33">
        <v>170.31</v>
      </c>
      <c r="I94" s="33">
        <v>9.4600000000000009</v>
      </c>
      <c r="J94" s="34"/>
      <c r="K94" s="60">
        <v>6</v>
      </c>
      <c r="L94" s="34">
        <v>4</v>
      </c>
      <c r="M94" s="34"/>
      <c r="N94" s="34"/>
      <c r="O94" s="34">
        <v>167.86</v>
      </c>
      <c r="P94" s="34">
        <v>0.34</v>
      </c>
      <c r="Q94" s="34"/>
    </row>
    <row r="95" spans="1:17" ht="36">
      <c r="A95" s="23">
        <v>68</v>
      </c>
      <c r="B95" s="30" t="s">
        <v>1373</v>
      </c>
      <c r="C95" s="113" t="s">
        <v>1372</v>
      </c>
      <c r="D95" s="31" t="s">
        <v>1682</v>
      </c>
      <c r="E95" s="32">
        <v>0.2</v>
      </c>
      <c r="F95" s="33">
        <v>292.16000000000003</v>
      </c>
      <c r="G95" s="34"/>
      <c r="H95" s="34"/>
      <c r="I95" s="34"/>
      <c r="J95" s="34"/>
      <c r="K95" s="60">
        <v>58</v>
      </c>
      <c r="L95" s="34"/>
      <c r="M95" s="34"/>
      <c r="N95" s="34"/>
      <c r="O95" s="34"/>
      <c r="P95" s="34"/>
      <c r="Q95" s="34"/>
    </row>
    <row r="96" spans="1:17" ht="24">
      <c r="A96" s="23">
        <v>69</v>
      </c>
      <c r="B96" s="30" t="s">
        <v>1185</v>
      </c>
      <c r="C96" s="113" t="s">
        <v>1184</v>
      </c>
      <c r="D96" s="31" t="s">
        <v>1697</v>
      </c>
      <c r="E96" s="35">
        <v>0.03</v>
      </c>
      <c r="F96" s="33">
        <v>8739.36</v>
      </c>
      <c r="G96" s="34"/>
      <c r="H96" s="34"/>
      <c r="I96" s="34"/>
      <c r="J96" s="34"/>
      <c r="K96" s="60">
        <v>262</v>
      </c>
      <c r="L96" s="34"/>
      <c r="M96" s="34"/>
      <c r="N96" s="34"/>
      <c r="O96" s="34"/>
      <c r="P96" s="34"/>
      <c r="Q96" s="34"/>
    </row>
    <row r="97" spans="1:17" ht="36">
      <c r="A97" s="23">
        <v>70</v>
      </c>
      <c r="B97" s="30" t="s">
        <v>1707</v>
      </c>
      <c r="C97" s="113" t="s">
        <v>1706</v>
      </c>
      <c r="D97" s="31" t="s">
        <v>1939</v>
      </c>
      <c r="E97" s="35">
        <v>0.94</v>
      </c>
      <c r="F97" s="33">
        <v>417.46</v>
      </c>
      <c r="G97" s="33">
        <v>79.650000000000006</v>
      </c>
      <c r="H97" s="33">
        <v>10.15</v>
      </c>
      <c r="I97" s="33">
        <v>0.16</v>
      </c>
      <c r="J97" s="34"/>
      <c r="K97" s="60">
        <v>392</v>
      </c>
      <c r="L97" s="34">
        <v>75</v>
      </c>
      <c r="M97" s="34">
        <v>10</v>
      </c>
      <c r="N97" s="34"/>
      <c r="O97" s="34">
        <v>5.31</v>
      </c>
      <c r="P97" s="34">
        <v>4.99</v>
      </c>
      <c r="Q97" s="34"/>
    </row>
    <row r="98" spans="1:17" ht="36">
      <c r="A98" s="23">
        <v>71</v>
      </c>
      <c r="B98" s="30" t="s">
        <v>1306</v>
      </c>
      <c r="C98" s="113" t="s">
        <v>1371</v>
      </c>
      <c r="D98" s="31" t="s">
        <v>1939</v>
      </c>
      <c r="E98" s="35">
        <v>0.46600000000000003</v>
      </c>
      <c r="F98" s="33">
        <v>574.75</v>
      </c>
      <c r="G98" s="33">
        <v>120.81</v>
      </c>
      <c r="H98" s="33">
        <v>3.68</v>
      </c>
      <c r="I98" s="33">
        <v>0.16</v>
      </c>
      <c r="J98" s="34"/>
      <c r="K98" s="60">
        <v>268</v>
      </c>
      <c r="L98" s="34">
        <v>56</v>
      </c>
      <c r="M98" s="34">
        <v>2</v>
      </c>
      <c r="N98" s="34"/>
      <c r="O98" s="34">
        <v>9.68</v>
      </c>
      <c r="P98" s="34">
        <v>4.51</v>
      </c>
      <c r="Q98" s="34"/>
    </row>
    <row r="99" spans="1:17" ht="36">
      <c r="A99" s="23">
        <v>72</v>
      </c>
      <c r="B99" s="30" t="s">
        <v>1304</v>
      </c>
      <c r="C99" s="113" t="s">
        <v>1370</v>
      </c>
      <c r="D99" s="31" t="s">
        <v>1939</v>
      </c>
      <c r="E99" s="35">
        <v>0.47399999999999998</v>
      </c>
      <c r="F99" s="33">
        <v>709.24</v>
      </c>
      <c r="G99" s="33">
        <v>152.38</v>
      </c>
      <c r="H99" s="33">
        <v>3.68</v>
      </c>
      <c r="I99" s="33">
        <v>0.16</v>
      </c>
      <c r="J99" s="34"/>
      <c r="K99" s="60">
        <v>336</v>
      </c>
      <c r="L99" s="34">
        <v>72</v>
      </c>
      <c r="M99" s="34">
        <v>2</v>
      </c>
      <c r="N99" s="34"/>
      <c r="O99" s="34">
        <v>12.21</v>
      </c>
      <c r="P99" s="34">
        <v>5.79</v>
      </c>
      <c r="Q99" s="34"/>
    </row>
    <row r="100" spans="1:17" ht="19.899999999999999" customHeight="1">
      <c r="A100" s="219" t="s">
        <v>1369</v>
      </c>
      <c r="B100" s="216"/>
      <c r="C100" s="216"/>
      <c r="D100" s="216"/>
      <c r="E100" s="216"/>
      <c r="F100" s="216"/>
      <c r="G100" s="216"/>
      <c r="H100" s="216"/>
      <c r="I100" s="216"/>
      <c r="J100" s="216"/>
      <c r="K100" s="216"/>
      <c r="L100" s="216"/>
      <c r="M100" s="216"/>
      <c r="N100" s="216"/>
      <c r="O100" s="216"/>
      <c r="P100" s="216"/>
      <c r="Q100" s="216"/>
    </row>
    <row r="101" spans="1:17" ht="36">
      <c r="A101" s="23">
        <v>73</v>
      </c>
      <c r="B101" s="30" t="s">
        <v>1357</v>
      </c>
      <c r="C101" s="113" t="s">
        <v>1268</v>
      </c>
      <c r="D101" s="31" t="s">
        <v>1267</v>
      </c>
      <c r="E101" s="32">
        <v>1</v>
      </c>
      <c r="F101" s="33">
        <v>174.11</v>
      </c>
      <c r="G101" s="33">
        <v>122.5</v>
      </c>
      <c r="H101" s="33">
        <v>28.9</v>
      </c>
      <c r="I101" s="33">
        <v>1.46</v>
      </c>
      <c r="J101" s="34"/>
      <c r="K101" s="60">
        <v>174</v>
      </c>
      <c r="L101" s="34">
        <v>123</v>
      </c>
      <c r="M101" s="34">
        <v>29</v>
      </c>
      <c r="N101" s="34">
        <v>1</v>
      </c>
      <c r="O101" s="34">
        <v>10.199999999999999</v>
      </c>
      <c r="P101" s="34">
        <v>10.199999999999999</v>
      </c>
      <c r="Q101" s="34"/>
    </row>
    <row r="102" spans="1:17" ht="36">
      <c r="A102" s="23">
        <v>74</v>
      </c>
      <c r="B102" s="30" t="s">
        <v>1209</v>
      </c>
      <c r="C102" s="113" t="s">
        <v>1368</v>
      </c>
      <c r="D102" s="31" t="s">
        <v>1300</v>
      </c>
      <c r="E102" s="32">
        <v>1</v>
      </c>
      <c r="F102" s="33">
        <v>4956.62</v>
      </c>
      <c r="G102" s="34"/>
      <c r="H102" s="34"/>
      <c r="I102" s="34"/>
      <c r="J102" s="34"/>
      <c r="K102" s="60">
        <v>4957</v>
      </c>
      <c r="L102" s="34"/>
      <c r="M102" s="34"/>
      <c r="N102" s="34"/>
      <c r="O102" s="34"/>
      <c r="P102" s="34"/>
      <c r="Q102" s="34"/>
    </row>
    <row r="103" spans="1:17" ht="36">
      <c r="A103" s="23">
        <v>75</v>
      </c>
      <c r="B103" s="30" t="s">
        <v>1209</v>
      </c>
      <c r="C103" s="113" t="s">
        <v>1355</v>
      </c>
      <c r="D103" s="31" t="s">
        <v>1538</v>
      </c>
      <c r="E103" s="32">
        <v>2</v>
      </c>
      <c r="F103" s="33">
        <v>123.99</v>
      </c>
      <c r="G103" s="34"/>
      <c r="H103" s="34"/>
      <c r="I103" s="34"/>
      <c r="J103" s="34"/>
      <c r="K103" s="60">
        <v>248</v>
      </c>
      <c r="L103" s="34"/>
      <c r="M103" s="34"/>
      <c r="N103" s="34"/>
      <c r="O103" s="34"/>
      <c r="P103" s="34"/>
      <c r="Q103" s="34"/>
    </row>
    <row r="104" spans="1:17" ht="36">
      <c r="A104" s="23">
        <v>76</v>
      </c>
      <c r="B104" s="30" t="s">
        <v>1209</v>
      </c>
      <c r="C104" s="113" t="s">
        <v>1354</v>
      </c>
      <c r="D104" s="31" t="s">
        <v>1538</v>
      </c>
      <c r="E104" s="32">
        <v>1</v>
      </c>
      <c r="F104" s="33">
        <v>975.09</v>
      </c>
      <c r="G104" s="34"/>
      <c r="H104" s="34"/>
      <c r="I104" s="34"/>
      <c r="J104" s="34"/>
      <c r="K104" s="60">
        <v>975</v>
      </c>
      <c r="L104" s="34"/>
      <c r="M104" s="34"/>
      <c r="N104" s="34"/>
      <c r="O104" s="34"/>
      <c r="P104" s="34"/>
      <c r="Q104" s="34"/>
    </row>
    <row r="105" spans="1:17" ht="24">
      <c r="A105" s="23">
        <v>77</v>
      </c>
      <c r="B105" s="30" t="s">
        <v>1297</v>
      </c>
      <c r="C105" s="113" t="s">
        <v>1353</v>
      </c>
      <c r="D105" s="31" t="s">
        <v>1295</v>
      </c>
      <c r="E105" s="32">
        <v>1</v>
      </c>
      <c r="F105" s="33">
        <v>24.14</v>
      </c>
      <c r="G105" s="33">
        <v>12.85</v>
      </c>
      <c r="H105" s="33">
        <v>1.84</v>
      </c>
      <c r="I105" s="34"/>
      <c r="J105" s="34"/>
      <c r="K105" s="60">
        <v>24</v>
      </c>
      <c r="L105" s="34">
        <v>13</v>
      </c>
      <c r="M105" s="34">
        <v>2</v>
      </c>
      <c r="N105" s="34"/>
      <c r="O105" s="34">
        <v>1.03</v>
      </c>
      <c r="P105" s="34">
        <v>1.03</v>
      </c>
      <c r="Q105" s="34"/>
    </row>
    <row r="106" spans="1:17" ht="36">
      <c r="A106" s="23">
        <v>78</v>
      </c>
      <c r="B106" s="30" t="s">
        <v>1209</v>
      </c>
      <c r="C106" s="113" t="s">
        <v>1352</v>
      </c>
      <c r="D106" s="31" t="s">
        <v>1538</v>
      </c>
      <c r="E106" s="32">
        <v>1</v>
      </c>
      <c r="F106" s="33">
        <v>627.77</v>
      </c>
      <c r="G106" s="34"/>
      <c r="H106" s="34"/>
      <c r="I106" s="34"/>
      <c r="J106" s="34"/>
      <c r="K106" s="60">
        <v>628</v>
      </c>
      <c r="L106" s="34"/>
      <c r="M106" s="34"/>
      <c r="N106" s="34"/>
      <c r="O106" s="34"/>
      <c r="P106" s="34"/>
      <c r="Q106" s="34"/>
    </row>
    <row r="107" spans="1:17" ht="36">
      <c r="A107" s="23">
        <v>79</v>
      </c>
      <c r="B107" s="30" t="s">
        <v>1351</v>
      </c>
      <c r="C107" s="113" t="s">
        <v>1350</v>
      </c>
      <c r="D107" s="31" t="s">
        <v>1253</v>
      </c>
      <c r="E107" s="32">
        <v>1</v>
      </c>
      <c r="F107" s="33">
        <v>16.899999999999999</v>
      </c>
      <c r="G107" s="33">
        <v>9.58</v>
      </c>
      <c r="H107" s="33">
        <v>2.12</v>
      </c>
      <c r="I107" s="34"/>
      <c r="J107" s="34"/>
      <c r="K107" s="60">
        <v>17</v>
      </c>
      <c r="L107" s="34">
        <v>10</v>
      </c>
      <c r="M107" s="34">
        <v>2</v>
      </c>
      <c r="N107" s="34"/>
      <c r="O107" s="34">
        <v>0.74</v>
      </c>
      <c r="P107" s="34">
        <v>0.74</v>
      </c>
      <c r="Q107" s="34"/>
    </row>
    <row r="108" spans="1:17" ht="36">
      <c r="A108" s="23">
        <v>80</v>
      </c>
      <c r="B108" s="30" t="s">
        <v>1349</v>
      </c>
      <c r="C108" s="113" t="s">
        <v>1348</v>
      </c>
      <c r="D108" s="31" t="s">
        <v>1516</v>
      </c>
      <c r="E108" s="32">
        <v>1</v>
      </c>
      <c r="F108" s="33">
        <v>282.89</v>
      </c>
      <c r="G108" s="34"/>
      <c r="H108" s="34"/>
      <c r="I108" s="34"/>
      <c r="J108" s="34"/>
      <c r="K108" s="60">
        <v>283</v>
      </c>
      <c r="L108" s="34"/>
      <c r="M108" s="34"/>
      <c r="N108" s="34"/>
      <c r="O108" s="34"/>
      <c r="P108" s="34"/>
      <c r="Q108" s="34"/>
    </row>
    <row r="109" spans="1:17" ht="36">
      <c r="A109" s="23">
        <v>81</v>
      </c>
      <c r="B109" s="30" t="s">
        <v>1367</v>
      </c>
      <c r="C109" s="113" t="s">
        <v>1366</v>
      </c>
      <c r="D109" s="31" t="s">
        <v>1190</v>
      </c>
      <c r="E109" s="32">
        <v>1</v>
      </c>
      <c r="F109" s="33">
        <v>21.93</v>
      </c>
      <c r="G109" s="33">
        <v>14.78</v>
      </c>
      <c r="H109" s="33">
        <v>2.94</v>
      </c>
      <c r="I109" s="34"/>
      <c r="J109" s="34"/>
      <c r="K109" s="60">
        <v>22</v>
      </c>
      <c r="L109" s="34">
        <v>15</v>
      </c>
      <c r="M109" s="34">
        <v>3</v>
      </c>
      <c r="N109" s="34"/>
      <c r="O109" s="34">
        <v>1.17</v>
      </c>
      <c r="P109" s="34">
        <v>1.17</v>
      </c>
      <c r="Q109" s="34"/>
    </row>
    <row r="110" spans="1:17" ht="33.75" outlineLevel="1">
      <c r="A110" s="132" t="s">
        <v>1227</v>
      </c>
      <c r="B110" s="134" t="s">
        <v>1365</v>
      </c>
      <c r="C110" s="133" t="s">
        <v>1364</v>
      </c>
      <c r="D110" s="132" t="s">
        <v>1682</v>
      </c>
      <c r="E110" s="131" t="s">
        <v>1363</v>
      </c>
      <c r="F110" s="130">
        <v>630.70000000000005</v>
      </c>
      <c r="G110" s="34"/>
      <c r="H110" s="34"/>
      <c r="I110" s="34"/>
      <c r="J110" s="34"/>
      <c r="K110" s="144">
        <v>56.76</v>
      </c>
      <c r="L110" s="34"/>
      <c r="M110" s="34"/>
      <c r="N110" s="34"/>
      <c r="O110" s="34"/>
      <c r="P110" s="34"/>
      <c r="Q110" s="34"/>
    </row>
    <row r="111" spans="1:17" ht="36">
      <c r="A111" s="23">
        <v>82</v>
      </c>
      <c r="B111" s="30" t="s">
        <v>1362</v>
      </c>
      <c r="C111" s="113" t="s">
        <v>1361</v>
      </c>
      <c r="D111" s="31" t="s">
        <v>1682</v>
      </c>
      <c r="E111" s="35">
        <v>0.85</v>
      </c>
      <c r="F111" s="33">
        <v>24.75</v>
      </c>
      <c r="G111" s="34"/>
      <c r="H111" s="34"/>
      <c r="I111" s="34"/>
      <c r="J111" s="34"/>
      <c r="K111" s="60">
        <v>21</v>
      </c>
      <c r="L111" s="34"/>
      <c r="M111" s="34"/>
      <c r="N111" s="34"/>
      <c r="O111" s="34"/>
      <c r="P111" s="34"/>
      <c r="Q111" s="34"/>
    </row>
    <row r="112" spans="1:17" ht="48">
      <c r="A112" s="23">
        <v>83</v>
      </c>
      <c r="B112" s="30" t="s">
        <v>1241</v>
      </c>
      <c r="C112" s="113" t="s">
        <v>1345</v>
      </c>
      <c r="D112" s="31" t="s">
        <v>1939</v>
      </c>
      <c r="E112" s="35">
        <v>5.3999999999999999E-2</v>
      </c>
      <c r="F112" s="33">
        <v>2537.9699999999998</v>
      </c>
      <c r="G112" s="33">
        <v>1893.46</v>
      </c>
      <c r="H112" s="33">
        <v>139.84</v>
      </c>
      <c r="I112" s="33">
        <v>7.83</v>
      </c>
      <c r="J112" s="34"/>
      <c r="K112" s="60">
        <v>137</v>
      </c>
      <c r="L112" s="34">
        <v>102</v>
      </c>
      <c r="M112" s="34">
        <v>8</v>
      </c>
      <c r="N112" s="34"/>
      <c r="O112" s="34">
        <v>153.69</v>
      </c>
      <c r="P112" s="34">
        <v>8.3000000000000007</v>
      </c>
      <c r="Q112" s="34"/>
    </row>
    <row r="113" spans="1:17" ht="36">
      <c r="A113" s="23">
        <v>84</v>
      </c>
      <c r="B113" s="30" t="s">
        <v>1327</v>
      </c>
      <c r="C113" s="113" t="s">
        <v>1326</v>
      </c>
      <c r="D113" s="31" t="s">
        <v>1682</v>
      </c>
      <c r="E113" s="32">
        <v>5.4</v>
      </c>
      <c r="F113" s="33">
        <v>172.43</v>
      </c>
      <c r="G113" s="34"/>
      <c r="H113" s="34"/>
      <c r="I113" s="34"/>
      <c r="J113" s="34"/>
      <c r="K113" s="60">
        <v>931</v>
      </c>
      <c r="L113" s="34"/>
      <c r="M113" s="34"/>
      <c r="N113" s="34"/>
      <c r="O113" s="34"/>
      <c r="P113" s="34"/>
      <c r="Q113" s="34"/>
    </row>
    <row r="114" spans="1:17" ht="36">
      <c r="A114" s="23">
        <v>85</v>
      </c>
      <c r="B114" s="30" t="s">
        <v>1250</v>
      </c>
      <c r="C114" s="113" t="s">
        <v>1360</v>
      </c>
      <c r="D114" s="31" t="s">
        <v>1939</v>
      </c>
      <c r="E114" s="35">
        <v>6.2E-2</v>
      </c>
      <c r="F114" s="33">
        <v>8038.62</v>
      </c>
      <c r="G114" s="33">
        <v>3552.14</v>
      </c>
      <c r="H114" s="33">
        <v>2621.41</v>
      </c>
      <c r="I114" s="33">
        <v>292.92</v>
      </c>
      <c r="J114" s="34"/>
      <c r="K114" s="60">
        <v>498</v>
      </c>
      <c r="L114" s="34">
        <v>220</v>
      </c>
      <c r="M114" s="34">
        <v>163</v>
      </c>
      <c r="N114" s="34">
        <v>18</v>
      </c>
      <c r="O114" s="34">
        <v>258.14999999999998</v>
      </c>
      <c r="P114" s="34">
        <v>16.010000000000002</v>
      </c>
      <c r="Q114" s="34"/>
    </row>
    <row r="115" spans="1:17" ht="36">
      <c r="A115" s="23">
        <v>86</v>
      </c>
      <c r="B115" s="30" t="s">
        <v>1343</v>
      </c>
      <c r="C115" s="113" t="s">
        <v>1359</v>
      </c>
      <c r="D115" s="31" t="s">
        <v>1682</v>
      </c>
      <c r="E115" s="32">
        <v>6.2</v>
      </c>
      <c r="F115" s="33">
        <v>457.08</v>
      </c>
      <c r="G115" s="34"/>
      <c r="H115" s="34"/>
      <c r="I115" s="34"/>
      <c r="J115" s="34"/>
      <c r="K115" s="60">
        <v>2834</v>
      </c>
      <c r="L115" s="34"/>
      <c r="M115" s="34"/>
      <c r="N115" s="34"/>
      <c r="O115" s="34"/>
      <c r="P115" s="34"/>
      <c r="Q115" s="34"/>
    </row>
    <row r="116" spans="1:17" ht="24">
      <c r="A116" s="23">
        <v>87</v>
      </c>
      <c r="B116" s="30" t="s">
        <v>1185</v>
      </c>
      <c r="C116" s="113" t="s">
        <v>1184</v>
      </c>
      <c r="D116" s="31" t="s">
        <v>1697</v>
      </c>
      <c r="E116" s="35">
        <v>0.02</v>
      </c>
      <c r="F116" s="33">
        <v>8739.36</v>
      </c>
      <c r="G116" s="34"/>
      <c r="H116" s="34"/>
      <c r="I116" s="34"/>
      <c r="J116" s="34"/>
      <c r="K116" s="60">
        <v>175</v>
      </c>
      <c r="L116" s="34"/>
      <c r="M116" s="34"/>
      <c r="N116" s="34"/>
      <c r="O116" s="34"/>
      <c r="P116" s="34"/>
      <c r="Q116" s="34"/>
    </row>
    <row r="117" spans="1:17" ht="36">
      <c r="A117" s="23">
        <v>88</v>
      </c>
      <c r="B117" s="30" t="s">
        <v>1272</v>
      </c>
      <c r="C117" s="113" t="s">
        <v>1271</v>
      </c>
      <c r="D117" s="31" t="s">
        <v>1516</v>
      </c>
      <c r="E117" s="32">
        <v>2</v>
      </c>
      <c r="F117" s="33">
        <v>6.5</v>
      </c>
      <c r="G117" s="34"/>
      <c r="H117" s="34"/>
      <c r="I117" s="34"/>
      <c r="J117" s="34"/>
      <c r="K117" s="60">
        <v>13</v>
      </c>
      <c r="L117" s="34"/>
      <c r="M117" s="34"/>
      <c r="N117" s="34"/>
      <c r="O117" s="34"/>
      <c r="P117" s="34"/>
      <c r="Q117" s="34"/>
    </row>
    <row r="118" spans="1:17" ht="36">
      <c r="A118" s="23">
        <v>89</v>
      </c>
      <c r="B118" s="30" t="s">
        <v>1707</v>
      </c>
      <c r="C118" s="113" t="s">
        <v>1706</v>
      </c>
      <c r="D118" s="31" t="s">
        <v>1939</v>
      </c>
      <c r="E118" s="35">
        <v>0.26500000000000001</v>
      </c>
      <c r="F118" s="33">
        <v>417.46</v>
      </c>
      <c r="G118" s="33">
        <v>79.650000000000006</v>
      </c>
      <c r="H118" s="33">
        <v>10.15</v>
      </c>
      <c r="I118" s="33">
        <v>0.16</v>
      </c>
      <c r="J118" s="34"/>
      <c r="K118" s="60">
        <v>111</v>
      </c>
      <c r="L118" s="34">
        <v>21</v>
      </c>
      <c r="M118" s="34">
        <v>3</v>
      </c>
      <c r="N118" s="34"/>
      <c r="O118" s="34">
        <v>5.31</v>
      </c>
      <c r="P118" s="34">
        <v>1.41</v>
      </c>
      <c r="Q118" s="34"/>
    </row>
    <row r="119" spans="1:17" ht="36">
      <c r="A119" s="23">
        <v>90</v>
      </c>
      <c r="B119" s="30" t="s">
        <v>1306</v>
      </c>
      <c r="C119" s="113" t="s">
        <v>1305</v>
      </c>
      <c r="D119" s="31" t="s">
        <v>1939</v>
      </c>
      <c r="E119" s="35">
        <v>0.13</v>
      </c>
      <c r="F119" s="33">
        <v>574.75</v>
      </c>
      <c r="G119" s="33">
        <v>120.81</v>
      </c>
      <c r="H119" s="33">
        <v>3.68</v>
      </c>
      <c r="I119" s="33">
        <v>0.16</v>
      </c>
      <c r="J119" s="34"/>
      <c r="K119" s="60">
        <v>75</v>
      </c>
      <c r="L119" s="34">
        <v>16</v>
      </c>
      <c r="M119" s="34"/>
      <c r="N119" s="34"/>
      <c r="O119" s="34">
        <v>9.68</v>
      </c>
      <c r="P119" s="34">
        <v>1.26</v>
      </c>
      <c r="Q119" s="34"/>
    </row>
    <row r="120" spans="1:17" ht="36">
      <c r="A120" s="23">
        <v>91</v>
      </c>
      <c r="B120" s="30" t="s">
        <v>1304</v>
      </c>
      <c r="C120" s="113" t="s">
        <v>1303</v>
      </c>
      <c r="D120" s="31" t="s">
        <v>1939</v>
      </c>
      <c r="E120" s="35">
        <v>0.13500000000000001</v>
      </c>
      <c r="F120" s="33">
        <v>709.24</v>
      </c>
      <c r="G120" s="33">
        <v>152.38</v>
      </c>
      <c r="H120" s="33">
        <v>3.68</v>
      </c>
      <c r="I120" s="33">
        <v>0.16</v>
      </c>
      <c r="J120" s="34"/>
      <c r="K120" s="60">
        <v>96</v>
      </c>
      <c r="L120" s="34">
        <v>21</v>
      </c>
      <c r="M120" s="34"/>
      <c r="N120" s="34"/>
      <c r="O120" s="34">
        <v>12.21</v>
      </c>
      <c r="P120" s="34">
        <v>1.65</v>
      </c>
      <c r="Q120" s="34"/>
    </row>
    <row r="121" spans="1:17" ht="19.899999999999999" customHeight="1">
      <c r="A121" s="219" t="s">
        <v>1358</v>
      </c>
      <c r="B121" s="216"/>
      <c r="C121" s="216"/>
      <c r="D121" s="216"/>
      <c r="E121" s="216"/>
      <c r="F121" s="216"/>
      <c r="G121" s="216"/>
      <c r="H121" s="216"/>
      <c r="I121" s="216"/>
      <c r="J121" s="216"/>
      <c r="K121" s="216"/>
      <c r="L121" s="216"/>
      <c r="M121" s="216"/>
      <c r="N121" s="216"/>
      <c r="O121" s="216"/>
      <c r="P121" s="216"/>
      <c r="Q121" s="216"/>
    </row>
    <row r="122" spans="1:17" ht="36">
      <c r="A122" s="23">
        <v>92</v>
      </c>
      <c r="B122" s="30" t="s">
        <v>1357</v>
      </c>
      <c r="C122" s="113" t="s">
        <v>1268</v>
      </c>
      <c r="D122" s="31" t="s">
        <v>1267</v>
      </c>
      <c r="E122" s="32">
        <v>1</v>
      </c>
      <c r="F122" s="33">
        <v>174.11</v>
      </c>
      <c r="G122" s="33">
        <v>122.5</v>
      </c>
      <c r="H122" s="33">
        <v>28.9</v>
      </c>
      <c r="I122" s="33">
        <v>1.46</v>
      </c>
      <c r="J122" s="34"/>
      <c r="K122" s="60">
        <v>174</v>
      </c>
      <c r="L122" s="34">
        <v>123</v>
      </c>
      <c r="M122" s="34">
        <v>29</v>
      </c>
      <c r="N122" s="34">
        <v>1</v>
      </c>
      <c r="O122" s="34">
        <v>10.199999999999999</v>
      </c>
      <c r="P122" s="34">
        <v>10.199999999999999</v>
      </c>
      <c r="Q122" s="34"/>
    </row>
    <row r="123" spans="1:17" ht="36">
      <c r="A123" s="23">
        <v>93</v>
      </c>
      <c r="B123" s="30" t="s">
        <v>1209</v>
      </c>
      <c r="C123" s="113" t="s">
        <v>1356</v>
      </c>
      <c r="D123" s="31" t="s">
        <v>1300</v>
      </c>
      <c r="E123" s="32">
        <v>1</v>
      </c>
      <c r="F123" s="33">
        <v>4956.62</v>
      </c>
      <c r="G123" s="34"/>
      <c r="H123" s="34"/>
      <c r="I123" s="34"/>
      <c r="J123" s="34"/>
      <c r="K123" s="60">
        <v>4957</v>
      </c>
      <c r="L123" s="34"/>
      <c r="M123" s="34"/>
      <c r="N123" s="34"/>
      <c r="O123" s="34"/>
      <c r="P123" s="34"/>
      <c r="Q123" s="34"/>
    </row>
    <row r="124" spans="1:17" ht="36">
      <c r="A124" s="23">
        <v>94</v>
      </c>
      <c r="B124" s="30" t="s">
        <v>1209</v>
      </c>
      <c r="C124" s="113" t="s">
        <v>1355</v>
      </c>
      <c r="D124" s="31" t="s">
        <v>1538</v>
      </c>
      <c r="E124" s="32">
        <v>2</v>
      </c>
      <c r="F124" s="33">
        <v>123.99</v>
      </c>
      <c r="G124" s="34"/>
      <c r="H124" s="34"/>
      <c r="I124" s="34"/>
      <c r="J124" s="34"/>
      <c r="K124" s="60">
        <v>248</v>
      </c>
      <c r="L124" s="34"/>
      <c r="M124" s="34"/>
      <c r="N124" s="34"/>
      <c r="O124" s="34"/>
      <c r="P124" s="34"/>
      <c r="Q124" s="34"/>
    </row>
    <row r="125" spans="1:17" ht="36">
      <c r="A125" s="23">
        <v>95</v>
      </c>
      <c r="B125" s="30" t="s">
        <v>1209</v>
      </c>
      <c r="C125" s="113" t="s">
        <v>1354</v>
      </c>
      <c r="D125" s="31" t="s">
        <v>1538</v>
      </c>
      <c r="E125" s="32">
        <v>1</v>
      </c>
      <c r="F125" s="33">
        <v>975.09</v>
      </c>
      <c r="G125" s="34"/>
      <c r="H125" s="34"/>
      <c r="I125" s="34"/>
      <c r="J125" s="34"/>
      <c r="K125" s="60">
        <v>975</v>
      </c>
      <c r="L125" s="34"/>
      <c r="M125" s="34"/>
      <c r="N125" s="34"/>
      <c r="O125" s="34"/>
      <c r="P125" s="34"/>
      <c r="Q125" s="34"/>
    </row>
    <row r="126" spans="1:17" ht="24">
      <c r="A126" s="23">
        <v>96</v>
      </c>
      <c r="B126" s="30" t="s">
        <v>1297</v>
      </c>
      <c r="C126" s="113" t="s">
        <v>1353</v>
      </c>
      <c r="D126" s="31" t="s">
        <v>1295</v>
      </c>
      <c r="E126" s="32">
        <v>1</v>
      </c>
      <c r="F126" s="33">
        <v>24.14</v>
      </c>
      <c r="G126" s="33">
        <v>12.85</v>
      </c>
      <c r="H126" s="33">
        <v>1.84</v>
      </c>
      <c r="I126" s="34"/>
      <c r="J126" s="34"/>
      <c r="K126" s="60">
        <v>24</v>
      </c>
      <c r="L126" s="34">
        <v>13</v>
      </c>
      <c r="M126" s="34">
        <v>2</v>
      </c>
      <c r="N126" s="34"/>
      <c r="O126" s="34">
        <v>1.03</v>
      </c>
      <c r="P126" s="34">
        <v>1.03</v>
      </c>
      <c r="Q126" s="34"/>
    </row>
    <row r="127" spans="1:17" ht="36">
      <c r="A127" s="23">
        <v>97</v>
      </c>
      <c r="B127" s="30" t="s">
        <v>1209</v>
      </c>
      <c r="C127" s="113" t="s">
        <v>1352</v>
      </c>
      <c r="D127" s="31" t="s">
        <v>1538</v>
      </c>
      <c r="E127" s="32">
        <v>1</v>
      </c>
      <c r="F127" s="33">
        <v>627.77</v>
      </c>
      <c r="G127" s="34"/>
      <c r="H127" s="34"/>
      <c r="I127" s="34"/>
      <c r="J127" s="34"/>
      <c r="K127" s="60">
        <v>628</v>
      </c>
      <c r="L127" s="34"/>
      <c r="M127" s="34"/>
      <c r="N127" s="34"/>
      <c r="O127" s="34"/>
      <c r="P127" s="34"/>
      <c r="Q127" s="34"/>
    </row>
    <row r="128" spans="1:17" ht="36">
      <c r="A128" s="23">
        <v>98</v>
      </c>
      <c r="B128" s="30" t="s">
        <v>1351</v>
      </c>
      <c r="C128" s="113" t="s">
        <v>1350</v>
      </c>
      <c r="D128" s="31" t="s">
        <v>1253</v>
      </c>
      <c r="E128" s="32">
        <v>1</v>
      </c>
      <c r="F128" s="33">
        <v>16.899999999999999</v>
      </c>
      <c r="G128" s="33">
        <v>9.58</v>
      </c>
      <c r="H128" s="33">
        <v>2.12</v>
      </c>
      <c r="I128" s="34"/>
      <c r="J128" s="34"/>
      <c r="K128" s="60">
        <v>17</v>
      </c>
      <c r="L128" s="34">
        <v>10</v>
      </c>
      <c r="M128" s="34">
        <v>2</v>
      </c>
      <c r="N128" s="34"/>
      <c r="O128" s="34">
        <v>0.74</v>
      </c>
      <c r="P128" s="34">
        <v>0.74</v>
      </c>
      <c r="Q128" s="34"/>
    </row>
    <row r="129" spans="1:17" ht="36">
      <c r="A129" s="23">
        <v>99</v>
      </c>
      <c r="B129" s="30" t="s">
        <v>1349</v>
      </c>
      <c r="C129" s="113" t="s">
        <v>1348</v>
      </c>
      <c r="D129" s="31" t="s">
        <v>1516</v>
      </c>
      <c r="E129" s="32">
        <v>1</v>
      </c>
      <c r="F129" s="33">
        <v>282.89</v>
      </c>
      <c r="G129" s="34"/>
      <c r="H129" s="34"/>
      <c r="I129" s="34"/>
      <c r="J129" s="34"/>
      <c r="K129" s="60">
        <v>283</v>
      </c>
      <c r="L129" s="34"/>
      <c r="M129" s="34"/>
      <c r="N129" s="34"/>
      <c r="O129" s="34"/>
      <c r="P129" s="34"/>
      <c r="Q129" s="34"/>
    </row>
    <row r="130" spans="1:17" ht="36">
      <c r="A130" s="23">
        <v>100</v>
      </c>
      <c r="B130" s="30" t="s">
        <v>1211</v>
      </c>
      <c r="C130" s="113" t="s">
        <v>1210</v>
      </c>
      <c r="D130" s="31" t="s">
        <v>1190</v>
      </c>
      <c r="E130" s="35">
        <v>6</v>
      </c>
      <c r="F130" s="33">
        <v>24.67</v>
      </c>
      <c r="G130" s="33">
        <v>18.440000000000001</v>
      </c>
      <c r="H130" s="33">
        <v>2.94</v>
      </c>
      <c r="I130" s="34"/>
      <c r="J130" s="34"/>
      <c r="K130" s="60">
        <v>148</v>
      </c>
      <c r="L130" s="34">
        <v>111</v>
      </c>
      <c r="M130" s="34">
        <v>18</v>
      </c>
      <c r="N130" s="34"/>
      <c r="O130" s="34">
        <v>1.46</v>
      </c>
      <c r="P130" s="34">
        <v>8.76</v>
      </c>
      <c r="Q130" s="34"/>
    </row>
    <row r="131" spans="1:17" ht="36">
      <c r="A131" s="23">
        <v>101</v>
      </c>
      <c r="B131" s="30" t="s">
        <v>1209</v>
      </c>
      <c r="C131" s="113" t="s">
        <v>1347</v>
      </c>
      <c r="D131" s="31" t="s">
        <v>1538</v>
      </c>
      <c r="E131" s="32">
        <v>4</v>
      </c>
      <c r="F131" s="33">
        <v>53.78</v>
      </c>
      <c r="G131" s="34"/>
      <c r="H131" s="34"/>
      <c r="I131" s="34"/>
      <c r="J131" s="34"/>
      <c r="K131" s="60">
        <v>215</v>
      </c>
      <c r="L131" s="34"/>
      <c r="M131" s="34"/>
      <c r="N131" s="34"/>
      <c r="O131" s="34"/>
      <c r="P131" s="34"/>
      <c r="Q131" s="34"/>
    </row>
    <row r="132" spans="1:17" ht="36">
      <c r="A132" s="23">
        <v>102</v>
      </c>
      <c r="B132" s="30" t="s">
        <v>1209</v>
      </c>
      <c r="C132" s="113" t="s">
        <v>1346</v>
      </c>
      <c r="D132" s="31" t="s">
        <v>1538</v>
      </c>
      <c r="E132" s="32">
        <v>2</v>
      </c>
      <c r="F132" s="33">
        <v>60.82</v>
      </c>
      <c r="G132" s="34"/>
      <c r="H132" s="34"/>
      <c r="I132" s="34"/>
      <c r="J132" s="34"/>
      <c r="K132" s="60">
        <v>122</v>
      </c>
      <c r="L132" s="34"/>
      <c r="M132" s="34"/>
      <c r="N132" s="34"/>
      <c r="O132" s="34"/>
      <c r="P132" s="34"/>
      <c r="Q132" s="34"/>
    </row>
    <row r="133" spans="1:17" ht="48">
      <c r="A133" s="23">
        <v>103</v>
      </c>
      <c r="B133" s="30" t="s">
        <v>1241</v>
      </c>
      <c r="C133" s="113" t="s">
        <v>1345</v>
      </c>
      <c r="D133" s="31" t="s">
        <v>1939</v>
      </c>
      <c r="E133" s="35">
        <v>4.9000000000000002E-2</v>
      </c>
      <c r="F133" s="33">
        <v>2537.9699999999998</v>
      </c>
      <c r="G133" s="33">
        <v>1893.46</v>
      </c>
      <c r="H133" s="33">
        <v>139.84</v>
      </c>
      <c r="I133" s="33">
        <v>7.83</v>
      </c>
      <c r="J133" s="34"/>
      <c r="K133" s="60">
        <v>124</v>
      </c>
      <c r="L133" s="34">
        <v>93</v>
      </c>
      <c r="M133" s="34">
        <v>7</v>
      </c>
      <c r="N133" s="34"/>
      <c r="O133" s="34">
        <v>153.69</v>
      </c>
      <c r="P133" s="34">
        <v>7.53</v>
      </c>
      <c r="Q133" s="34"/>
    </row>
    <row r="134" spans="1:17" ht="36">
      <c r="A134" s="23">
        <v>104</v>
      </c>
      <c r="B134" s="30" t="s">
        <v>1327</v>
      </c>
      <c r="C134" s="113" t="s">
        <v>1326</v>
      </c>
      <c r="D134" s="31" t="s">
        <v>1682</v>
      </c>
      <c r="E134" s="32">
        <v>4.9000000000000004</v>
      </c>
      <c r="F134" s="33">
        <v>172.43</v>
      </c>
      <c r="G134" s="34"/>
      <c r="H134" s="34"/>
      <c r="I134" s="34"/>
      <c r="J134" s="34"/>
      <c r="K134" s="60">
        <v>845</v>
      </c>
      <c r="L134" s="34"/>
      <c r="M134" s="34"/>
      <c r="N134" s="34"/>
      <c r="O134" s="34"/>
      <c r="P134" s="34"/>
      <c r="Q134" s="34"/>
    </row>
    <row r="135" spans="1:17" ht="36">
      <c r="A135" s="23">
        <v>105</v>
      </c>
      <c r="B135" s="30" t="s">
        <v>1250</v>
      </c>
      <c r="C135" s="113" t="s">
        <v>1344</v>
      </c>
      <c r="D135" s="31" t="s">
        <v>1939</v>
      </c>
      <c r="E135" s="35">
        <v>3.3000000000000002E-2</v>
      </c>
      <c r="F135" s="33">
        <v>8038.62</v>
      </c>
      <c r="G135" s="33">
        <v>3552.14</v>
      </c>
      <c r="H135" s="33">
        <v>2621.41</v>
      </c>
      <c r="I135" s="33">
        <v>292.92</v>
      </c>
      <c r="J135" s="34"/>
      <c r="K135" s="60">
        <v>265</v>
      </c>
      <c r="L135" s="34">
        <v>117</v>
      </c>
      <c r="M135" s="34">
        <v>87</v>
      </c>
      <c r="N135" s="34">
        <v>10</v>
      </c>
      <c r="O135" s="34">
        <v>258.14999999999998</v>
      </c>
      <c r="P135" s="34">
        <v>8.52</v>
      </c>
      <c r="Q135" s="34"/>
    </row>
    <row r="136" spans="1:17" ht="36">
      <c r="A136" s="23">
        <v>106</v>
      </c>
      <c r="B136" s="30" t="s">
        <v>1343</v>
      </c>
      <c r="C136" s="113" t="s">
        <v>1281</v>
      </c>
      <c r="D136" s="31" t="s">
        <v>1682</v>
      </c>
      <c r="E136" s="32">
        <v>3.3</v>
      </c>
      <c r="F136" s="33">
        <v>457.08</v>
      </c>
      <c r="G136" s="34"/>
      <c r="H136" s="34"/>
      <c r="I136" s="34"/>
      <c r="J136" s="34"/>
      <c r="K136" s="60">
        <v>1508</v>
      </c>
      <c r="L136" s="34"/>
      <c r="M136" s="34"/>
      <c r="N136" s="34"/>
      <c r="O136" s="34"/>
      <c r="P136" s="34"/>
      <c r="Q136" s="34"/>
    </row>
    <row r="137" spans="1:17" ht="24">
      <c r="A137" s="23">
        <v>107</v>
      </c>
      <c r="B137" s="30" t="s">
        <v>1185</v>
      </c>
      <c r="C137" s="113" t="s">
        <v>1184</v>
      </c>
      <c r="D137" s="31" t="s">
        <v>1697</v>
      </c>
      <c r="E137" s="35">
        <v>6.0000000000000001E-3</v>
      </c>
      <c r="F137" s="33">
        <v>8739.36</v>
      </c>
      <c r="G137" s="34"/>
      <c r="H137" s="34"/>
      <c r="I137" s="34"/>
      <c r="J137" s="34"/>
      <c r="K137" s="60">
        <v>52</v>
      </c>
      <c r="L137" s="34"/>
      <c r="M137" s="34"/>
      <c r="N137" s="34"/>
      <c r="O137" s="34"/>
      <c r="P137" s="34"/>
      <c r="Q137" s="34"/>
    </row>
    <row r="138" spans="1:17" ht="36">
      <c r="A138" s="23">
        <v>108</v>
      </c>
      <c r="B138" s="30" t="s">
        <v>1272</v>
      </c>
      <c r="C138" s="113" t="s">
        <v>1271</v>
      </c>
      <c r="D138" s="31" t="s">
        <v>1516</v>
      </c>
      <c r="E138" s="32">
        <v>2</v>
      </c>
      <c r="F138" s="33">
        <v>6.5</v>
      </c>
      <c r="G138" s="34"/>
      <c r="H138" s="34"/>
      <c r="I138" s="34"/>
      <c r="J138" s="34"/>
      <c r="K138" s="60">
        <v>13</v>
      </c>
      <c r="L138" s="34"/>
      <c r="M138" s="34"/>
      <c r="N138" s="34"/>
      <c r="O138" s="34"/>
      <c r="P138" s="34"/>
      <c r="Q138" s="34"/>
    </row>
    <row r="139" spans="1:17" ht="36">
      <c r="A139" s="23">
        <v>109</v>
      </c>
      <c r="B139" s="30" t="s">
        <v>1707</v>
      </c>
      <c r="C139" s="113" t="s">
        <v>1706</v>
      </c>
      <c r="D139" s="31" t="s">
        <v>1939</v>
      </c>
      <c r="E139" s="35">
        <v>0.193</v>
      </c>
      <c r="F139" s="33">
        <v>417.46</v>
      </c>
      <c r="G139" s="33">
        <v>79.650000000000006</v>
      </c>
      <c r="H139" s="33">
        <v>10.15</v>
      </c>
      <c r="I139" s="33">
        <v>0.16</v>
      </c>
      <c r="J139" s="34"/>
      <c r="K139" s="60">
        <v>81</v>
      </c>
      <c r="L139" s="34">
        <v>15</v>
      </c>
      <c r="M139" s="34">
        <v>2</v>
      </c>
      <c r="N139" s="34"/>
      <c r="O139" s="34">
        <v>5.31</v>
      </c>
      <c r="P139" s="34">
        <v>1.02</v>
      </c>
      <c r="Q139" s="34"/>
    </row>
    <row r="140" spans="1:17" ht="36">
      <c r="A140" s="23">
        <v>110</v>
      </c>
      <c r="B140" s="30" t="s">
        <v>1306</v>
      </c>
      <c r="C140" s="113" t="s">
        <v>1305</v>
      </c>
      <c r="D140" s="31" t="s">
        <v>1939</v>
      </c>
      <c r="E140" s="35">
        <v>9.6000000000000002E-2</v>
      </c>
      <c r="F140" s="33">
        <v>574.75</v>
      </c>
      <c r="G140" s="33">
        <v>120.81</v>
      </c>
      <c r="H140" s="33">
        <v>3.68</v>
      </c>
      <c r="I140" s="33">
        <v>0.16</v>
      </c>
      <c r="J140" s="34"/>
      <c r="K140" s="60">
        <v>55</v>
      </c>
      <c r="L140" s="34">
        <v>12</v>
      </c>
      <c r="M140" s="34"/>
      <c r="N140" s="34"/>
      <c r="O140" s="34">
        <v>9.68</v>
      </c>
      <c r="P140" s="34">
        <v>0.93</v>
      </c>
      <c r="Q140" s="34"/>
    </row>
    <row r="141" spans="1:17" ht="36">
      <c r="A141" s="23">
        <v>111</v>
      </c>
      <c r="B141" s="30" t="s">
        <v>1304</v>
      </c>
      <c r="C141" s="113" t="s">
        <v>1303</v>
      </c>
      <c r="D141" s="31" t="s">
        <v>1939</v>
      </c>
      <c r="E141" s="35">
        <v>9.7000000000000003E-2</v>
      </c>
      <c r="F141" s="33">
        <v>709.24</v>
      </c>
      <c r="G141" s="33">
        <v>152.38</v>
      </c>
      <c r="H141" s="33">
        <v>3.68</v>
      </c>
      <c r="I141" s="33">
        <v>0.16</v>
      </c>
      <c r="J141" s="34"/>
      <c r="K141" s="60">
        <v>69</v>
      </c>
      <c r="L141" s="34">
        <v>15</v>
      </c>
      <c r="M141" s="34"/>
      <c r="N141" s="34"/>
      <c r="O141" s="34">
        <v>12.21</v>
      </c>
      <c r="P141" s="34">
        <v>1.18</v>
      </c>
      <c r="Q141" s="34"/>
    </row>
    <row r="142" spans="1:17" ht="19.899999999999999" customHeight="1">
      <c r="A142" s="219" t="s">
        <v>1342</v>
      </c>
      <c r="B142" s="216"/>
      <c r="C142" s="216"/>
      <c r="D142" s="216"/>
      <c r="E142" s="216"/>
      <c r="F142" s="216"/>
      <c r="G142" s="216"/>
      <c r="H142" s="216"/>
      <c r="I142" s="216"/>
      <c r="J142" s="216"/>
      <c r="K142" s="216"/>
      <c r="L142" s="216"/>
      <c r="M142" s="216"/>
      <c r="N142" s="216"/>
      <c r="O142" s="216"/>
      <c r="P142" s="216"/>
      <c r="Q142" s="216"/>
    </row>
    <row r="143" spans="1:17" ht="36">
      <c r="A143" s="23">
        <v>112</v>
      </c>
      <c r="B143" s="30" t="s">
        <v>1269</v>
      </c>
      <c r="C143" s="113" t="s">
        <v>1268</v>
      </c>
      <c r="D143" s="31" t="s">
        <v>1267</v>
      </c>
      <c r="E143" s="32">
        <v>1</v>
      </c>
      <c r="F143" s="33">
        <v>174.11</v>
      </c>
      <c r="G143" s="33">
        <v>122.5</v>
      </c>
      <c r="H143" s="33">
        <v>28.9</v>
      </c>
      <c r="I143" s="33">
        <v>1.46</v>
      </c>
      <c r="J143" s="34"/>
      <c r="K143" s="60">
        <v>174</v>
      </c>
      <c r="L143" s="34">
        <v>123</v>
      </c>
      <c r="M143" s="34">
        <v>29</v>
      </c>
      <c r="N143" s="34">
        <v>1</v>
      </c>
      <c r="O143" s="34">
        <v>10.199999999999999</v>
      </c>
      <c r="P143" s="34">
        <v>10.199999999999999</v>
      </c>
      <c r="Q143" s="34"/>
    </row>
    <row r="144" spans="1:17" ht="36">
      <c r="A144" s="23">
        <v>113</v>
      </c>
      <c r="B144" s="30" t="s">
        <v>1209</v>
      </c>
      <c r="C144" s="113" t="s">
        <v>1301</v>
      </c>
      <c r="D144" s="31" t="s">
        <v>1300</v>
      </c>
      <c r="E144" s="32">
        <v>1</v>
      </c>
      <c r="F144" s="33">
        <v>2753.68</v>
      </c>
      <c r="G144" s="34"/>
      <c r="H144" s="34"/>
      <c r="I144" s="34"/>
      <c r="J144" s="34"/>
      <c r="K144" s="60">
        <v>2754</v>
      </c>
      <c r="L144" s="34"/>
      <c r="M144" s="34"/>
      <c r="N144" s="34"/>
      <c r="O144" s="34"/>
      <c r="P144" s="34"/>
      <c r="Q144" s="34"/>
    </row>
    <row r="145" spans="1:17" ht="36">
      <c r="A145" s="23">
        <v>114</v>
      </c>
      <c r="B145" s="30" t="s">
        <v>1209</v>
      </c>
      <c r="C145" s="113" t="s">
        <v>1341</v>
      </c>
      <c r="D145" s="31" t="s">
        <v>1538</v>
      </c>
      <c r="E145" s="32">
        <v>2</v>
      </c>
      <c r="F145" s="33">
        <v>77.05</v>
      </c>
      <c r="G145" s="34"/>
      <c r="H145" s="34"/>
      <c r="I145" s="34"/>
      <c r="J145" s="34"/>
      <c r="K145" s="60">
        <v>154</v>
      </c>
      <c r="L145" s="34"/>
      <c r="M145" s="34"/>
      <c r="N145" s="34"/>
      <c r="O145" s="34"/>
      <c r="P145" s="34"/>
      <c r="Q145" s="34"/>
    </row>
    <row r="146" spans="1:17" ht="36">
      <c r="A146" s="23">
        <v>115</v>
      </c>
      <c r="B146" s="30" t="s">
        <v>1209</v>
      </c>
      <c r="C146" s="113" t="s">
        <v>1298</v>
      </c>
      <c r="D146" s="31" t="s">
        <v>1538</v>
      </c>
      <c r="E146" s="32">
        <v>1</v>
      </c>
      <c r="F146" s="33">
        <v>16.27</v>
      </c>
      <c r="G146" s="34"/>
      <c r="H146" s="34"/>
      <c r="I146" s="34"/>
      <c r="J146" s="34"/>
      <c r="K146" s="60">
        <v>16</v>
      </c>
      <c r="L146" s="34"/>
      <c r="M146" s="34"/>
      <c r="N146" s="34"/>
      <c r="O146" s="34"/>
      <c r="P146" s="34"/>
      <c r="Q146" s="34"/>
    </row>
    <row r="147" spans="1:17" ht="36">
      <c r="A147" s="23">
        <v>116</v>
      </c>
      <c r="B147" s="30" t="s">
        <v>1340</v>
      </c>
      <c r="C147" s="113" t="s">
        <v>1339</v>
      </c>
      <c r="D147" s="31" t="s">
        <v>1338</v>
      </c>
      <c r="E147" s="35">
        <v>0.1</v>
      </c>
      <c r="F147" s="33">
        <v>76.62</v>
      </c>
      <c r="G147" s="33">
        <v>52.6</v>
      </c>
      <c r="H147" s="33">
        <v>10.92</v>
      </c>
      <c r="I147" s="34"/>
      <c r="J147" s="34"/>
      <c r="K147" s="60">
        <v>8</v>
      </c>
      <c r="L147" s="34">
        <v>5</v>
      </c>
      <c r="M147" s="34">
        <v>1</v>
      </c>
      <c r="N147" s="34"/>
      <c r="O147" s="34">
        <v>3.97</v>
      </c>
      <c r="P147" s="34">
        <v>0.4</v>
      </c>
      <c r="Q147" s="34"/>
    </row>
    <row r="148" spans="1:17" ht="36">
      <c r="A148" s="23">
        <v>117</v>
      </c>
      <c r="B148" s="30" t="s">
        <v>1337</v>
      </c>
      <c r="C148" s="113" t="s">
        <v>1336</v>
      </c>
      <c r="D148" s="31" t="s">
        <v>1877</v>
      </c>
      <c r="E148" s="32">
        <v>10</v>
      </c>
      <c r="F148" s="33">
        <v>11.61</v>
      </c>
      <c r="G148" s="34"/>
      <c r="H148" s="34"/>
      <c r="I148" s="34"/>
      <c r="J148" s="34"/>
      <c r="K148" s="60">
        <v>116</v>
      </c>
      <c r="L148" s="34"/>
      <c r="M148" s="34"/>
      <c r="N148" s="34"/>
      <c r="O148" s="34"/>
      <c r="P148" s="34"/>
      <c r="Q148" s="34"/>
    </row>
    <row r="149" spans="1:17" ht="36">
      <c r="A149" s="23">
        <v>118</v>
      </c>
      <c r="B149" s="30" t="s">
        <v>1189</v>
      </c>
      <c r="C149" s="113" t="s">
        <v>1335</v>
      </c>
      <c r="D149" s="31" t="s">
        <v>1939</v>
      </c>
      <c r="E149" s="35">
        <v>4.2999999999999997E-2</v>
      </c>
      <c r="F149" s="33">
        <v>2810.67</v>
      </c>
      <c r="G149" s="33">
        <v>2068.04</v>
      </c>
      <c r="H149" s="33">
        <v>170.31</v>
      </c>
      <c r="I149" s="33">
        <v>9.4600000000000009</v>
      </c>
      <c r="J149" s="34"/>
      <c r="K149" s="60">
        <v>121</v>
      </c>
      <c r="L149" s="34">
        <v>89</v>
      </c>
      <c r="M149" s="34">
        <v>7</v>
      </c>
      <c r="N149" s="34"/>
      <c r="O149" s="34">
        <v>167.86</v>
      </c>
      <c r="P149" s="34">
        <v>7.22</v>
      </c>
      <c r="Q149" s="34"/>
    </row>
    <row r="150" spans="1:17" ht="36">
      <c r="A150" s="23">
        <v>119</v>
      </c>
      <c r="B150" s="30" t="s">
        <v>1334</v>
      </c>
      <c r="C150" s="113" t="s">
        <v>1333</v>
      </c>
      <c r="D150" s="31" t="s">
        <v>1682</v>
      </c>
      <c r="E150" s="32">
        <v>4.3</v>
      </c>
      <c r="F150" s="33">
        <v>278.47000000000003</v>
      </c>
      <c r="G150" s="34"/>
      <c r="H150" s="34"/>
      <c r="I150" s="34"/>
      <c r="J150" s="34"/>
      <c r="K150" s="60">
        <v>1197</v>
      </c>
      <c r="L150" s="34"/>
      <c r="M150" s="34"/>
      <c r="N150" s="34"/>
      <c r="O150" s="34"/>
      <c r="P150" s="34"/>
      <c r="Q150" s="34"/>
    </row>
    <row r="151" spans="1:17" ht="36">
      <c r="A151" s="23">
        <v>120</v>
      </c>
      <c r="B151" s="30" t="s">
        <v>1332</v>
      </c>
      <c r="C151" s="113" t="s">
        <v>1331</v>
      </c>
      <c r="D151" s="31" t="s">
        <v>1939</v>
      </c>
      <c r="E151" s="35">
        <v>1.2E-2</v>
      </c>
      <c r="F151" s="33">
        <v>2812.85</v>
      </c>
      <c r="G151" s="33">
        <v>2068.04</v>
      </c>
      <c r="H151" s="33">
        <v>172.49</v>
      </c>
      <c r="I151" s="33">
        <v>9.4600000000000009</v>
      </c>
      <c r="J151" s="34"/>
      <c r="K151" s="60">
        <v>34</v>
      </c>
      <c r="L151" s="34">
        <v>25</v>
      </c>
      <c r="M151" s="34">
        <v>2</v>
      </c>
      <c r="N151" s="34"/>
      <c r="O151" s="34">
        <v>167.86</v>
      </c>
      <c r="P151" s="34">
        <v>2.0099999999999998</v>
      </c>
      <c r="Q151" s="34"/>
    </row>
    <row r="152" spans="1:17" ht="36">
      <c r="A152" s="23">
        <v>121</v>
      </c>
      <c r="B152" s="30" t="s">
        <v>1330</v>
      </c>
      <c r="C152" s="113" t="s">
        <v>1329</v>
      </c>
      <c r="D152" s="31" t="s">
        <v>1682</v>
      </c>
      <c r="E152" s="32">
        <v>1.2</v>
      </c>
      <c r="F152" s="33">
        <v>204.46</v>
      </c>
      <c r="G152" s="34"/>
      <c r="H152" s="34"/>
      <c r="I152" s="34"/>
      <c r="J152" s="34"/>
      <c r="K152" s="60">
        <v>245</v>
      </c>
      <c r="L152" s="34"/>
      <c r="M152" s="34"/>
      <c r="N152" s="34"/>
      <c r="O152" s="34"/>
      <c r="P152" s="34"/>
      <c r="Q152" s="34"/>
    </row>
    <row r="153" spans="1:17" ht="36">
      <c r="A153" s="23">
        <v>122</v>
      </c>
      <c r="B153" s="30" t="s">
        <v>1241</v>
      </c>
      <c r="C153" s="113" t="s">
        <v>1328</v>
      </c>
      <c r="D153" s="31" t="s">
        <v>1939</v>
      </c>
      <c r="E153" s="35">
        <v>2.5000000000000001E-2</v>
      </c>
      <c r="F153" s="33">
        <v>2537.9699999999998</v>
      </c>
      <c r="G153" s="33">
        <v>1893.46</v>
      </c>
      <c r="H153" s="33">
        <v>139.84</v>
      </c>
      <c r="I153" s="33">
        <v>7.83</v>
      </c>
      <c r="J153" s="34"/>
      <c r="K153" s="60">
        <v>63</v>
      </c>
      <c r="L153" s="34">
        <v>47</v>
      </c>
      <c r="M153" s="34">
        <v>3</v>
      </c>
      <c r="N153" s="34"/>
      <c r="O153" s="34">
        <v>153.69</v>
      </c>
      <c r="P153" s="34">
        <v>3.84</v>
      </c>
      <c r="Q153" s="34"/>
    </row>
    <row r="154" spans="1:17" ht="36">
      <c r="A154" s="23">
        <v>123</v>
      </c>
      <c r="B154" s="30" t="s">
        <v>1327</v>
      </c>
      <c r="C154" s="113" t="s">
        <v>1326</v>
      </c>
      <c r="D154" s="31" t="s">
        <v>1682</v>
      </c>
      <c r="E154" s="32">
        <v>2.5</v>
      </c>
      <c r="F154" s="33">
        <v>172.43</v>
      </c>
      <c r="G154" s="34"/>
      <c r="H154" s="34"/>
      <c r="I154" s="34"/>
      <c r="J154" s="34"/>
      <c r="K154" s="60">
        <v>431</v>
      </c>
      <c r="L154" s="34"/>
      <c r="M154" s="34"/>
      <c r="N154" s="34"/>
      <c r="O154" s="34"/>
      <c r="P154" s="34"/>
      <c r="Q154" s="34"/>
    </row>
    <row r="155" spans="1:17" ht="36">
      <c r="A155" s="23">
        <v>124</v>
      </c>
      <c r="B155" s="30" t="s">
        <v>1325</v>
      </c>
      <c r="C155" s="113" t="s">
        <v>1324</v>
      </c>
      <c r="D155" s="31" t="s">
        <v>1939</v>
      </c>
      <c r="E155" s="35">
        <v>1.6E-2</v>
      </c>
      <c r="F155" s="33">
        <v>8108.18</v>
      </c>
      <c r="G155" s="33">
        <v>3802.99</v>
      </c>
      <c r="H155" s="33">
        <v>2446.66</v>
      </c>
      <c r="I155" s="33">
        <v>270.20999999999998</v>
      </c>
      <c r="J155" s="34"/>
      <c r="K155" s="60">
        <v>130</v>
      </c>
      <c r="L155" s="34">
        <v>61</v>
      </c>
      <c r="M155" s="34">
        <v>39</v>
      </c>
      <c r="N155" s="34">
        <v>4</v>
      </c>
      <c r="O155" s="34">
        <v>276.38</v>
      </c>
      <c r="P155" s="34">
        <v>4.42</v>
      </c>
      <c r="Q155" s="34"/>
    </row>
    <row r="156" spans="1:17" ht="36">
      <c r="A156" s="23">
        <v>125</v>
      </c>
      <c r="B156" s="30" t="s">
        <v>1323</v>
      </c>
      <c r="C156" s="113" t="s">
        <v>1322</v>
      </c>
      <c r="D156" s="31" t="s">
        <v>1682</v>
      </c>
      <c r="E156" s="32">
        <v>1.6</v>
      </c>
      <c r="F156" s="33">
        <v>505.1</v>
      </c>
      <c r="G156" s="34"/>
      <c r="H156" s="34"/>
      <c r="I156" s="34"/>
      <c r="J156" s="34"/>
      <c r="K156" s="60">
        <v>808</v>
      </c>
      <c r="L156" s="34"/>
      <c r="M156" s="34"/>
      <c r="N156" s="34"/>
      <c r="O156" s="34"/>
      <c r="P156" s="34"/>
      <c r="Q156" s="34"/>
    </row>
    <row r="157" spans="1:17" ht="24">
      <c r="A157" s="23">
        <v>126</v>
      </c>
      <c r="B157" s="30" t="s">
        <v>1185</v>
      </c>
      <c r="C157" s="113" t="s">
        <v>1184</v>
      </c>
      <c r="D157" s="31" t="s">
        <v>1697</v>
      </c>
      <c r="E157" s="35">
        <v>6.0000000000000001E-3</v>
      </c>
      <c r="F157" s="33">
        <v>8739.36</v>
      </c>
      <c r="G157" s="34"/>
      <c r="H157" s="34"/>
      <c r="I157" s="34"/>
      <c r="J157" s="34"/>
      <c r="K157" s="60">
        <v>52</v>
      </c>
      <c r="L157" s="34"/>
      <c r="M157" s="34"/>
      <c r="N157" s="34"/>
      <c r="O157" s="34"/>
      <c r="P157" s="34"/>
      <c r="Q157" s="34"/>
    </row>
    <row r="158" spans="1:17" ht="36">
      <c r="A158" s="23">
        <v>127</v>
      </c>
      <c r="B158" s="30" t="s">
        <v>1272</v>
      </c>
      <c r="C158" s="113" t="s">
        <v>1271</v>
      </c>
      <c r="D158" s="31" t="s">
        <v>1516</v>
      </c>
      <c r="E158" s="32">
        <v>2</v>
      </c>
      <c r="F158" s="33">
        <v>6.5</v>
      </c>
      <c r="G158" s="34"/>
      <c r="H158" s="34"/>
      <c r="I158" s="34"/>
      <c r="J158" s="34"/>
      <c r="K158" s="60">
        <v>13</v>
      </c>
      <c r="L158" s="34"/>
      <c r="M158" s="34"/>
      <c r="N158" s="34"/>
      <c r="O158" s="34"/>
      <c r="P158" s="34"/>
      <c r="Q158" s="34"/>
    </row>
    <row r="159" spans="1:17" ht="36">
      <c r="A159" s="23">
        <v>128</v>
      </c>
      <c r="B159" s="30" t="s">
        <v>1707</v>
      </c>
      <c r="C159" s="113" t="s">
        <v>1706</v>
      </c>
      <c r="D159" s="31" t="s">
        <v>1939</v>
      </c>
      <c r="E159" s="35">
        <v>0.19400000000000001</v>
      </c>
      <c r="F159" s="33">
        <v>417.46</v>
      </c>
      <c r="G159" s="33">
        <v>79.650000000000006</v>
      </c>
      <c r="H159" s="33">
        <v>10.15</v>
      </c>
      <c r="I159" s="33">
        <v>0.16</v>
      </c>
      <c r="J159" s="34"/>
      <c r="K159" s="60">
        <v>81</v>
      </c>
      <c r="L159" s="34">
        <v>15</v>
      </c>
      <c r="M159" s="34">
        <v>2</v>
      </c>
      <c r="N159" s="34"/>
      <c r="O159" s="34">
        <v>5.31</v>
      </c>
      <c r="P159" s="34">
        <v>1.03</v>
      </c>
      <c r="Q159" s="34"/>
    </row>
    <row r="160" spans="1:17" ht="36">
      <c r="A160" s="23">
        <v>129</v>
      </c>
      <c r="B160" s="30" t="s">
        <v>1306</v>
      </c>
      <c r="C160" s="113" t="s">
        <v>1305</v>
      </c>
      <c r="D160" s="31" t="s">
        <v>1939</v>
      </c>
      <c r="E160" s="35">
        <v>9.6000000000000002E-2</v>
      </c>
      <c r="F160" s="33">
        <v>574.75</v>
      </c>
      <c r="G160" s="33">
        <v>120.81</v>
      </c>
      <c r="H160" s="33">
        <v>3.68</v>
      </c>
      <c r="I160" s="33">
        <v>0.16</v>
      </c>
      <c r="J160" s="34"/>
      <c r="K160" s="60">
        <v>55</v>
      </c>
      <c r="L160" s="34">
        <v>12</v>
      </c>
      <c r="M160" s="34"/>
      <c r="N160" s="34"/>
      <c r="O160" s="34">
        <v>9.68</v>
      </c>
      <c r="P160" s="34">
        <v>0.93</v>
      </c>
      <c r="Q160" s="34"/>
    </row>
    <row r="161" spans="1:17" ht="36">
      <c r="A161" s="23">
        <v>130</v>
      </c>
      <c r="B161" s="30" t="s">
        <v>1304</v>
      </c>
      <c r="C161" s="113" t="s">
        <v>1303</v>
      </c>
      <c r="D161" s="31" t="s">
        <v>1939</v>
      </c>
      <c r="E161" s="35">
        <v>9.8000000000000004E-2</v>
      </c>
      <c r="F161" s="33">
        <v>709.24</v>
      </c>
      <c r="G161" s="33">
        <v>152.38</v>
      </c>
      <c r="H161" s="33">
        <v>3.68</v>
      </c>
      <c r="I161" s="33">
        <v>0.16</v>
      </c>
      <c r="J161" s="34"/>
      <c r="K161" s="60">
        <v>70</v>
      </c>
      <c r="L161" s="34">
        <v>15</v>
      </c>
      <c r="M161" s="34"/>
      <c r="N161" s="34"/>
      <c r="O161" s="34">
        <v>12.21</v>
      </c>
      <c r="P161" s="34">
        <v>1.2</v>
      </c>
      <c r="Q161" s="34"/>
    </row>
    <row r="162" spans="1:17" ht="19.899999999999999" customHeight="1">
      <c r="A162" s="219" t="s">
        <v>1321</v>
      </c>
      <c r="B162" s="216"/>
      <c r="C162" s="216"/>
      <c r="D162" s="216"/>
      <c r="E162" s="216"/>
      <c r="F162" s="216"/>
      <c r="G162" s="216"/>
      <c r="H162" s="216"/>
      <c r="I162" s="216"/>
      <c r="J162" s="216"/>
      <c r="K162" s="216"/>
      <c r="L162" s="216"/>
      <c r="M162" s="216"/>
      <c r="N162" s="216"/>
      <c r="O162" s="216"/>
      <c r="P162" s="216"/>
      <c r="Q162" s="216"/>
    </row>
    <row r="163" spans="1:17" ht="36">
      <c r="A163" s="23">
        <v>131</v>
      </c>
      <c r="B163" s="30" t="s">
        <v>1269</v>
      </c>
      <c r="C163" s="113" t="s">
        <v>1268</v>
      </c>
      <c r="D163" s="31" t="s">
        <v>1267</v>
      </c>
      <c r="E163" s="32">
        <v>1</v>
      </c>
      <c r="F163" s="33">
        <v>174.11</v>
      </c>
      <c r="G163" s="33">
        <v>122.5</v>
      </c>
      <c r="H163" s="33">
        <v>28.9</v>
      </c>
      <c r="I163" s="33">
        <v>1.46</v>
      </c>
      <c r="J163" s="34"/>
      <c r="K163" s="60">
        <v>174</v>
      </c>
      <c r="L163" s="34">
        <v>123</v>
      </c>
      <c r="M163" s="34">
        <v>29</v>
      </c>
      <c r="N163" s="34">
        <v>1</v>
      </c>
      <c r="O163" s="34">
        <v>10.199999999999999</v>
      </c>
      <c r="P163" s="34">
        <v>10.199999999999999</v>
      </c>
      <c r="Q163" s="34"/>
    </row>
    <row r="164" spans="1:17" ht="36">
      <c r="A164" s="23">
        <v>132</v>
      </c>
      <c r="B164" s="30" t="s">
        <v>1209</v>
      </c>
      <c r="C164" s="113" t="s">
        <v>1320</v>
      </c>
      <c r="D164" s="31" t="s">
        <v>1300</v>
      </c>
      <c r="E164" s="32">
        <v>1</v>
      </c>
      <c r="F164" s="33">
        <v>2019.37</v>
      </c>
      <c r="G164" s="34"/>
      <c r="H164" s="34"/>
      <c r="I164" s="34"/>
      <c r="J164" s="34"/>
      <c r="K164" s="60">
        <v>2019</v>
      </c>
      <c r="L164" s="34"/>
      <c r="M164" s="34"/>
      <c r="N164" s="34"/>
      <c r="O164" s="34"/>
      <c r="P164" s="34"/>
      <c r="Q164" s="34"/>
    </row>
    <row r="165" spans="1:17" ht="36">
      <c r="A165" s="23">
        <v>133</v>
      </c>
      <c r="B165" s="30" t="s">
        <v>1209</v>
      </c>
      <c r="C165" s="113" t="s">
        <v>1319</v>
      </c>
      <c r="D165" s="31" t="s">
        <v>1538</v>
      </c>
      <c r="E165" s="32">
        <v>2</v>
      </c>
      <c r="F165" s="33">
        <v>62.78</v>
      </c>
      <c r="G165" s="34"/>
      <c r="H165" s="34"/>
      <c r="I165" s="34"/>
      <c r="J165" s="34"/>
      <c r="K165" s="60">
        <v>126</v>
      </c>
      <c r="L165" s="34"/>
      <c r="M165" s="34"/>
      <c r="N165" s="34"/>
      <c r="O165" s="34"/>
      <c r="P165" s="34"/>
      <c r="Q165" s="34"/>
    </row>
    <row r="166" spans="1:17" ht="36">
      <c r="A166" s="23">
        <v>134</v>
      </c>
      <c r="B166" s="30" t="s">
        <v>1209</v>
      </c>
      <c r="C166" s="113" t="s">
        <v>1318</v>
      </c>
      <c r="D166" s="31" t="s">
        <v>1538</v>
      </c>
      <c r="E166" s="32">
        <v>1</v>
      </c>
      <c r="F166" s="33">
        <v>16.27</v>
      </c>
      <c r="G166" s="34"/>
      <c r="H166" s="34"/>
      <c r="I166" s="34"/>
      <c r="J166" s="34"/>
      <c r="K166" s="60">
        <v>16</v>
      </c>
      <c r="L166" s="34"/>
      <c r="M166" s="34"/>
      <c r="N166" s="34"/>
      <c r="O166" s="34"/>
      <c r="P166" s="34"/>
      <c r="Q166" s="34"/>
    </row>
    <row r="167" spans="1:17" ht="24">
      <c r="A167" s="23">
        <v>135</v>
      </c>
      <c r="B167" s="30" t="s">
        <v>1297</v>
      </c>
      <c r="C167" s="113" t="s">
        <v>1296</v>
      </c>
      <c r="D167" s="31" t="s">
        <v>1295</v>
      </c>
      <c r="E167" s="32">
        <v>1</v>
      </c>
      <c r="F167" s="33">
        <v>25.36</v>
      </c>
      <c r="G167" s="33">
        <v>12.85</v>
      </c>
      <c r="H167" s="33">
        <v>1.66</v>
      </c>
      <c r="I167" s="33">
        <v>0.16</v>
      </c>
      <c r="J167" s="34"/>
      <c r="K167" s="60">
        <v>25</v>
      </c>
      <c r="L167" s="34">
        <v>13</v>
      </c>
      <c r="M167" s="34">
        <v>2</v>
      </c>
      <c r="N167" s="34"/>
      <c r="O167" s="34">
        <v>1.03</v>
      </c>
      <c r="P167" s="34">
        <v>1.03</v>
      </c>
      <c r="Q167" s="34"/>
    </row>
    <row r="168" spans="1:17" ht="36">
      <c r="A168" s="23">
        <v>136</v>
      </c>
      <c r="B168" s="30" t="s">
        <v>1209</v>
      </c>
      <c r="C168" s="113" t="s">
        <v>1317</v>
      </c>
      <c r="D168" s="31" t="s">
        <v>1538</v>
      </c>
      <c r="E168" s="32">
        <v>1</v>
      </c>
      <c r="F168" s="33">
        <v>15.88</v>
      </c>
      <c r="G168" s="34"/>
      <c r="H168" s="34"/>
      <c r="I168" s="34"/>
      <c r="J168" s="34"/>
      <c r="K168" s="60">
        <v>16</v>
      </c>
      <c r="L168" s="34"/>
      <c r="M168" s="34"/>
      <c r="N168" s="34"/>
      <c r="O168" s="34"/>
      <c r="P168" s="34"/>
      <c r="Q168" s="34"/>
    </row>
    <row r="169" spans="1:17" ht="36">
      <c r="A169" s="23">
        <v>137</v>
      </c>
      <c r="B169" s="30" t="s">
        <v>1316</v>
      </c>
      <c r="C169" s="113" t="s">
        <v>1315</v>
      </c>
      <c r="D169" s="31" t="s">
        <v>1253</v>
      </c>
      <c r="E169" s="32">
        <v>1</v>
      </c>
      <c r="F169" s="33">
        <v>11.35</v>
      </c>
      <c r="G169" s="33">
        <v>6.08</v>
      </c>
      <c r="H169" s="33">
        <v>1.8</v>
      </c>
      <c r="I169" s="34"/>
      <c r="J169" s="34"/>
      <c r="K169" s="60">
        <v>11</v>
      </c>
      <c r="L169" s="34">
        <v>6</v>
      </c>
      <c r="M169" s="34">
        <v>2</v>
      </c>
      <c r="N169" s="34"/>
      <c r="O169" s="34">
        <v>0.47</v>
      </c>
      <c r="P169" s="34">
        <v>0.47</v>
      </c>
      <c r="Q169" s="34"/>
    </row>
    <row r="170" spans="1:17" ht="36">
      <c r="A170" s="23">
        <v>138</v>
      </c>
      <c r="B170" s="30" t="s">
        <v>1314</v>
      </c>
      <c r="C170" s="113" t="s">
        <v>1313</v>
      </c>
      <c r="D170" s="31" t="s">
        <v>1516</v>
      </c>
      <c r="E170" s="32">
        <v>1</v>
      </c>
      <c r="F170" s="33">
        <v>205.58</v>
      </c>
      <c r="G170" s="34"/>
      <c r="H170" s="34"/>
      <c r="I170" s="34"/>
      <c r="J170" s="34"/>
      <c r="K170" s="60">
        <v>206</v>
      </c>
      <c r="L170" s="34"/>
      <c r="M170" s="34"/>
      <c r="N170" s="34"/>
      <c r="O170" s="34"/>
      <c r="P170" s="34"/>
      <c r="Q170" s="34"/>
    </row>
    <row r="171" spans="1:17" ht="24">
      <c r="A171" s="23">
        <v>139</v>
      </c>
      <c r="B171" s="30" t="s">
        <v>1312</v>
      </c>
      <c r="C171" s="113" t="s">
        <v>1311</v>
      </c>
      <c r="D171" s="31" t="s">
        <v>1515</v>
      </c>
      <c r="E171" s="32">
        <v>1</v>
      </c>
      <c r="F171" s="33">
        <v>22.16</v>
      </c>
      <c r="G171" s="33">
        <v>13.6</v>
      </c>
      <c r="H171" s="33">
        <v>1.86</v>
      </c>
      <c r="I171" s="34"/>
      <c r="J171" s="34"/>
      <c r="K171" s="60">
        <v>22</v>
      </c>
      <c r="L171" s="34">
        <v>14</v>
      </c>
      <c r="M171" s="34">
        <v>2</v>
      </c>
      <c r="N171" s="34"/>
      <c r="O171" s="34">
        <v>1.0900000000000001</v>
      </c>
      <c r="P171" s="34">
        <v>1.0900000000000001</v>
      </c>
      <c r="Q171" s="34"/>
    </row>
    <row r="172" spans="1:17" ht="36">
      <c r="A172" s="23">
        <v>140</v>
      </c>
      <c r="B172" s="30" t="s">
        <v>1310</v>
      </c>
      <c r="C172" s="113" t="s">
        <v>1309</v>
      </c>
      <c r="D172" s="31" t="s">
        <v>1516</v>
      </c>
      <c r="E172" s="32">
        <v>1</v>
      </c>
      <c r="F172" s="33">
        <v>1192.98</v>
      </c>
      <c r="G172" s="34"/>
      <c r="H172" s="34"/>
      <c r="I172" s="34"/>
      <c r="J172" s="34"/>
      <c r="K172" s="60">
        <v>1193</v>
      </c>
      <c r="L172" s="34"/>
      <c r="M172" s="34"/>
      <c r="N172" s="34"/>
      <c r="O172" s="34"/>
      <c r="P172" s="34"/>
      <c r="Q172" s="34"/>
    </row>
    <row r="173" spans="1:17" ht="36">
      <c r="A173" s="23">
        <v>141</v>
      </c>
      <c r="B173" s="30" t="s">
        <v>1211</v>
      </c>
      <c r="C173" s="113" t="s">
        <v>1210</v>
      </c>
      <c r="D173" s="31" t="s">
        <v>1190</v>
      </c>
      <c r="E173" s="35">
        <v>3</v>
      </c>
      <c r="F173" s="33">
        <v>24.67</v>
      </c>
      <c r="G173" s="33">
        <v>18.440000000000001</v>
      </c>
      <c r="H173" s="33">
        <v>2.94</v>
      </c>
      <c r="I173" s="34"/>
      <c r="J173" s="34"/>
      <c r="K173" s="60">
        <v>74</v>
      </c>
      <c r="L173" s="34">
        <v>55</v>
      </c>
      <c r="M173" s="34">
        <v>9</v>
      </c>
      <c r="N173" s="34"/>
      <c r="O173" s="34">
        <v>1.46</v>
      </c>
      <c r="P173" s="34">
        <v>4.38</v>
      </c>
      <c r="Q173" s="34"/>
    </row>
    <row r="174" spans="1:17" ht="36">
      <c r="A174" s="23">
        <v>142</v>
      </c>
      <c r="B174" s="30" t="s">
        <v>1209</v>
      </c>
      <c r="C174" s="113" t="s">
        <v>1292</v>
      </c>
      <c r="D174" s="31" t="s">
        <v>1538</v>
      </c>
      <c r="E174" s="32">
        <v>1</v>
      </c>
      <c r="F174" s="33">
        <v>60.82</v>
      </c>
      <c r="G174" s="34"/>
      <c r="H174" s="34"/>
      <c r="I174" s="34"/>
      <c r="J174" s="34"/>
      <c r="K174" s="60">
        <v>61</v>
      </c>
      <c r="L174" s="34"/>
      <c r="M174" s="34"/>
      <c r="N174" s="34"/>
      <c r="O174" s="34"/>
      <c r="P174" s="34"/>
      <c r="Q174" s="34"/>
    </row>
    <row r="175" spans="1:17" ht="36">
      <c r="A175" s="23">
        <v>143</v>
      </c>
      <c r="B175" s="30" t="s">
        <v>1209</v>
      </c>
      <c r="C175" s="113" t="s">
        <v>1291</v>
      </c>
      <c r="D175" s="31" t="s">
        <v>1538</v>
      </c>
      <c r="E175" s="32">
        <v>2</v>
      </c>
      <c r="F175" s="33">
        <v>60.82</v>
      </c>
      <c r="G175" s="34"/>
      <c r="H175" s="34"/>
      <c r="I175" s="34"/>
      <c r="J175" s="34"/>
      <c r="K175" s="60">
        <v>122</v>
      </c>
      <c r="L175" s="34"/>
      <c r="M175" s="34"/>
      <c r="N175" s="34"/>
      <c r="O175" s="34"/>
      <c r="P175" s="34"/>
      <c r="Q175" s="34"/>
    </row>
    <row r="176" spans="1:17" ht="36">
      <c r="A176" s="23">
        <v>144</v>
      </c>
      <c r="B176" s="30" t="s">
        <v>1308</v>
      </c>
      <c r="C176" s="113" t="s">
        <v>1289</v>
      </c>
      <c r="D176" s="31" t="s">
        <v>1939</v>
      </c>
      <c r="E176" s="35">
        <v>0.112</v>
      </c>
      <c r="F176" s="33">
        <v>5244.25</v>
      </c>
      <c r="G176" s="33">
        <v>2670.23</v>
      </c>
      <c r="H176" s="33">
        <v>1803.47</v>
      </c>
      <c r="I176" s="33">
        <v>272.44</v>
      </c>
      <c r="J176" s="34"/>
      <c r="K176" s="60">
        <v>587</v>
      </c>
      <c r="L176" s="34">
        <v>299</v>
      </c>
      <c r="M176" s="34">
        <v>202</v>
      </c>
      <c r="N176" s="34">
        <v>31</v>
      </c>
      <c r="O176" s="34">
        <v>211.42</v>
      </c>
      <c r="P176" s="34">
        <v>23.68</v>
      </c>
      <c r="Q176" s="34"/>
    </row>
    <row r="177" spans="1:17" ht="36">
      <c r="A177" s="23">
        <v>145</v>
      </c>
      <c r="B177" s="30" t="s">
        <v>1288</v>
      </c>
      <c r="C177" s="113" t="s">
        <v>1287</v>
      </c>
      <c r="D177" s="31" t="s">
        <v>1682</v>
      </c>
      <c r="E177" s="32">
        <v>11.2</v>
      </c>
      <c r="F177" s="33">
        <v>295.56</v>
      </c>
      <c r="G177" s="34"/>
      <c r="H177" s="34"/>
      <c r="I177" s="34"/>
      <c r="J177" s="34"/>
      <c r="K177" s="60">
        <v>3310</v>
      </c>
      <c r="L177" s="34"/>
      <c r="M177" s="34"/>
      <c r="N177" s="34"/>
      <c r="O177" s="34"/>
      <c r="P177" s="34"/>
      <c r="Q177" s="34"/>
    </row>
    <row r="178" spans="1:17" ht="36">
      <c r="A178" s="23">
        <v>146</v>
      </c>
      <c r="B178" s="30" t="s">
        <v>1307</v>
      </c>
      <c r="C178" s="113" t="s">
        <v>1249</v>
      </c>
      <c r="D178" s="31" t="s">
        <v>1939</v>
      </c>
      <c r="E178" s="35">
        <v>2.4E-2</v>
      </c>
      <c r="F178" s="33">
        <v>8038.62</v>
      </c>
      <c r="G178" s="33">
        <v>3552.14</v>
      </c>
      <c r="H178" s="33">
        <v>2621.41</v>
      </c>
      <c r="I178" s="33">
        <v>292.92</v>
      </c>
      <c r="J178" s="34"/>
      <c r="K178" s="60">
        <v>193</v>
      </c>
      <c r="L178" s="34">
        <v>85</v>
      </c>
      <c r="M178" s="34">
        <v>63</v>
      </c>
      <c r="N178" s="34">
        <v>7</v>
      </c>
      <c r="O178" s="34">
        <v>258.14999999999998</v>
      </c>
      <c r="P178" s="34">
        <v>6.2</v>
      </c>
      <c r="Q178" s="34"/>
    </row>
    <row r="179" spans="1:17" ht="36">
      <c r="A179" s="23">
        <v>147</v>
      </c>
      <c r="B179" s="30" t="s">
        <v>1282</v>
      </c>
      <c r="C179" s="113" t="s">
        <v>1281</v>
      </c>
      <c r="D179" s="31" t="s">
        <v>1682</v>
      </c>
      <c r="E179" s="32">
        <v>2.4</v>
      </c>
      <c r="F179" s="33">
        <v>457.08</v>
      </c>
      <c r="G179" s="34"/>
      <c r="H179" s="34"/>
      <c r="I179" s="34"/>
      <c r="J179" s="34"/>
      <c r="K179" s="60">
        <v>1097</v>
      </c>
      <c r="L179" s="34"/>
      <c r="M179" s="34"/>
      <c r="N179" s="34"/>
      <c r="O179" s="34"/>
      <c r="P179" s="34"/>
      <c r="Q179" s="34"/>
    </row>
    <row r="180" spans="1:17" ht="24">
      <c r="A180" s="23">
        <v>148</v>
      </c>
      <c r="B180" s="30" t="s">
        <v>1185</v>
      </c>
      <c r="C180" s="113" t="s">
        <v>1184</v>
      </c>
      <c r="D180" s="31" t="s">
        <v>1697</v>
      </c>
      <c r="E180" s="35">
        <v>0.01</v>
      </c>
      <c r="F180" s="33">
        <v>8739.36</v>
      </c>
      <c r="G180" s="34"/>
      <c r="H180" s="34"/>
      <c r="I180" s="34"/>
      <c r="J180" s="34"/>
      <c r="K180" s="60">
        <v>87</v>
      </c>
      <c r="L180" s="34"/>
      <c r="M180" s="34"/>
      <c r="N180" s="34"/>
      <c r="O180" s="34"/>
      <c r="P180" s="34"/>
      <c r="Q180" s="34"/>
    </row>
    <row r="181" spans="1:17" ht="36">
      <c r="A181" s="23">
        <v>149</v>
      </c>
      <c r="B181" s="30" t="s">
        <v>1276</v>
      </c>
      <c r="C181" s="113" t="s">
        <v>1275</v>
      </c>
      <c r="D181" s="31" t="s">
        <v>1515</v>
      </c>
      <c r="E181" s="32">
        <v>2</v>
      </c>
      <c r="F181" s="33">
        <v>39.9</v>
      </c>
      <c r="G181" s="33">
        <v>20.59</v>
      </c>
      <c r="H181" s="33">
        <v>2.09</v>
      </c>
      <c r="I181" s="34"/>
      <c r="J181" s="34"/>
      <c r="K181" s="60">
        <v>80</v>
      </c>
      <c r="L181" s="34">
        <v>41</v>
      </c>
      <c r="M181" s="34">
        <v>4</v>
      </c>
      <c r="N181" s="34"/>
      <c r="O181" s="34">
        <v>1.63</v>
      </c>
      <c r="P181" s="34">
        <v>3.26</v>
      </c>
      <c r="Q181" s="34"/>
    </row>
    <row r="182" spans="1:17" ht="36">
      <c r="A182" s="23">
        <v>150</v>
      </c>
      <c r="B182" s="30" t="s">
        <v>1274</v>
      </c>
      <c r="C182" s="113" t="s">
        <v>1273</v>
      </c>
      <c r="D182" s="31" t="s">
        <v>1516</v>
      </c>
      <c r="E182" s="32">
        <v>2</v>
      </c>
      <c r="F182" s="33">
        <v>4452.75</v>
      </c>
      <c r="G182" s="34"/>
      <c r="H182" s="34"/>
      <c r="I182" s="34"/>
      <c r="J182" s="34"/>
      <c r="K182" s="60">
        <v>8906</v>
      </c>
      <c r="L182" s="34"/>
      <c r="M182" s="34"/>
      <c r="N182" s="34"/>
      <c r="O182" s="34"/>
      <c r="P182" s="34"/>
      <c r="Q182" s="34"/>
    </row>
    <row r="183" spans="1:17" ht="36">
      <c r="A183" s="23">
        <v>151</v>
      </c>
      <c r="B183" s="30" t="s">
        <v>1272</v>
      </c>
      <c r="C183" s="113" t="s">
        <v>1271</v>
      </c>
      <c r="D183" s="31" t="s">
        <v>1516</v>
      </c>
      <c r="E183" s="32">
        <v>2</v>
      </c>
      <c r="F183" s="33">
        <v>6.5</v>
      </c>
      <c r="G183" s="34"/>
      <c r="H183" s="34"/>
      <c r="I183" s="34"/>
      <c r="J183" s="34"/>
      <c r="K183" s="60">
        <v>13</v>
      </c>
      <c r="L183" s="34"/>
      <c r="M183" s="34"/>
      <c r="N183" s="34"/>
      <c r="O183" s="34"/>
      <c r="P183" s="34"/>
      <c r="Q183" s="34"/>
    </row>
    <row r="184" spans="1:17" ht="36">
      <c r="A184" s="23">
        <v>152</v>
      </c>
      <c r="B184" s="30" t="s">
        <v>1707</v>
      </c>
      <c r="C184" s="113" t="s">
        <v>1706</v>
      </c>
      <c r="D184" s="31" t="s">
        <v>1939</v>
      </c>
      <c r="E184" s="35">
        <v>0.30199999999999999</v>
      </c>
      <c r="F184" s="33">
        <v>417.46</v>
      </c>
      <c r="G184" s="33">
        <v>79.650000000000006</v>
      </c>
      <c r="H184" s="33">
        <v>10.15</v>
      </c>
      <c r="I184" s="33">
        <v>0.16</v>
      </c>
      <c r="J184" s="34"/>
      <c r="K184" s="60">
        <v>126</v>
      </c>
      <c r="L184" s="34">
        <v>24</v>
      </c>
      <c r="M184" s="34">
        <v>3</v>
      </c>
      <c r="N184" s="34"/>
      <c r="O184" s="34">
        <v>5.31</v>
      </c>
      <c r="P184" s="34">
        <v>1.6</v>
      </c>
      <c r="Q184" s="34"/>
    </row>
    <row r="185" spans="1:17" ht="36">
      <c r="A185" s="23">
        <v>153</v>
      </c>
      <c r="B185" s="30" t="s">
        <v>1306</v>
      </c>
      <c r="C185" s="113" t="s">
        <v>1305</v>
      </c>
      <c r="D185" s="31" t="s">
        <v>1939</v>
      </c>
      <c r="E185" s="35">
        <v>0.15</v>
      </c>
      <c r="F185" s="33">
        <v>574.75</v>
      </c>
      <c r="G185" s="33">
        <v>120.81</v>
      </c>
      <c r="H185" s="33">
        <v>3.68</v>
      </c>
      <c r="I185" s="33">
        <v>0.16</v>
      </c>
      <c r="J185" s="34"/>
      <c r="K185" s="60">
        <v>86</v>
      </c>
      <c r="L185" s="34">
        <v>18</v>
      </c>
      <c r="M185" s="34">
        <v>1</v>
      </c>
      <c r="N185" s="34"/>
      <c r="O185" s="34">
        <v>9.68</v>
      </c>
      <c r="P185" s="34">
        <v>1.45</v>
      </c>
      <c r="Q185" s="34"/>
    </row>
    <row r="186" spans="1:17" ht="36">
      <c r="A186" s="23">
        <v>154</v>
      </c>
      <c r="B186" s="30" t="s">
        <v>1304</v>
      </c>
      <c r="C186" s="113" t="s">
        <v>1303</v>
      </c>
      <c r="D186" s="31" t="s">
        <v>1939</v>
      </c>
      <c r="E186" s="35">
        <v>4.1529999999999996</v>
      </c>
      <c r="F186" s="33">
        <v>709.24</v>
      </c>
      <c r="G186" s="33">
        <v>152.38</v>
      </c>
      <c r="H186" s="33">
        <v>3.68</v>
      </c>
      <c r="I186" s="33">
        <v>0.16</v>
      </c>
      <c r="J186" s="34"/>
      <c r="K186" s="60">
        <v>2945</v>
      </c>
      <c r="L186" s="34">
        <v>633</v>
      </c>
      <c r="M186" s="34">
        <v>15</v>
      </c>
      <c r="N186" s="34">
        <v>1</v>
      </c>
      <c r="O186" s="34">
        <v>12.21</v>
      </c>
      <c r="P186" s="34">
        <v>50.71</v>
      </c>
      <c r="Q186" s="34"/>
    </row>
    <row r="187" spans="1:17" ht="19.899999999999999" customHeight="1">
      <c r="A187" s="219" t="s">
        <v>1302</v>
      </c>
      <c r="B187" s="216"/>
      <c r="C187" s="216"/>
      <c r="D187" s="216"/>
      <c r="E187" s="216"/>
      <c r="F187" s="216"/>
      <c r="G187" s="216"/>
      <c r="H187" s="216"/>
      <c r="I187" s="216"/>
      <c r="J187" s="216"/>
      <c r="K187" s="216"/>
      <c r="L187" s="216"/>
      <c r="M187" s="216"/>
      <c r="N187" s="216"/>
      <c r="O187" s="216"/>
      <c r="P187" s="216"/>
      <c r="Q187" s="216"/>
    </row>
    <row r="188" spans="1:17" ht="36">
      <c r="A188" s="23">
        <v>155</v>
      </c>
      <c r="B188" s="30" t="s">
        <v>1269</v>
      </c>
      <c r="C188" s="113" t="s">
        <v>1268</v>
      </c>
      <c r="D188" s="31" t="s">
        <v>1267</v>
      </c>
      <c r="E188" s="32">
        <v>1</v>
      </c>
      <c r="F188" s="33">
        <v>174.11</v>
      </c>
      <c r="G188" s="33">
        <v>122.5</v>
      </c>
      <c r="H188" s="33">
        <v>28.9</v>
      </c>
      <c r="I188" s="33">
        <v>1.46</v>
      </c>
      <c r="J188" s="34"/>
      <c r="K188" s="60">
        <v>174</v>
      </c>
      <c r="L188" s="34">
        <v>123</v>
      </c>
      <c r="M188" s="34">
        <v>29</v>
      </c>
      <c r="N188" s="34">
        <v>1</v>
      </c>
      <c r="O188" s="34">
        <v>10.199999999999999</v>
      </c>
      <c r="P188" s="34">
        <v>10.199999999999999</v>
      </c>
      <c r="Q188" s="34"/>
    </row>
    <row r="189" spans="1:17" ht="36">
      <c r="A189" s="23">
        <v>156</v>
      </c>
      <c r="B189" s="30" t="s">
        <v>1209</v>
      </c>
      <c r="C189" s="113" t="s">
        <v>1301</v>
      </c>
      <c r="D189" s="31" t="s">
        <v>1300</v>
      </c>
      <c r="E189" s="32">
        <v>1</v>
      </c>
      <c r="F189" s="33">
        <v>2753.68</v>
      </c>
      <c r="G189" s="34"/>
      <c r="H189" s="34"/>
      <c r="I189" s="34"/>
      <c r="J189" s="34"/>
      <c r="K189" s="60">
        <v>2754</v>
      </c>
      <c r="L189" s="34"/>
      <c r="M189" s="34"/>
      <c r="N189" s="34"/>
      <c r="O189" s="34"/>
      <c r="P189" s="34"/>
      <c r="Q189" s="34"/>
    </row>
    <row r="190" spans="1:17" ht="36">
      <c r="A190" s="23">
        <v>157</v>
      </c>
      <c r="B190" s="30" t="s">
        <v>1209</v>
      </c>
      <c r="C190" s="113" t="s">
        <v>1299</v>
      </c>
      <c r="D190" s="31" t="s">
        <v>1538</v>
      </c>
      <c r="E190" s="32">
        <v>2</v>
      </c>
      <c r="F190" s="33">
        <v>77.05</v>
      </c>
      <c r="G190" s="34"/>
      <c r="H190" s="34"/>
      <c r="I190" s="34"/>
      <c r="J190" s="34"/>
      <c r="K190" s="60">
        <v>154</v>
      </c>
      <c r="L190" s="34"/>
      <c r="M190" s="34"/>
      <c r="N190" s="34"/>
      <c r="O190" s="34"/>
      <c r="P190" s="34"/>
      <c r="Q190" s="34"/>
    </row>
    <row r="191" spans="1:17" ht="36">
      <c r="A191" s="23">
        <v>158</v>
      </c>
      <c r="B191" s="30" t="s">
        <v>1209</v>
      </c>
      <c r="C191" s="113" t="s">
        <v>1298</v>
      </c>
      <c r="D191" s="31" t="s">
        <v>1538</v>
      </c>
      <c r="E191" s="32">
        <v>1</v>
      </c>
      <c r="F191" s="33">
        <v>16.27</v>
      </c>
      <c r="G191" s="34"/>
      <c r="H191" s="34"/>
      <c r="I191" s="34"/>
      <c r="J191" s="34"/>
      <c r="K191" s="60">
        <v>16</v>
      </c>
      <c r="L191" s="34"/>
      <c r="M191" s="34"/>
      <c r="N191" s="34"/>
      <c r="O191" s="34"/>
      <c r="P191" s="34"/>
      <c r="Q191" s="34"/>
    </row>
    <row r="192" spans="1:17" ht="36">
      <c r="A192" s="23">
        <v>159</v>
      </c>
      <c r="B192" s="30" t="s">
        <v>1255</v>
      </c>
      <c r="C192" s="113" t="s">
        <v>1254</v>
      </c>
      <c r="D192" s="31" t="s">
        <v>1253</v>
      </c>
      <c r="E192" s="32">
        <v>1</v>
      </c>
      <c r="F192" s="33">
        <v>15.34</v>
      </c>
      <c r="G192" s="33">
        <v>8.2799999999999994</v>
      </c>
      <c r="H192" s="33">
        <v>1.97</v>
      </c>
      <c r="I192" s="34"/>
      <c r="J192" s="34"/>
      <c r="K192" s="60">
        <v>15</v>
      </c>
      <c r="L192" s="34">
        <v>8</v>
      </c>
      <c r="M192" s="34">
        <v>2</v>
      </c>
      <c r="N192" s="34"/>
      <c r="O192" s="34">
        <v>0.64</v>
      </c>
      <c r="P192" s="34">
        <v>0.64</v>
      </c>
      <c r="Q192" s="34"/>
    </row>
    <row r="193" spans="1:17" ht="36">
      <c r="A193" s="23">
        <v>160</v>
      </c>
      <c r="B193" s="30" t="s">
        <v>1252</v>
      </c>
      <c r="C193" s="113" t="s">
        <v>1251</v>
      </c>
      <c r="D193" s="31" t="s">
        <v>1516</v>
      </c>
      <c r="E193" s="32">
        <v>1</v>
      </c>
      <c r="F193" s="33">
        <v>229</v>
      </c>
      <c r="G193" s="34"/>
      <c r="H193" s="34"/>
      <c r="I193" s="34"/>
      <c r="J193" s="34"/>
      <c r="K193" s="60">
        <v>229</v>
      </c>
      <c r="L193" s="34"/>
      <c r="M193" s="34"/>
      <c r="N193" s="34"/>
      <c r="O193" s="34"/>
      <c r="P193" s="34"/>
      <c r="Q193" s="34"/>
    </row>
    <row r="194" spans="1:17" ht="24">
      <c r="A194" s="23">
        <v>161</v>
      </c>
      <c r="B194" s="30" t="s">
        <v>1297</v>
      </c>
      <c r="C194" s="113" t="s">
        <v>1296</v>
      </c>
      <c r="D194" s="31" t="s">
        <v>1295</v>
      </c>
      <c r="E194" s="35">
        <v>2</v>
      </c>
      <c r="F194" s="33">
        <v>25.36</v>
      </c>
      <c r="G194" s="33">
        <v>12.85</v>
      </c>
      <c r="H194" s="33">
        <v>1.66</v>
      </c>
      <c r="I194" s="33">
        <v>0.16</v>
      </c>
      <c r="J194" s="34"/>
      <c r="K194" s="60">
        <v>51</v>
      </c>
      <c r="L194" s="34">
        <v>26</v>
      </c>
      <c r="M194" s="34">
        <v>3</v>
      </c>
      <c r="N194" s="34"/>
      <c r="O194" s="34">
        <v>1.03</v>
      </c>
      <c r="P194" s="34">
        <v>2.06</v>
      </c>
      <c r="Q194" s="34"/>
    </row>
    <row r="195" spans="1:17" ht="36">
      <c r="A195" s="23">
        <v>162</v>
      </c>
      <c r="B195" s="30" t="s">
        <v>1209</v>
      </c>
      <c r="C195" s="113" t="s">
        <v>1294</v>
      </c>
      <c r="D195" s="31" t="s">
        <v>1538</v>
      </c>
      <c r="E195" s="32">
        <v>1</v>
      </c>
      <c r="F195" s="33">
        <v>19.68</v>
      </c>
      <c r="G195" s="34"/>
      <c r="H195" s="34"/>
      <c r="I195" s="34"/>
      <c r="J195" s="34"/>
      <c r="K195" s="60">
        <v>20</v>
      </c>
      <c r="L195" s="34"/>
      <c r="M195" s="34"/>
      <c r="N195" s="34"/>
      <c r="O195" s="34"/>
      <c r="P195" s="34"/>
      <c r="Q195" s="34"/>
    </row>
    <row r="196" spans="1:17" ht="36">
      <c r="A196" s="23">
        <v>163</v>
      </c>
      <c r="B196" s="30" t="s">
        <v>1209</v>
      </c>
      <c r="C196" s="113" t="s">
        <v>1293</v>
      </c>
      <c r="D196" s="31" t="s">
        <v>1538</v>
      </c>
      <c r="E196" s="32">
        <v>1</v>
      </c>
      <c r="F196" s="33">
        <v>72.02</v>
      </c>
      <c r="G196" s="34"/>
      <c r="H196" s="34"/>
      <c r="I196" s="34"/>
      <c r="J196" s="34"/>
      <c r="K196" s="60">
        <v>72</v>
      </c>
      <c r="L196" s="34"/>
      <c r="M196" s="34"/>
      <c r="N196" s="34"/>
      <c r="O196" s="34"/>
      <c r="P196" s="34"/>
      <c r="Q196" s="34"/>
    </row>
    <row r="197" spans="1:17" ht="36">
      <c r="A197" s="23">
        <v>164</v>
      </c>
      <c r="B197" s="30" t="s">
        <v>1211</v>
      </c>
      <c r="C197" s="113" t="s">
        <v>1210</v>
      </c>
      <c r="D197" s="31" t="s">
        <v>1190</v>
      </c>
      <c r="E197" s="35">
        <v>8</v>
      </c>
      <c r="F197" s="33">
        <v>24.67</v>
      </c>
      <c r="G197" s="33">
        <v>18.440000000000001</v>
      </c>
      <c r="H197" s="33">
        <v>2.94</v>
      </c>
      <c r="I197" s="34"/>
      <c r="J197" s="34"/>
      <c r="K197" s="60">
        <v>197</v>
      </c>
      <c r="L197" s="34">
        <v>148</v>
      </c>
      <c r="M197" s="34">
        <v>24</v>
      </c>
      <c r="N197" s="34"/>
      <c r="O197" s="34">
        <v>1.46</v>
      </c>
      <c r="P197" s="34">
        <v>11.68</v>
      </c>
      <c r="Q197" s="34"/>
    </row>
    <row r="198" spans="1:17" ht="36">
      <c r="A198" s="23">
        <v>165</v>
      </c>
      <c r="B198" s="30" t="s">
        <v>1209</v>
      </c>
      <c r="C198" s="113" t="s">
        <v>1292</v>
      </c>
      <c r="D198" s="31" t="s">
        <v>1538</v>
      </c>
      <c r="E198" s="32">
        <v>3</v>
      </c>
      <c r="F198" s="33">
        <v>60.82</v>
      </c>
      <c r="G198" s="34"/>
      <c r="H198" s="34"/>
      <c r="I198" s="34"/>
      <c r="J198" s="34"/>
      <c r="K198" s="60">
        <v>182</v>
      </c>
      <c r="L198" s="34"/>
      <c r="M198" s="34"/>
      <c r="N198" s="34"/>
      <c r="O198" s="34"/>
      <c r="P198" s="34"/>
      <c r="Q198" s="34"/>
    </row>
    <row r="199" spans="1:17" ht="36">
      <c r="A199" s="23">
        <v>166</v>
      </c>
      <c r="B199" s="30" t="s">
        <v>1209</v>
      </c>
      <c r="C199" s="113" t="s">
        <v>1218</v>
      </c>
      <c r="D199" s="31" t="s">
        <v>1538</v>
      </c>
      <c r="E199" s="32">
        <v>2</v>
      </c>
      <c r="F199" s="33">
        <v>53.78</v>
      </c>
      <c r="G199" s="34"/>
      <c r="H199" s="34"/>
      <c r="I199" s="34"/>
      <c r="J199" s="34"/>
      <c r="K199" s="60">
        <v>108</v>
      </c>
      <c r="L199" s="34"/>
      <c r="M199" s="34"/>
      <c r="N199" s="34"/>
      <c r="O199" s="34"/>
      <c r="P199" s="34"/>
      <c r="Q199" s="34"/>
    </row>
    <row r="200" spans="1:17" ht="36">
      <c r="A200" s="23">
        <v>167</v>
      </c>
      <c r="B200" s="30" t="s">
        <v>1209</v>
      </c>
      <c r="C200" s="113" t="s">
        <v>1291</v>
      </c>
      <c r="D200" s="31" t="s">
        <v>1538</v>
      </c>
      <c r="E200" s="32">
        <v>3</v>
      </c>
      <c r="F200" s="33">
        <v>60.82</v>
      </c>
      <c r="G200" s="34"/>
      <c r="H200" s="34"/>
      <c r="I200" s="34"/>
      <c r="J200" s="34"/>
      <c r="K200" s="60">
        <v>182</v>
      </c>
      <c r="L200" s="34"/>
      <c r="M200" s="34"/>
      <c r="N200" s="34"/>
      <c r="O200" s="34"/>
      <c r="P200" s="34"/>
      <c r="Q200" s="34"/>
    </row>
    <row r="201" spans="1:17" ht="36">
      <c r="A201" s="23">
        <v>168</v>
      </c>
      <c r="B201" s="30" t="s">
        <v>1290</v>
      </c>
      <c r="C201" s="113" t="s">
        <v>1289</v>
      </c>
      <c r="D201" s="31" t="s">
        <v>1939</v>
      </c>
      <c r="E201" s="35">
        <v>0.13100000000000001</v>
      </c>
      <c r="F201" s="33">
        <v>5244.25</v>
      </c>
      <c r="G201" s="33">
        <v>2670.23</v>
      </c>
      <c r="H201" s="33">
        <v>1803.47</v>
      </c>
      <c r="I201" s="33">
        <v>272.44</v>
      </c>
      <c r="J201" s="34"/>
      <c r="K201" s="60">
        <v>687</v>
      </c>
      <c r="L201" s="34">
        <v>350</v>
      </c>
      <c r="M201" s="34">
        <v>236</v>
      </c>
      <c r="N201" s="34">
        <v>36</v>
      </c>
      <c r="O201" s="34">
        <v>211.42</v>
      </c>
      <c r="P201" s="34">
        <v>27.7</v>
      </c>
      <c r="Q201" s="34"/>
    </row>
    <row r="202" spans="1:17" ht="36">
      <c r="A202" s="23">
        <v>169</v>
      </c>
      <c r="B202" s="30" t="s">
        <v>1288</v>
      </c>
      <c r="C202" s="113" t="s">
        <v>1287</v>
      </c>
      <c r="D202" s="31" t="s">
        <v>1682</v>
      </c>
      <c r="E202" s="32">
        <v>13.1</v>
      </c>
      <c r="F202" s="33">
        <v>295.56</v>
      </c>
      <c r="G202" s="34"/>
      <c r="H202" s="34"/>
      <c r="I202" s="34"/>
      <c r="J202" s="34"/>
      <c r="K202" s="60">
        <v>3872</v>
      </c>
      <c r="L202" s="34"/>
      <c r="M202" s="34"/>
      <c r="N202" s="34"/>
      <c r="O202" s="34"/>
      <c r="P202" s="34"/>
      <c r="Q202" s="34"/>
    </row>
    <row r="203" spans="1:17" ht="36">
      <c r="A203" s="23">
        <v>170</v>
      </c>
      <c r="B203" s="30" t="s">
        <v>1286</v>
      </c>
      <c r="C203" s="113" t="s">
        <v>1285</v>
      </c>
      <c r="D203" s="31" t="s">
        <v>1939</v>
      </c>
      <c r="E203" s="35">
        <v>0.02</v>
      </c>
      <c r="F203" s="33">
        <v>5099.83</v>
      </c>
      <c r="G203" s="33">
        <v>2483.94</v>
      </c>
      <c r="H203" s="33">
        <v>1931.16</v>
      </c>
      <c r="I203" s="33">
        <v>297.89999999999998</v>
      </c>
      <c r="J203" s="34"/>
      <c r="K203" s="60">
        <v>102</v>
      </c>
      <c r="L203" s="34">
        <v>50</v>
      </c>
      <c r="M203" s="34">
        <v>39</v>
      </c>
      <c r="N203" s="34">
        <v>6</v>
      </c>
      <c r="O203" s="34">
        <v>196.67</v>
      </c>
      <c r="P203" s="34">
        <v>3.93</v>
      </c>
      <c r="Q203" s="34"/>
    </row>
    <row r="204" spans="1:17" ht="36">
      <c r="A204" s="23">
        <v>171</v>
      </c>
      <c r="B204" s="30" t="s">
        <v>1284</v>
      </c>
      <c r="C204" s="113" t="s">
        <v>1283</v>
      </c>
      <c r="D204" s="31" t="s">
        <v>1682</v>
      </c>
      <c r="E204" s="32">
        <v>2</v>
      </c>
      <c r="F204" s="33">
        <v>255.3</v>
      </c>
      <c r="G204" s="34"/>
      <c r="H204" s="34"/>
      <c r="I204" s="34"/>
      <c r="J204" s="34"/>
      <c r="K204" s="60">
        <v>511</v>
      </c>
      <c r="L204" s="34"/>
      <c r="M204" s="34"/>
      <c r="N204" s="34"/>
      <c r="O204" s="34"/>
      <c r="P204" s="34"/>
      <c r="Q204" s="34"/>
    </row>
    <row r="205" spans="1:17" ht="36">
      <c r="A205" s="23">
        <v>172</v>
      </c>
      <c r="B205" s="30" t="s">
        <v>1250</v>
      </c>
      <c r="C205" s="113" t="s">
        <v>1249</v>
      </c>
      <c r="D205" s="31" t="s">
        <v>1939</v>
      </c>
      <c r="E205" s="35">
        <v>4.4999999999999998E-2</v>
      </c>
      <c r="F205" s="33">
        <v>8038.62</v>
      </c>
      <c r="G205" s="33">
        <v>3552.14</v>
      </c>
      <c r="H205" s="33">
        <v>2621.41</v>
      </c>
      <c r="I205" s="33">
        <v>292.92</v>
      </c>
      <c r="J205" s="34"/>
      <c r="K205" s="60">
        <v>362</v>
      </c>
      <c r="L205" s="34">
        <v>160</v>
      </c>
      <c r="M205" s="34">
        <v>118</v>
      </c>
      <c r="N205" s="34">
        <v>13</v>
      </c>
      <c r="O205" s="34">
        <v>258.14999999999998</v>
      </c>
      <c r="P205" s="34">
        <v>11.62</v>
      </c>
      <c r="Q205" s="34"/>
    </row>
    <row r="206" spans="1:17" ht="36">
      <c r="A206" s="23">
        <v>173</v>
      </c>
      <c r="B206" s="30" t="s">
        <v>1282</v>
      </c>
      <c r="C206" s="113" t="s">
        <v>1281</v>
      </c>
      <c r="D206" s="31" t="s">
        <v>1682</v>
      </c>
      <c r="E206" s="32">
        <v>4.5</v>
      </c>
      <c r="F206" s="33">
        <v>457.08</v>
      </c>
      <c r="G206" s="34"/>
      <c r="H206" s="34"/>
      <c r="I206" s="34"/>
      <c r="J206" s="34"/>
      <c r="K206" s="60">
        <v>2057</v>
      </c>
      <c r="L206" s="34"/>
      <c r="M206" s="34"/>
      <c r="N206" s="34"/>
      <c r="O206" s="34"/>
      <c r="P206" s="34"/>
      <c r="Q206" s="34"/>
    </row>
    <row r="207" spans="1:17" ht="24">
      <c r="A207" s="23">
        <v>174</v>
      </c>
      <c r="B207" s="30" t="s">
        <v>1185</v>
      </c>
      <c r="C207" s="113" t="s">
        <v>1184</v>
      </c>
      <c r="D207" s="31" t="s">
        <v>1697</v>
      </c>
      <c r="E207" s="35">
        <v>0.01</v>
      </c>
      <c r="F207" s="33">
        <v>8739.36</v>
      </c>
      <c r="G207" s="34"/>
      <c r="H207" s="34"/>
      <c r="I207" s="34"/>
      <c r="J207" s="34"/>
      <c r="K207" s="60">
        <v>87</v>
      </c>
      <c r="L207" s="34"/>
      <c r="M207" s="34"/>
      <c r="N207" s="34"/>
      <c r="O207" s="34"/>
      <c r="P207" s="34"/>
      <c r="Q207" s="34"/>
    </row>
    <row r="208" spans="1:17" ht="36">
      <c r="A208" s="23">
        <v>175</v>
      </c>
      <c r="B208" s="30" t="s">
        <v>1280</v>
      </c>
      <c r="C208" s="113" t="s">
        <v>1279</v>
      </c>
      <c r="D208" s="31" t="s">
        <v>1515</v>
      </c>
      <c r="E208" s="32">
        <v>1</v>
      </c>
      <c r="F208" s="33">
        <v>29.78</v>
      </c>
      <c r="G208" s="33">
        <v>19.22</v>
      </c>
      <c r="H208" s="33">
        <v>2.21</v>
      </c>
      <c r="I208" s="34"/>
      <c r="J208" s="34"/>
      <c r="K208" s="60">
        <v>30</v>
      </c>
      <c r="L208" s="34">
        <v>19</v>
      </c>
      <c r="M208" s="34">
        <v>2</v>
      </c>
      <c r="N208" s="34"/>
      <c r="O208" s="34">
        <v>1.54</v>
      </c>
      <c r="P208" s="34">
        <v>1.54</v>
      </c>
      <c r="Q208" s="34"/>
    </row>
    <row r="209" spans="1:17" ht="36">
      <c r="A209" s="23">
        <v>176</v>
      </c>
      <c r="B209" s="30" t="s">
        <v>1278</v>
      </c>
      <c r="C209" s="113" t="s">
        <v>1277</v>
      </c>
      <c r="D209" s="31" t="s">
        <v>1516</v>
      </c>
      <c r="E209" s="32">
        <v>1</v>
      </c>
      <c r="F209" s="33">
        <v>1249.5</v>
      </c>
      <c r="G209" s="34"/>
      <c r="H209" s="34"/>
      <c r="I209" s="34"/>
      <c r="J209" s="34"/>
      <c r="K209" s="60">
        <v>1250</v>
      </c>
      <c r="L209" s="34"/>
      <c r="M209" s="34"/>
      <c r="N209" s="34"/>
      <c r="O209" s="34"/>
      <c r="P209" s="34"/>
      <c r="Q209" s="34"/>
    </row>
    <row r="210" spans="1:17" ht="36">
      <c r="A210" s="23">
        <v>177</v>
      </c>
      <c r="B210" s="30" t="s">
        <v>1276</v>
      </c>
      <c r="C210" s="113" t="s">
        <v>1275</v>
      </c>
      <c r="D210" s="31" t="s">
        <v>1515</v>
      </c>
      <c r="E210" s="35">
        <v>3</v>
      </c>
      <c r="F210" s="33">
        <v>39.9</v>
      </c>
      <c r="G210" s="33">
        <v>20.59</v>
      </c>
      <c r="H210" s="33">
        <v>2.09</v>
      </c>
      <c r="I210" s="34"/>
      <c r="J210" s="34"/>
      <c r="K210" s="60">
        <v>120</v>
      </c>
      <c r="L210" s="34">
        <v>62</v>
      </c>
      <c r="M210" s="34">
        <v>6</v>
      </c>
      <c r="N210" s="34"/>
      <c r="O210" s="34">
        <v>1.63</v>
      </c>
      <c r="P210" s="34">
        <v>4.8899999999999997</v>
      </c>
      <c r="Q210" s="34"/>
    </row>
    <row r="211" spans="1:17" ht="36">
      <c r="A211" s="23">
        <v>178</v>
      </c>
      <c r="B211" s="30" t="s">
        <v>1274</v>
      </c>
      <c r="C211" s="113" t="s">
        <v>1273</v>
      </c>
      <c r="D211" s="31" t="s">
        <v>1516</v>
      </c>
      <c r="E211" s="35">
        <v>3</v>
      </c>
      <c r="F211" s="33">
        <v>4452.75</v>
      </c>
      <c r="G211" s="34"/>
      <c r="H211" s="34"/>
      <c r="I211" s="34"/>
      <c r="J211" s="34"/>
      <c r="K211" s="60">
        <v>13358</v>
      </c>
      <c r="L211" s="34"/>
      <c r="M211" s="34"/>
      <c r="N211" s="34"/>
      <c r="O211" s="34"/>
      <c r="P211" s="34"/>
      <c r="Q211" s="34"/>
    </row>
    <row r="212" spans="1:17" ht="36">
      <c r="A212" s="23">
        <v>179</v>
      </c>
      <c r="B212" s="30" t="s">
        <v>1272</v>
      </c>
      <c r="C212" s="113" t="s">
        <v>1271</v>
      </c>
      <c r="D212" s="31" t="s">
        <v>1516</v>
      </c>
      <c r="E212" s="32">
        <v>2</v>
      </c>
      <c r="F212" s="33">
        <v>6.5</v>
      </c>
      <c r="G212" s="34"/>
      <c r="H212" s="34"/>
      <c r="I212" s="34"/>
      <c r="J212" s="34"/>
      <c r="K212" s="60">
        <v>13</v>
      </c>
      <c r="L212" s="34"/>
      <c r="M212" s="34"/>
      <c r="N212" s="34"/>
      <c r="O212" s="34"/>
      <c r="P212" s="34"/>
      <c r="Q212" s="34"/>
    </row>
    <row r="213" spans="1:17" ht="19.899999999999999" customHeight="1">
      <c r="A213" s="219" t="s">
        <v>1270</v>
      </c>
      <c r="B213" s="216"/>
      <c r="C213" s="216"/>
      <c r="D213" s="216"/>
      <c r="E213" s="216"/>
      <c r="F213" s="216"/>
      <c r="G213" s="216"/>
      <c r="H213" s="216"/>
      <c r="I213" s="216"/>
      <c r="J213" s="216"/>
      <c r="K213" s="216"/>
      <c r="L213" s="216"/>
      <c r="M213" s="216"/>
      <c r="N213" s="216"/>
      <c r="O213" s="216"/>
      <c r="P213" s="216"/>
      <c r="Q213" s="216"/>
    </row>
    <row r="214" spans="1:17" ht="36">
      <c r="A214" s="23">
        <v>180</v>
      </c>
      <c r="B214" s="30" t="s">
        <v>1269</v>
      </c>
      <c r="C214" s="113" t="s">
        <v>1268</v>
      </c>
      <c r="D214" s="31" t="s">
        <v>1267</v>
      </c>
      <c r="E214" s="32">
        <v>1</v>
      </c>
      <c r="F214" s="33">
        <v>174.11</v>
      </c>
      <c r="G214" s="33">
        <v>122.5</v>
      </c>
      <c r="H214" s="33">
        <v>28.9</v>
      </c>
      <c r="I214" s="33">
        <v>1.46</v>
      </c>
      <c r="J214" s="34"/>
      <c r="K214" s="60">
        <v>174</v>
      </c>
      <c r="L214" s="34">
        <v>123</v>
      </c>
      <c r="M214" s="34">
        <v>29</v>
      </c>
      <c r="N214" s="34">
        <v>1</v>
      </c>
      <c r="O214" s="34">
        <v>10.199999999999999</v>
      </c>
      <c r="P214" s="34">
        <v>10.199999999999999</v>
      </c>
      <c r="Q214" s="34"/>
    </row>
    <row r="215" spans="1:17" ht="48">
      <c r="A215" s="23">
        <v>181</v>
      </c>
      <c r="B215" s="30" t="s">
        <v>1209</v>
      </c>
      <c r="C215" s="113" t="s">
        <v>1266</v>
      </c>
      <c r="D215" s="31" t="s">
        <v>1265</v>
      </c>
      <c r="E215" s="32">
        <v>1</v>
      </c>
      <c r="F215" s="33">
        <v>4475.83</v>
      </c>
      <c r="G215" s="34"/>
      <c r="H215" s="34"/>
      <c r="I215" s="34"/>
      <c r="J215" s="34"/>
      <c r="K215" s="60">
        <v>4476</v>
      </c>
      <c r="L215" s="34"/>
      <c r="M215" s="34"/>
      <c r="N215" s="34"/>
      <c r="O215" s="34"/>
      <c r="P215" s="34"/>
      <c r="Q215" s="34"/>
    </row>
    <row r="216" spans="1:17" ht="60">
      <c r="A216" s="23">
        <v>182</v>
      </c>
      <c r="B216" s="30" t="s">
        <v>1264</v>
      </c>
      <c r="C216" s="113" t="s">
        <v>1263</v>
      </c>
      <c r="D216" s="31" t="s">
        <v>1515</v>
      </c>
      <c r="E216" s="32">
        <v>1</v>
      </c>
      <c r="F216" s="33">
        <v>137.5</v>
      </c>
      <c r="G216" s="33">
        <v>31.8</v>
      </c>
      <c r="H216" s="33">
        <v>2.36</v>
      </c>
      <c r="I216" s="34"/>
      <c r="J216" s="34"/>
      <c r="K216" s="60">
        <v>138</v>
      </c>
      <c r="L216" s="34">
        <v>32</v>
      </c>
      <c r="M216" s="34">
        <v>2</v>
      </c>
      <c r="N216" s="34"/>
      <c r="O216" s="34">
        <v>2.4</v>
      </c>
      <c r="P216" s="34">
        <v>2.4</v>
      </c>
      <c r="Q216" s="34"/>
    </row>
    <row r="217" spans="1:17" ht="24">
      <c r="A217" s="23">
        <v>183</v>
      </c>
      <c r="B217" s="30" t="s">
        <v>1262</v>
      </c>
      <c r="C217" s="113" t="s">
        <v>1261</v>
      </c>
      <c r="D217" s="31" t="s">
        <v>1516</v>
      </c>
      <c r="E217" s="32">
        <v>1</v>
      </c>
      <c r="F217" s="33">
        <v>240.85</v>
      </c>
      <c r="G217" s="34"/>
      <c r="H217" s="34"/>
      <c r="I217" s="34"/>
      <c r="J217" s="34"/>
      <c r="K217" s="60">
        <v>241</v>
      </c>
      <c r="L217" s="34"/>
      <c r="M217" s="34"/>
      <c r="N217" s="34"/>
      <c r="O217" s="34"/>
      <c r="P217" s="34"/>
      <c r="Q217" s="34"/>
    </row>
    <row r="218" spans="1:17" ht="24">
      <c r="A218" s="23">
        <v>184</v>
      </c>
      <c r="B218" s="30" t="s">
        <v>1260</v>
      </c>
      <c r="C218" s="113" t="s">
        <v>1259</v>
      </c>
      <c r="D218" s="31" t="s">
        <v>1258</v>
      </c>
      <c r="E218" s="35">
        <v>1.44</v>
      </c>
      <c r="F218" s="33">
        <v>77.27</v>
      </c>
      <c r="G218" s="33">
        <v>70.84</v>
      </c>
      <c r="H218" s="33">
        <v>1.0900000000000001</v>
      </c>
      <c r="I218" s="34"/>
      <c r="J218" s="34"/>
      <c r="K218" s="60">
        <v>111</v>
      </c>
      <c r="L218" s="34">
        <v>102</v>
      </c>
      <c r="M218" s="34">
        <v>2</v>
      </c>
      <c r="N218" s="34"/>
      <c r="O218" s="34">
        <v>5.75</v>
      </c>
      <c r="P218" s="34">
        <v>8.2799999999999994</v>
      </c>
      <c r="Q218" s="34"/>
    </row>
    <row r="219" spans="1:17" ht="36">
      <c r="A219" s="23">
        <v>185</v>
      </c>
      <c r="B219" s="30" t="s">
        <v>1209</v>
      </c>
      <c r="C219" s="113" t="s">
        <v>1257</v>
      </c>
      <c r="D219" s="31" t="s">
        <v>1538</v>
      </c>
      <c r="E219" s="32">
        <v>2</v>
      </c>
      <c r="F219" s="33">
        <v>83.9</v>
      </c>
      <c r="G219" s="34"/>
      <c r="H219" s="34"/>
      <c r="I219" s="34"/>
      <c r="J219" s="34"/>
      <c r="K219" s="60">
        <v>168</v>
      </c>
      <c r="L219" s="34"/>
      <c r="M219" s="34"/>
      <c r="N219" s="34"/>
      <c r="O219" s="34"/>
      <c r="P219" s="34"/>
      <c r="Q219" s="34"/>
    </row>
    <row r="220" spans="1:17" ht="36">
      <c r="A220" s="23">
        <v>186</v>
      </c>
      <c r="B220" s="30" t="s">
        <v>1209</v>
      </c>
      <c r="C220" s="113" t="s">
        <v>1256</v>
      </c>
      <c r="D220" s="31" t="s">
        <v>1538</v>
      </c>
      <c r="E220" s="32">
        <v>1</v>
      </c>
      <c r="F220" s="33">
        <v>184.85</v>
      </c>
      <c r="G220" s="34"/>
      <c r="H220" s="34"/>
      <c r="I220" s="34"/>
      <c r="J220" s="34"/>
      <c r="K220" s="60">
        <v>185</v>
      </c>
      <c r="L220" s="34"/>
      <c r="M220" s="34"/>
      <c r="N220" s="34"/>
      <c r="O220" s="34"/>
      <c r="P220" s="34"/>
      <c r="Q220" s="34"/>
    </row>
    <row r="221" spans="1:17" ht="36">
      <c r="A221" s="23">
        <v>187</v>
      </c>
      <c r="B221" s="30" t="s">
        <v>1255</v>
      </c>
      <c r="C221" s="113" t="s">
        <v>1254</v>
      </c>
      <c r="D221" s="31" t="s">
        <v>1253</v>
      </c>
      <c r="E221" s="32">
        <v>1</v>
      </c>
      <c r="F221" s="33">
        <v>15.34</v>
      </c>
      <c r="G221" s="33">
        <v>8.2799999999999994</v>
      </c>
      <c r="H221" s="33">
        <v>1.97</v>
      </c>
      <c r="I221" s="34"/>
      <c r="J221" s="34"/>
      <c r="K221" s="60">
        <v>15</v>
      </c>
      <c r="L221" s="34">
        <v>8</v>
      </c>
      <c r="M221" s="34">
        <v>2</v>
      </c>
      <c r="N221" s="34"/>
      <c r="O221" s="34">
        <v>0.64</v>
      </c>
      <c r="P221" s="34">
        <v>0.64</v>
      </c>
      <c r="Q221" s="34"/>
    </row>
    <row r="222" spans="1:17" ht="36">
      <c r="A222" s="23">
        <v>188</v>
      </c>
      <c r="B222" s="30" t="s">
        <v>1252</v>
      </c>
      <c r="C222" s="113" t="s">
        <v>1251</v>
      </c>
      <c r="D222" s="31" t="s">
        <v>1516</v>
      </c>
      <c r="E222" s="32">
        <v>1</v>
      </c>
      <c r="F222" s="33">
        <v>229</v>
      </c>
      <c r="G222" s="34"/>
      <c r="H222" s="34"/>
      <c r="I222" s="34"/>
      <c r="J222" s="34"/>
      <c r="K222" s="60">
        <v>229</v>
      </c>
      <c r="L222" s="34"/>
      <c r="M222" s="34"/>
      <c r="N222" s="34"/>
      <c r="O222" s="34"/>
      <c r="P222" s="34"/>
      <c r="Q222" s="34"/>
    </row>
    <row r="223" spans="1:17" ht="36">
      <c r="A223" s="23">
        <v>189</v>
      </c>
      <c r="B223" s="30" t="s">
        <v>1250</v>
      </c>
      <c r="C223" s="113" t="s">
        <v>1249</v>
      </c>
      <c r="D223" s="31" t="s">
        <v>1939</v>
      </c>
      <c r="E223" s="35">
        <v>0.03</v>
      </c>
      <c r="F223" s="33">
        <v>8038.62</v>
      </c>
      <c r="G223" s="33">
        <v>3552.14</v>
      </c>
      <c r="H223" s="33">
        <v>2621.41</v>
      </c>
      <c r="I223" s="33">
        <v>292.92</v>
      </c>
      <c r="J223" s="34"/>
      <c r="K223" s="60">
        <v>241</v>
      </c>
      <c r="L223" s="34">
        <v>107</v>
      </c>
      <c r="M223" s="34">
        <v>79</v>
      </c>
      <c r="N223" s="34">
        <v>9</v>
      </c>
      <c r="O223" s="34">
        <v>258.14999999999998</v>
      </c>
      <c r="P223" s="34">
        <v>7.74</v>
      </c>
      <c r="Q223" s="34"/>
    </row>
    <row r="224" spans="1:17" ht="24">
      <c r="A224" s="23">
        <v>190</v>
      </c>
      <c r="B224" s="30" t="s">
        <v>1248</v>
      </c>
      <c r="C224" s="113" t="s">
        <v>1198</v>
      </c>
      <c r="D224" s="31" t="s">
        <v>1682</v>
      </c>
      <c r="E224" s="32">
        <v>3</v>
      </c>
      <c r="F224" s="33">
        <v>272.33</v>
      </c>
      <c r="G224" s="34"/>
      <c r="H224" s="34"/>
      <c r="I224" s="34"/>
      <c r="J224" s="34"/>
      <c r="K224" s="60">
        <v>817</v>
      </c>
      <c r="L224" s="34"/>
      <c r="M224" s="34"/>
      <c r="N224" s="34"/>
      <c r="O224" s="34"/>
      <c r="P224" s="34"/>
      <c r="Q224" s="34"/>
    </row>
    <row r="225" spans="1:17" ht="36">
      <c r="A225" s="23">
        <v>191</v>
      </c>
      <c r="B225" s="30" t="s">
        <v>1247</v>
      </c>
      <c r="C225" s="113" t="s">
        <v>1246</v>
      </c>
      <c r="D225" s="31" t="s">
        <v>1939</v>
      </c>
      <c r="E225" s="35">
        <v>2.1000000000000001E-2</v>
      </c>
      <c r="F225" s="33">
        <v>1821</v>
      </c>
      <c r="G225" s="33">
        <v>1232.74</v>
      </c>
      <c r="H225" s="33">
        <v>124.57</v>
      </c>
      <c r="I225" s="33">
        <v>5.0999999999999996</v>
      </c>
      <c r="J225" s="34"/>
      <c r="K225" s="60">
        <v>38</v>
      </c>
      <c r="L225" s="34">
        <v>26</v>
      </c>
      <c r="M225" s="34">
        <v>3</v>
      </c>
      <c r="N225" s="34"/>
      <c r="O225" s="34">
        <v>100.06</v>
      </c>
      <c r="P225" s="34">
        <v>2.1</v>
      </c>
      <c r="Q225" s="34"/>
    </row>
    <row r="226" spans="1:17" ht="36">
      <c r="A226" s="23">
        <v>192</v>
      </c>
      <c r="B226" s="30" t="s">
        <v>1245</v>
      </c>
      <c r="C226" s="113" t="s">
        <v>1244</v>
      </c>
      <c r="D226" s="31" t="s">
        <v>1682</v>
      </c>
      <c r="E226" s="32">
        <v>2.1</v>
      </c>
      <c r="F226" s="33">
        <v>227.17</v>
      </c>
      <c r="G226" s="34"/>
      <c r="H226" s="34"/>
      <c r="I226" s="34"/>
      <c r="J226" s="34"/>
      <c r="K226" s="60">
        <v>477</v>
      </c>
      <c r="L226" s="34"/>
      <c r="M226" s="34"/>
      <c r="N226" s="34"/>
      <c r="O226" s="34"/>
      <c r="P226" s="34"/>
      <c r="Q226" s="34"/>
    </row>
    <row r="227" spans="1:17" ht="24">
      <c r="A227" s="23">
        <v>193</v>
      </c>
      <c r="B227" s="30" t="s">
        <v>1185</v>
      </c>
      <c r="C227" s="113" t="s">
        <v>1184</v>
      </c>
      <c r="D227" s="31" t="s">
        <v>1697</v>
      </c>
      <c r="E227" s="35">
        <v>6.0000000000000001E-3</v>
      </c>
      <c r="F227" s="33">
        <v>8739.36</v>
      </c>
      <c r="G227" s="34"/>
      <c r="H227" s="34"/>
      <c r="I227" s="34"/>
      <c r="J227" s="34"/>
      <c r="K227" s="60">
        <v>52</v>
      </c>
      <c r="L227" s="34"/>
      <c r="M227" s="34"/>
      <c r="N227" s="34"/>
      <c r="O227" s="34"/>
      <c r="P227" s="34"/>
      <c r="Q227" s="34"/>
    </row>
    <row r="228" spans="1:17" ht="19.899999999999999" customHeight="1">
      <c r="A228" s="219" t="s">
        <v>1243</v>
      </c>
      <c r="B228" s="216"/>
      <c r="C228" s="216"/>
      <c r="D228" s="216"/>
      <c r="E228" s="216"/>
      <c r="F228" s="216"/>
      <c r="G228" s="216"/>
      <c r="H228" s="216"/>
      <c r="I228" s="216"/>
      <c r="J228" s="216"/>
      <c r="K228" s="216"/>
      <c r="L228" s="216"/>
      <c r="M228" s="216"/>
      <c r="N228" s="216"/>
      <c r="O228" s="216"/>
      <c r="P228" s="216"/>
      <c r="Q228" s="216"/>
    </row>
    <row r="229" spans="1:17" ht="36">
      <c r="A229" s="23">
        <v>194</v>
      </c>
      <c r="B229" s="30" t="s">
        <v>1206</v>
      </c>
      <c r="C229" s="113" t="s">
        <v>1221</v>
      </c>
      <c r="D229" s="31" t="s">
        <v>1204</v>
      </c>
      <c r="E229" s="32">
        <v>1</v>
      </c>
      <c r="F229" s="33">
        <v>42.8</v>
      </c>
      <c r="G229" s="33">
        <v>35.07</v>
      </c>
      <c r="H229" s="33">
        <v>2.98</v>
      </c>
      <c r="I229" s="34"/>
      <c r="J229" s="34"/>
      <c r="K229" s="60">
        <v>43</v>
      </c>
      <c r="L229" s="34">
        <v>35</v>
      </c>
      <c r="M229" s="34">
        <v>3</v>
      </c>
      <c r="N229" s="34"/>
      <c r="O229" s="34">
        <v>2.92</v>
      </c>
      <c r="P229" s="34">
        <v>2.92</v>
      </c>
      <c r="Q229" s="34"/>
    </row>
    <row r="230" spans="1:17" ht="36">
      <c r="A230" s="23">
        <v>195</v>
      </c>
      <c r="B230" s="30" t="s">
        <v>1220</v>
      </c>
      <c r="C230" s="113" t="s">
        <v>1219</v>
      </c>
      <c r="D230" s="31" t="s">
        <v>1516</v>
      </c>
      <c r="E230" s="32">
        <v>1</v>
      </c>
      <c r="F230" s="33">
        <v>274</v>
      </c>
      <c r="G230" s="34"/>
      <c r="H230" s="34"/>
      <c r="I230" s="34"/>
      <c r="J230" s="34"/>
      <c r="K230" s="60">
        <v>274</v>
      </c>
      <c r="L230" s="34"/>
      <c r="M230" s="34"/>
      <c r="N230" s="34"/>
      <c r="O230" s="34"/>
      <c r="P230" s="34"/>
      <c r="Q230" s="34"/>
    </row>
    <row r="231" spans="1:17" ht="36">
      <c r="A231" s="23">
        <v>196</v>
      </c>
      <c r="B231" s="30" t="s">
        <v>1211</v>
      </c>
      <c r="C231" s="113" t="s">
        <v>1210</v>
      </c>
      <c r="D231" s="31" t="s">
        <v>1190</v>
      </c>
      <c r="E231" s="35">
        <v>2</v>
      </c>
      <c r="F231" s="33">
        <v>24.67</v>
      </c>
      <c r="G231" s="33">
        <v>18.440000000000001</v>
      </c>
      <c r="H231" s="33">
        <v>2.94</v>
      </c>
      <c r="I231" s="34"/>
      <c r="J231" s="34"/>
      <c r="K231" s="60">
        <v>49</v>
      </c>
      <c r="L231" s="34">
        <v>37</v>
      </c>
      <c r="M231" s="34">
        <v>6</v>
      </c>
      <c r="N231" s="34"/>
      <c r="O231" s="34">
        <v>1.46</v>
      </c>
      <c r="P231" s="34">
        <v>2.92</v>
      </c>
      <c r="Q231" s="34"/>
    </row>
    <row r="232" spans="1:17" ht="36">
      <c r="A232" s="23">
        <v>197</v>
      </c>
      <c r="B232" s="30" t="s">
        <v>1209</v>
      </c>
      <c r="C232" s="113" t="s">
        <v>1208</v>
      </c>
      <c r="D232" s="31" t="s">
        <v>1538</v>
      </c>
      <c r="E232" s="32">
        <v>1</v>
      </c>
      <c r="F232" s="33">
        <v>53.78</v>
      </c>
      <c r="G232" s="34"/>
      <c r="H232" s="34"/>
      <c r="I232" s="34"/>
      <c r="J232" s="34"/>
      <c r="K232" s="60">
        <v>54</v>
      </c>
      <c r="L232" s="34"/>
      <c r="M232" s="34"/>
      <c r="N232" s="34"/>
      <c r="O232" s="34"/>
      <c r="P232" s="34"/>
      <c r="Q232" s="34"/>
    </row>
    <row r="233" spans="1:17" ht="36">
      <c r="A233" s="23">
        <v>198</v>
      </c>
      <c r="B233" s="30" t="s">
        <v>1209</v>
      </c>
      <c r="C233" s="113" t="s">
        <v>1242</v>
      </c>
      <c r="D233" s="31" t="s">
        <v>1538</v>
      </c>
      <c r="E233" s="32">
        <v>1</v>
      </c>
      <c r="F233" s="33">
        <v>60.82</v>
      </c>
      <c r="G233" s="34"/>
      <c r="H233" s="34"/>
      <c r="I233" s="34"/>
      <c r="J233" s="34"/>
      <c r="K233" s="60">
        <v>61</v>
      </c>
      <c r="L233" s="34"/>
      <c r="M233" s="34"/>
      <c r="N233" s="34"/>
      <c r="O233" s="34"/>
      <c r="P233" s="34"/>
      <c r="Q233" s="34"/>
    </row>
    <row r="234" spans="1:17" ht="36">
      <c r="A234" s="23">
        <v>199</v>
      </c>
      <c r="B234" s="30" t="s">
        <v>1201</v>
      </c>
      <c r="C234" s="113" t="s">
        <v>1200</v>
      </c>
      <c r="D234" s="31" t="s">
        <v>1939</v>
      </c>
      <c r="E234" s="35">
        <v>8.9999999999999993E-3</v>
      </c>
      <c r="F234" s="33">
        <v>1307.8599999999999</v>
      </c>
      <c r="G234" s="33">
        <v>709.02</v>
      </c>
      <c r="H234" s="33">
        <v>136.13999999999999</v>
      </c>
      <c r="I234" s="33">
        <v>6.19</v>
      </c>
      <c r="J234" s="34"/>
      <c r="K234" s="60">
        <v>12</v>
      </c>
      <c r="L234" s="34">
        <v>6</v>
      </c>
      <c r="M234" s="34">
        <v>1</v>
      </c>
      <c r="N234" s="34"/>
      <c r="O234" s="34">
        <v>57.55</v>
      </c>
      <c r="P234" s="34">
        <v>0.52</v>
      </c>
      <c r="Q234" s="34"/>
    </row>
    <row r="235" spans="1:17" ht="36">
      <c r="A235" s="23">
        <v>200</v>
      </c>
      <c r="B235" s="30" t="s">
        <v>1199</v>
      </c>
      <c r="C235" s="113" t="s">
        <v>1198</v>
      </c>
      <c r="D235" s="31" t="s">
        <v>1682</v>
      </c>
      <c r="E235" s="32">
        <v>0.9</v>
      </c>
      <c r="F235" s="33">
        <v>272.33</v>
      </c>
      <c r="G235" s="34"/>
      <c r="H235" s="34"/>
      <c r="I235" s="34"/>
      <c r="J235" s="34"/>
      <c r="K235" s="60">
        <v>245</v>
      </c>
      <c r="L235" s="34"/>
      <c r="M235" s="34"/>
      <c r="N235" s="34"/>
      <c r="O235" s="34"/>
      <c r="P235" s="34"/>
      <c r="Q235" s="34"/>
    </row>
    <row r="236" spans="1:17" ht="36">
      <c r="A236" s="23">
        <v>201</v>
      </c>
      <c r="B236" s="30" t="s">
        <v>1241</v>
      </c>
      <c r="C236" s="113" t="s">
        <v>1240</v>
      </c>
      <c r="D236" s="31" t="s">
        <v>1939</v>
      </c>
      <c r="E236" s="35">
        <v>8.9999999999999993E-3</v>
      </c>
      <c r="F236" s="33">
        <v>2537.9699999999998</v>
      </c>
      <c r="G236" s="33">
        <v>1893.46</v>
      </c>
      <c r="H236" s="33">
        <v>139.84</v>
      </c>
      <c r="I236" s="33">
        <v>7.83</v>
      </c>
      <c r="J236" s="34"/>
      <c r="K236" s="60">
        <v>23</v>
      </c>
      <c r="L236" s="34">
        <v>17</v>
      </c>
      <c r="M236" s="34">
        <v>1</v>
      </c>
      <c r="N236" s="34"/>
      <c r="O236" s="34">
        <v>153.69</v>
      </c>
      <c r="P236" s="34">
        <v>1.38</v>
      </c>
      <c r="Q236" s="34"/>
    </row>
    <row r="237" spans="1:17" ht="36">
      <c r="A237" s="23">
        <v>202</v>
      </c>
      <c r="B237" s="30" t="s">
        <v>1239</v>
      </c>
      <c r="C237" s="113" t="s">
        <v>1238</v>
      </c>
      <c r="D237" s="31" t="s">
        <v>1682</v>
      </c>
      <c r="E237" s="32">
        <v>0.9</v>
      </c>
      <c r="F237" s="33">
        <v>214.85</v>
      </c>
      <c r="G237" s="34"/>
      <c r="H237" s="34"/>
      <c r="I237" s="34"/>
      <c r="J237" s="34"/>
      <c r="K237" s="60">
        <v>193</v>
      </c>
      <c r="L237" s="34"/>
      <c r="M237" s="34"/>
      <c r="N237" s="34"/>
      <c r="O237" s="34"/>
      <c r="P237" s="34"/>
      <c r="Q237" s="34"/>
    </row>
    <row r="238" spans="1:17" ht="36">
      <c r="A238" s="23">
        <v>203</v>
      </c>
      <c r="B238" s="30" t="s">
        <v>1189</v>
      </c>
      <c r="C238" s="113" t="s">
        <v>1188</v>
      </c>
      <c r="D238" s="31" t="s">
        <v>1939</v>
      </c>
      <c r="E238" s="35">
        <v>8.0000000000000002E-3</v>
      </c>
      <c r="F238" s="33">
        <v>2810.67</v>
      </c>
      <c r="G238" s="33">
        <v>2068.04</v>
      </c>
      <c r="H238" s="33">
        <v>170.31</v>
      </c>
      <c r="I238" s="33">
        <v>9.4600000000000009</v>
      </c>
      <c r="J238" s="34"/>
      <c r="K238" s="60">
        <v>22</v>
      </c>
      <c r="L238" s="34">
        <v>17</v>
      </c>
      <c r="M238" s="34">
        <v>1</v>
      </c>
      <c r="N238" s="34"/>
      <c r="O238" s="34">
        <v>167.86</v>
      </c>
      <c r="P238" s="34">
        <v>1.34</v>
      </c>
      <c r="Q238" s="34"/>
    </row>
    <row r="239" spans="1:17" ht="36">
      <c r="A239" s="23">
        <v>204</v>
      </c>
      <c r="B239" s="30" t="s">
        <v>1187</v>
      </c>
      <c r="C239" s="113" t="s">
        <v>1186</v>
      </c>
      <c r="D239" s="31" t="s">
        <v>1682</v>
      </c>
      <c r="E239" s="32">
        <v>0.8</v>
      </c>
      <c r="F239" s="33">
        <v>347.48</v>
      </c>
      <c r="G239" s="34"/>
      <c r="H239" s="34"/>
      <c r="I239" s="34"/>
      <c r="J239" s="34"/>
      <c r="K239" s="60">
        <v>278</v>
      </c>
      <c r="L239" s="34"/>
      <c r="M239" s="34"/>
      <c r="N239" s="34"/>
      <c r="O239" s="34"/>
      <c r="P239" s="34"/>
      <c r="Q239" s="34"/>
    </row>
    <row r="240" spans="1:17" ht="36">
      <c r="A240" s="23">
        <v>205</v>
      </c>
      <c r="B240" s="30" t="s">
        <v>1237</v>
      </c>
      <c r="C240" s="113" t="s">
        <v>1236</v>
      </c>
      <c r="D240" s="31" t="s">
        <v>1939</v>
      </c>
      <c r="E240" s="35">
        <v>1E-3</v>
      </c>
      <c r="F240" s="33">
        <v>1514.36</v>
      </c>
      <c r="G240" s="33">
        <v>917.22</v>
      </c>
      <c r="H240" s="33">
        <v>122.03</v>
      </c>
      <c r="I240" s="33">
        <v>5.0999999999999996</v>
      </c>
      <c r="J240" s="34"/>
      <c r="K240" s="60">
        <v>2</v>
      </c>
      <c r="L240" s="34">
        <v>1</v>
      </c>
      <c r="M240" s="34"/>
      <c r="N240" s="34"/>
      <c r="O240" s="34">
        <v>74.45</v>
      </c>
      <c r="P240" s="34">
        <v>7.0000000000000007E-2</v>
      </c>
      <c r="Q240" s="34"/>
    </row>
    <row r="241" spans="1:17" ht="36">
      <c r="A241" s="23">
        <v>206</v>
      </c>
      <c r="B241" s="30" t="s">
        <v>1235</v>
      </c>
      <c r="C241" s="113" t="s">
        <v>1234</v>
      </c>
      <c r="D241" s="31" t="s">
        <v>1682</v>
      </c>
      <c r="E241" s="32">
        <v>0.1</v>
      </c>
      <c r="F241" s="33">
        <v>272.33</v>
      </c>
      <c r="G241" s="34"/>
      <c r="H241" s="34"/>
      <c r="I241" s="34"/>
      <c r="J241" s="34"/>
      <c r="K241" s="60">
        <v>27</v>
      </c>
      <c r="L241" s="34"/>
      <c r="M241" s="34"/>
      <c r="N241" s="34"/>
      <c r="O241" s="34"/>
      <c r="P241" s="34"/>
      <c r="Q241" s="34"/>
    </row>
    <row r="242" spans="1:17" ht="24">
      <c r="A242" s="23">
        <v>207</v>
      </c>
      <c r="B242" s="30" t="s">
        <v>1185</v>
      </c>
      <c r="C242" s="113" t="s">
        <v>1184</v>
      </c>
      <c r="D242" s="31" t="s">
        <v>1697</v>
      </c>
      <c r="E242" s="35">
        <v>2.2000000000000001E-3</v>
      </c>
      <c r="F242" s="33">
        <v>8739.36</v>
      </c>
      <c r="G242" s="34"/>
      <c r="H242" s="34"/>
      <c r="I242" s="34"/>
      <c r="J242" s="34"/>
      <c r="K242" s="60">
        <v>19</v>
      </c>
      <c r="L242" s="34"/>
      <c r="M242" s="34"/>
      <c r="N242" s="34"/>
      <c r="O242" s="34"/>
      <c r="P242" s="34"/>
      <c r="Q242" s="34"/>
    </row>
    <row r="243" spans="1:17" ht="36">
      <c r="A243" s="23">
        <v>208</v>
      </c>
      <c r="B243" s="30" t="s">
        <v>1233</v>
      </c>
      <c r="C243" s="113" t="s">
        <v>1232</v>
      </c>
      <c r="D243" s="31" t="s">
        <v>1215</v>
      </c>
      <c r="E243" s="35">
        <v>0.1</v>
      </c>
      <c r="F243" s="33">
        <v>463.2</v>
      </c>
      <c r="G243" s="33">
        <v>369.19</v>
      </c>
      <c r="H243" s="33">
        <v>5.5</v>
      </c>
      <c r="I243" s="34"/>
      <c r="J243" s="34"/>
      <c r="K243" s="60">
        <v>46</v>
      </c>
      <c r="L243" s="34">
        <v>37</v>
      </c>
      <c r="M243" s="34">
        <v>1</v>
      </c>
      <c r="N243" s="34"/>
      <c r="O243" s="34">
        <v>30.74</v>
      </c>
      <c r="P243" s="34">
        <v>3.07</v>
      </c>
      <c r="Q243" s="34"/>
    </row>
    <row r="244" spans="1:17" ht="72">
      <c r="A244" s="23">
        <v>209</v>
      </c>
      <c r="B244" s="30" t="s">
        <v>1231</v>
      </c>
      <c r="C244" s="113" t="s">
        <v>1230</v>
      </c>
      <c r="D244" s="31" t="s">
        <v>1516</v>
      </c>
      <c r="E244" s="32">
        <v>1</v>
      </c>
      <c r="F244" s="33">
        <v>1142.4000000000001</v>
      </c>
      <c r="G244" s="34"/>
      <c r="H244" s="34"/>
      <c r="I244" s="34"/>
      <c r="J244" s="34"/>
      <c r="K244" s="60">
        <v>1142</v>
      </c>
      <c r="L244" s="34"/>
      <c r="M244" s="34"/>
      <c r="N244" s="34"/>
      <c r="O244" s="34"/>
      <c r="P244" s="34"/>
      <c r="Q244" s="34"/>
    </row>
    <row r="245" spans="1:17" ht="36">
      <c r="A245" s="23">
        <v>210</v>
      </c>
      <c r="B245" s="30" t="s">
        <v>1229</v>
      </c>
      <c r="C245" s="113" t="s">
        <v>1228</v>
      </c>
      <c r="D245" s="31" t="s">
        <v>1811</v>
      </c>
      <c r="E245" s="35">
        <v>4.4999999999999998E-2</v>
      </c>
      <c r="F245" s="33">
        <v>993.04</v>
      </c>
      <c r="G245" s="33">
        <v>259.38</v>
      </c>
      <c r="H245" s="33">
        <v>71.42</v>
      </c>
      <c r="I245" s="34"/>
      <c r="J245" s="34"/>
      <c r="K245" s="60">
        <v>45</v>
      </c>
      <c r="L245" s="34">
        <v>12</v>
      </c>
      <c r="M245" s="34">
        <v>3</v>
      </c>
      <c r="N245" s="34"/>
      <c r="O245" s="34">
        <v>18.850000000000001</v>
      </c>
      <c r="P245" s="34">
        <v>0.85</v>
      </c>
      <c r="Q245" s="34"/>
    </row>
    <row r="246" spans="1:17" ht="22.5" outlineLevel="1">
      <c r="A246" s="132" t="s">
        <v>1227</v>
      </c>
      <c r="B246" s="134" t="s">
        <v>1226</v>
      </c>
      <c r="C246" s="133" t="s">
        <v>1225</v>
      </c>
      <c r="D246" s="132" t="s">
        <v>1524</v>
      </c>
      <c r="E246" s="131" t="s">
        <v>1224</v>
      </c>
      <c r="F246" s="130">
        <v>414.12</v>
      </c>
      <c r="G246" s="34"/>
      <c r="H246" s="34"/>
      <c r="I246" s="34"/>
      <c r="J246" s="34"/>
      <c r="K246" s="144">
        <v>28.7</v>
      </c>
      <c r="L246" s="34"/>
      <c r="M246" s="34"/>
      <c r="N246" s="34"/>
      <c r="O246" s="34"/>
      <c r="P246" s="34"/>
      <c r="Q246" s="34"/>
    </row>
    <row r="247" spans="1:17" ht="48">
      <c r="A247" s="23">
        <v>211</v>
      </c>
      <c r="B247" s="30" t="s">
        <v>1209</v>
      </c>
      <c r="C247" s="113" t="s">
        <v>1223</v>
      </c>
      <c r="D247" s="31" t="s">
        <v>1682</v>
      </c>
      <c r="E247" s="32">
        <v>0.1</v>
      </c>
      <c r="F247" s="33">
        <v>39.81</v>
      </c>
      <c r="G247" s="34"/>
      <c r="H247" s="34"/>
      <c r="I247" s="34"/>
      <c r="J247" s="34"/>
      <c r="K247" s="60">
        <v>4</v>
      </c>
      <c r="L247" s="34"/>
      <c r="M247" s="34"/>
      <c r="N247" s="34"/>
      <c r="O247" s="34"/>
      <c r="P247" s="34"/>
      <c r="Q247" s="34"/>
    </row>
    <row r="248" spans="1:17" ht="19.899999999999999" customHeight="1">
      <c r="A248" s="219" t="s">
        <v>1222</v>
      </c>
      <c r="B248" s="216"/>
      <c r="C248" s="216"/>
      <c r="D248" s="216"/>
      <c r="E248" s="216"/>
      <c r="F248" s="216"/>
      <c r="G248" s="216"/>
      <c r="H248" s="216"/>
      <c r="I248" s="216"/>
      <c r="J248" s="216"/>
      <c r="K248" s="216"/>
      <c r="L248" s="216"/>
      <c r="M248" s="216"/>
      <c r="N248" s="216"/>
      <c r="O248" s="216"/>
      <c r="P248" s="216"/>
      <c r="Q248" s="216"/>
    </row>
    <row r="249" spans="1:17" ht="36">
      <c r="A249" s="23">
        <v>212</v>
      </c>
      <c r="B249" s="30" t="s">
        <v>1206</v>
      </c>
      <c r="C249" s="113" t="s">
        <v>1221</v>
      </c>
      <c r="D249" s="31" t="s">
        <v>1204</v>
      </c>
      <c r="E249" s="32">
        <v>1</v>
      </c>
      <c r="F249" s="33">
        <v>42.8</v>
      </c>
      <c r="G249" s="33">
        <v>35.07</v>
      </c>
      <c r="H249" s="33">
        <v>2.98</v>
      </c>
      <c r="I249" s="34"/>
      <c r="J249" s="34"/>
      <c r="K249" s="60">
        <v>43</v>
      </c>
      <c r="L249" s="34">
        <v>35</v>
      </c>
      <c r="M249" s="34">
        <v>3</v>
      </c>
      <c r="N249" s="34"/>
      <c r="O249" s="34">
        <v>2.92</v>
      </c>
      <c r="P249" s="34">
        <v>2.92</v>
      </c>
      <c r="Q249" s="34"/>
    </row>
    <row r="250" spans="1:17" ht="36">
      <c r="A250" s="23">
        <v>213</v>
      </c>
      <c r="B250" s="30" t="s">
        <v>1220</v>
      </c>
      <c r="C250" s="113" t="s">
        <v>1219</v>
      </c>
      <c r="D250" s="31" t="s">
        <v>1516</v>
      </c>
      <c r="E250" s="32">
        <v>1</v>
      </c>
      <c r="F250" s="33">
        <v>274</v>
      </c>
      <c r="G250" s="34"/>
      <c r="H250" s="34"/>
      <c r="I250" s="34"/>
      <c r="J250" s="34"/>
      <c r="K250" s="60">
        <v>274</v>
      </c>
      <c r="L250" s="34"/>
      <c r="M250" s="34"/>
      <c r="N250" s="34"/>
      <c r="O250" s="34"/>
      <c r="P250" s="34"/>
      <c r="Q250" s="34"/>
    </row>
    <row r="251" spans="1:17" ht="36">
      <c r="A251" s="23">
        <v>214</v>
      </c>
      <c r="B251" s="30" t="s">
        <v>1211</v>
      </c>
      <c r="C251" s="113" t="s">
        <v>1210</v>
      </c>
      <c r="D251" s="31" t="s">
        <v>1190</v>
      </c>
      <c r="E251" s="32">
        <v>1</v>
      </c>
      <c r="F251" s="33">
        <v>24.67</v>
      </c>
      <c r="G251" s="33">
        <v>18.440000000000001</v>
      </c>
      <c r="H251" s="33">
        <v>2.94</v>
      </c>
      <c r="I251" s="34"/>
      <c r="J251" s="34"/>
      <c r="K251" s="60">
        <v>25</v>
      </c>
      <c r="L251" s="34">
        <v>18</v>
      </c>
      <c r="M251" s="34">
        <v>3</v>
      </c>
      <c r="N251" s="34"/>
      <c r="O251" s="34">
        <v>1.46</v>
      </c>
      <c r="P251" s="34">
        <v>1.46</v>
      </c>
      <c r="Q251" s="34"/>
    </row>
    <row r="252" spans="1:17" ht="36">
      <c r="A252" s="23">
        <v>215</v>
      </c>
      <c r="B252" s="30" t="s">
        <v>1209</v>
      </c>
      <c r="C252" s="113" t="s">
        <v>1218</v>
      </c>
      <c r="D252" s="31" t="s">
        <v>1538</v>
      </c>
      <c r="E252" s="32">
        <v>1</v>
      </c>
      <c r="F252" s="33">
        <v>53.78</v>
      </c>
      <c r="G252" s="34"/>
      <c r="H252" s="34"/>
      <c r="I252" s="34"/>
      <c r="J252" s="34"/>
      <c r="K252" s="60">
        <v>54</v>
      </c>
      <c r="L252" s="34"/>
      <c r="M252" s="34"/>
      <c r="N252" s="34"/>
      <c r="O252" s="34"/>
      <c r="P252" s="34"/>
      <c r="Q252" s="34"/>
    </row>
    <row r="253" spans="1:17" ht="36">
      <c r="A253" s="23">
        <v>216</v>
      </c>
      <c r="B253" s="30" t="s">
        <v>1189</v>
      </c>
      <c r="C253" s="113" t="s">
        <v>1188</v>
      </c>
      <c r="D253" s="31" t="s">
        <v>1939</v>
      </c>
      <c r="E253" s="35">
        <v>5.0000000000000001E-3</v>
      </c>
      <c r="F253" s="33">
        <v>2810.67</v>
      </c>
      <c r="G253" s="33">
        <v>2068.04</v>
      </c>
      <c r="H253" s="33">
        <v>170.31</v>
      </c>
      <c r="I253" s="33">
        <v>9.4600000000000009</v>
      </c>
      <c r="J253" s="34"/>
      <c r="K253" s="60">
        <v>14</v>
      </c>
      <c r="L253" s="34">
        <v>10</v>
      </c>
      <c r="M253" s="34">
        <v>1</v>
      </c>
      <c r="N253" s="34"/>
      <c r="O253" s="34">
        <v>167.86</v>
      </c>
      <c r="P253" s="34">
        <v>0.84</v>
      </c>
      <c r="Q253" s="34"/>
    </row>
    <row r="254" spans="1:17" ht="36">
      <c r="A254" s="23">
        <v>217</v>
      </c>
      <c r="B254" s="30" t="s">
        <v>1187</v>
      </c>
      <c r="C254" s="113" t="s">
        <v>1186</v>
      </c>
      <c r="D254" s="31" t="s">
        <v>1682</v>
      </c>
      <c r="E254" s="32">
        <v>0.5</v>
      </c>
      <c r="F254" s="33">
        <v>347.48</v>
      </c>
      <c r="G254" s="34"/>
      <c r="H254" s="34"/>
      <c r="I254" s="34"/>
      <c r="J254" s="34"/>
      <c r="K254" s="60">
        <v>174</v>
      </c>
      <c r="L254" s="34"/>
      <c r="M254" s="34"/>
      <c r="N254" s="34"/>
      <c r="O254" s="34"/>
      <c r="P254" s="34"/>
      <c r="Q254" s="34"/>
    </row>
    <row r="255" spans="1:17" ht="36">
      <c r="A255" s="23">
        <v>218</v>
      </c>
      <c r="B255" s="30" t="s">
        <v>1201</v>
      </c>
      <c r="C255" s="113" t="s">
        <v>1200</v>
      </c>
      <c r="D255" s="31" t="s">
        <v>1939</v>
      </c>
      <c r="E255" s="35">
        <v>5.0000000000000001E-3</v>
      </c>
      <c r="F255" s="33">
        <v>1307.8599999999999</v>
      </c>
      <c r="G255" s="33">
        <v>709.02</v>
      </c>
      <c r="H255" s="33">
        <v>136.13999999999999</v>
      </c>
      <c r="I255" s="33">
        <v>6.19</v>
      </c>
      <c r="J255" s="34"/>
      <c r="K255" s="60">
        <v>7</v>
      </c>
      <c r="L255" s="34">
        <v>4</v>
      </c>
      <c r="M255" s="34">
        <v>1</v>
      </c>
      <c r="N255" s="34"/>
      <c r="O255" s="34">
        <v>57.55</v>
      </c>
      <c r="P255" s="34">
        <v>0.28999999999999998</v>
      </c>
      <c r="Q255" s="34"/>
    </row>
    <row r="256" spans="1:17" ht="36">
      <c r="A256" s="23">
        <v>219</v>
      </c>
      <c r="B256" s="30" t="s">
        <v>1199</v>
      </c>
      <c r="C256" s="113" t="s">
        <v>1198</v>
      </c>
      <c r="D256" s="31" t="s">
        <v>1682</v>
      </c>
      <c r="E256" s="32">
        <v>0.5</v>
      </c>
      <c r="F256" s="33">
        <v>272.33</v>
      </c>
      <c r="G256" s="34"/>
      <c r="H256" s="34"/>
      <c r="I256" s="34"/>
      <c r="J256" s="34"/>
      <c r="K256" s="60">
        <v>136</v>
      </c>
      <c r="L256" s="34"/>
      <c r="M256" s="34"/>
      <c r="N256" s="34"/>
      <c r="O256" s="34"/>
      <c r="P256" s="34"/>
      <c r="Q256" s="34"/>
    </row>
    <row r="257" spans="1:17" ht="24">
      <c r="A257" s="23">
        <v>220</v>
      </c>
      <c r="B257" s="30" t="s">
        <v>1185</v>
      </c>
      <c r="C257" s="113" t="s">
        <v>1184</v>
      </c>
      <c r="D257" s="31" t="s">
        <v>1697</v>
      </c>
      <c r="E257" s="35">
        <v>8.9999999999999998E-4</v>
      </c>
      <c r="F257" s="33">
        <v>8739.36</v>
      </c>
      <c r="G257" s="34"/>
      <c r="H257" s="34"/>
      <c r="I257" s="34"/>
      <c r="J257" s="34"/>
      <c r="K257" s="60">
        <v>8</v>
      </c>
      <c r="L257" s="34"/>
      <c r="M257" s="34"/>
      <c r="N257" s="34"/>
      <c r="O257" s="34"/>
      <c r="P257" s="34"/>
      <c r="Q257" s="34"/>
    </row>
    <row r="258" spans="1:17" ht="36">
      <c r="A258" s="23">
        <v>221</v>
      </c>
      <c r="B258" s="30" t="s">
        <v>1217</v>
      </c>
      <c r="C258" s="113" t="s">
        <v>1216</v>
      </c>
      <c r="D258" s="31" t="s">
        <v>1215</v>
      </c>
      <c r="E258" s="35">
        <v>0.1</v>
      </c>
      <c r="F258" s="33">
        <v>420.15</v>
      </c>
      <c r="G258" s="33">
        <v>337.72</v>
      </c>
      <c r="H258" s="33">
        <v>4.71</v>
      </c>
      <c r="I258" s="34"/>
      <c r="J258" s="34"/>
      <c r="K258" s="60">
        <v>42</v>
      </c>
      <c r="L258" s="34">
        <v>34</v>
      </c>
      <c r="M258" s="34"/>
      <c r="N258" s="34"/>
      <c r="O258" s="34">
        <v>28.12</v>
      </c>
      <c r="P258" s="34">
        <v>2.81</v>
      </c>
      <c r="Q258" s="34"/>
    </row>
    <row r="259" spans="1:17" ht="72">
      <c r="A259" s="23">
        <v>222</v>
      </c>
      <c r="B259" s="30" t="s">
        <v>1214</v>
      </c>
      <c r="C259" s="113" t="s">
        <v>1213</v>
      </c>
      <c r="D259" s="31" t="s">
        <v>1516</v>
      </c>
      <c r="E259" s="32">
        <v>1</v>
      </c>
      <c r="F259" s="33">
        <v>1035.3</v>
      </c>
      <c r="G259" s="34"/>
      <c r="H259" s="34"/>
      <c r="I259" s="34"/>
      <c r="J259" s="34"/>
      <c r="K259" s="60">
        <v>1035</v>
      </c>
      <c r="L259" s="34"/>
      <c r="M259" s="34"/>
      <c r="N259" s="34"/>
      <c r="O259" s="34"/>
      <c r="P259" s="34"/>
      <c r="Q259" s="34"/>
    </row>
    <row r="260" spans="1:17" ht="19.899999999999999" customHeight="1">
      <c r="A260" s="219" t="s">
        <v>1212</v>
      </c>
      <c r="B260" s="216"/>
      <c r="C260" s="216"/>
      <c r="D260" s="216"/>
      <c r="E260" s="216"/>
      <c r="F260" s="216"/>
      <c r="G260" s="216"/>
      <c r="H260" s="216"/>
      <c r="I260" s="216"/>
      <c r="J260" s="216"/>
      <c r="K260" s="216"/>
      <c r="L260" s="216"/>
      <c r="M260" s="216"/>
      <c r="N260" s="216"/>
      <c r="O260" s="216"/>
      <c r="P260" s="216"/>
      <c r="Q260" s="216"/>
    </row>
    <row r="261" spans="1:17" ht="36">
      <c r="A261" s="23">
        <v>223</v>
      </c>
      <c r="B261" s="30" t="s">
        <v>1211</v>
      </c>
      <c r="C261" s="113" t="s">
        <v>1210</v>
      </c>
      <c r="D261" s="31" t="s">
        <v>1190</v>
      </c>
      <c r="E261" s="32">
        <v>2</v>
      </c>
      <c r="F261" s="33">
        <v>24.67</v>
      </c>
      <c r="G261" s="33">
        <v>18.440000000000001</v>
      </c>
      <c r="H261" s="33">
        <v>2.94</v>
      </c>
      <c r="I261" s="34"/>
      <c r="J261" s="34"/>
      <c r="K261" s="60">
        <v>49</v>
      </c>
      <c r="L261" s="34">
        <v>37</v>
      </c>
      <c r="M261" s="34">
        <v>6</v>
      </c>
      <c r="N261" s="34"/>
      <c r="O261" s="34">
        <v>1.46</v>
      </c>
      <c r="P261" s="34">
        <v>2.92</v>
      </c>
      <c r="Q261" s="34"/>
    </row>
    <row r="262" spans="1:17" ht="36">
      <c r="A262" s="23">
        <v>224</v>
      </c>
      <c r="B262" s="30" t="s">
        <v>1209</v>
      </c>
      <c r="C262" s="113" t="s">
        <v>1208</v>
      </c>
      <c r="D262" s="31" t="s">
        <v>1538</v>
      </c>
      <c r="E262" s="32">
        <v>2</v>
      </c>
      <c r="F262" s="33">
        <v>53.78</v>
      </c>
      <c r="G262" s="34"/>
      <c r="H262" s="34"/>
      <c r="I262" s="34"/>
      <c r="J262" s="34"/>
      <c r="K262" s="60">
        <v>108</v>
      </c>
      <c r="L262" s="34"/>
      <c r="M262" s="34"/>
      <c r="N262" s="34"/>
      <c r="O262" s="34"/>
      <c r="P262" s="34"/>
      <c r="Q262" s="34"/>
    </row>
    <row r="263" spans="1:17" ht="19.899999999999999" customHeight="1">
      <c r="A263" s="219" t="s">
        <v>1207</v>
      </c>
      <c r="B263" s="216"/>
      <c r="C263" s="216"/>
      <c r="D263" s="216"/>
      <c r="E263" s="216"/>
      <c r="F263" s="216"/>
      <c r="G263" s="216"/>
      <c r="H263" s="216"/>
      <c r="I263" s="216"/>
      <c r="J263" s="216"/>
      <c r="K263" s="216"/>
      <c r="L263" s="216"/>
      <c r="M263" s="216"/>
      <c r="N263" s="216"/>
      <c r="O263" s="216"/>
      <c r="P263" s="216"/>
      <c r="Q263" s="216"/>
    </row>
    <row r="264" spans="1:17" ht="36">
      <c r="A264" s="23">
        <v>225</v>
      </c>
      <c r="B264" s="30" t="s">
        <v>1206</v>
      </c>
      <c r="C264" s="113" t="s">
        <v>1205</v>
      </c>
      <c r="D264" s="31" t="s">
        <v>1204</v>
      </c>
      <c r="E264" s="32">
        <v>1</v>
      </c>
      <c r="F264" s="33">
        <v>42.8</v>
      </c>
      <c r="G264" s="33">
        <v>35.07</v>
      </c>
      <c r="H264" s="33">
        <v>2.98</v>
      </c>
      <c r="I264" s="34"/>
      <c r="J264" s="34"/>
      <c r="K264" s="60">
        <v>43</v>
      </c>
      <c r="L264" s="34">
        <v>35</v>
      </c>
      <c r="M264" s="34">
        <v>3</v>
      </c>
      <c r="N264" s="34"/>
      <c r="O264" s="34">
        <v>2.92</v>
      </c>
      <c r="P264" s="34">
        <v>2.92</v>
      </c>
      <c r="Q264" s="34"/>
    </row>
    <row r="265" spans="1:17" ht="36">
      <c r="A265" s="23">
        <v>226</v>
      </c>
      <c r="B265" s="30" t="s">
        <v>1203</v>
      </c>
      <c r="C265" s="113" t="s">
        <v>1202</v>
      </c>
      <c r="D265" s="31" t="s">
        <v>1516</v>
      </c>
      <c r="E265" s="32">
        <v>1</v>
      </c>
      <c r="F265" s="33">
        <v>274</v>
      </c>
      <c r="G265" s="34"/>
      <c r="H265" s="34"/>
      <c r="I265" s="34"/>
      <c r="J265" s="34"/>
      <c r="K265" s="60">
        <v>274</v>
      </c>
      <c r="L265" s="34"/>
      <c r="M265" s="34"/>
      <c r="N265" s="34"/>
      <c r="O265" s="34"/>
      <c r="P265" s="34"/>
      <c r="Q265" s="34"/>
    </row>
    <row r="266" spans="1:17" ht="36">
      <c r="A266" s="23">
        <v>227</v>
      </c>
      <c r="B266" s="30" t="s">
        <v>1192</v>
      </c>
      <c r="C266" s="113" t="s">
        <v>1191</v>
      </c>
      <c r="D266" s="31" t="s">
        <v>1190</v>
      </c>
      <c r="E266" s="32">
        <v>2</v>
      </c>
      <c r="F266" s="33">
        <v>21.9</v>
      </c>
      <c r="G266" s="33">
        <v>13.51</v>
      </c>
      <c r="H266" s="33">
        <v>1.86</v>
      </c>
      <c r="I266" s="34"/>
      <c r="J266" s="34"/>
      <c r="K266" s="60">
        <v>44</v>
      </c>
      <c r="L266" s="34">
        <v>27</v>
      </c>
      <c r="M266" s="34">
        <v>4</v>
      </c>
      <c r="N266" s="34"/>
      <c r="O266" s="34">
        <v>1.07</v>
      </c>
      <c r="P266" s="34">
        <v>2.14</v>
      </c>
      <c r="Q266" s="34"/>
    </row>
    <row r="267" spans="1:17" ht="36">
      <c r="A267" s="23">
        <v>228</v>
      </c>
      <c r="B267" s="30" t="s">
        <v>1201</v>
      </c>
      <c r="C267" s="113" t="s">
        <v>1200</v>
      </c>
      <c r="D267" s="31" t="s">
        <v>1939</v>
      </c>
      <c r="E267" s="35">
        <v>1.2999999999999999E-2</v>
      </c>
      <c r="F267" s="33">
        <v>1307.8599999999999</v>
      </c>
      <c r="G267" s="33">
        <v>709.02</v>
      </c>
      <c r="H267" s="33">
        <v>136.13999999999999</v>
      </c>
      <c r="I267" s="33">
        <v>6.19</v>
      </c>
      <c r="J267" s="34"/>
      <c r="K267" s="60">
        <v>17</v>
      </c>
      <c r="L267" s="34">
        <v>9</v>
      </c>
      <c r="M267" s="34">
        <v>2</v>
      </c>
      <c r="N267" s="34"/>
      <c r="O267" s="34">
        <v>57.55</v>
      </c>
      <c r="P267" s="34">
        <v>0.75</v>
      </c>
      <c r="Q267" s="34"/>
    </row>
    <row r="268" spans="1:17" ht="36">
      <c r="A268" s="23">
        <v>229</v>
      </c>
      <c r="B268" s="30" t="s">
        <v>1199</v>
      </c>
      <c r="C268" s="113" t="s">
        <v>1198</v>
      </c>
      <c r="D268" s="31" t="s">
        <v>1682</v>
      </c>
      <c r="E268" s="32">
        <v>1.3</v>
      </c>
      <c r="F268" s="33">
        <v>272.33</v>
      </c>
      <c r="G268" s="34"/>
      <c r="H268" s="34"/>
      <c r="I268" s="34"/>
      <c r="J268" s="34"/>
      <c r="K268" s="60">
        <v>354</v>
      </c>
      <c r="L268" s="34"/>
      <c r="M268" s="34"/>
      <c r="N268" s="34"/>
      <c r="O268" s="34"/>
      <c r="P268" s="34"/>
      <c r="Q268" s="34"/>
    </row>
    <row r="269" spans="1:17" ht="36">
      <c r="A269" s="23">
        <v>230</v>
      </c>
      <c r="B269" s="30" t="s">
        <v>1197</v>
      </c>
      <c r="C269" s="113" t="s">
        <v>1196</v>
      </c>
      <c r="D269" s="31" t="s">
        <v>1939</v>
      </c>
      <c r="E269" s="35">
        <v>2.1000000000000001E-2</v>
      </c>
      <c r="F269" s="33">
        <v>2810.67</v>
      </c>
      <c r="G269" s="33">
        <v>2068.04</v>
      </c>
      <c r="H269" s="33">
        <v>170.31</v>
      </c>
      <c r="I269" s="33">
        <v>9.4600000000000009</v>
      </c>
      <c r="J269" s="34"/>
      <c r="K269" s="60">
        <v>59</v>
      </c>
      <c r="L269" s="34">
        <v>43</v>
      </c>
      <c r="M269" s="34">
        <v>4</v>
      </c>
      <c r="N269" s="34"/>
      <c r="O269" s="34">
        <v>167.86</v>
      </c>
      <c r="P269" s="34">
        <v>3.53</v>
      </c>
      <c r="Q269" s="34"/>
    </row>
    <row r="270" spans="1:17" ht="36">
      <c r="A270" s="23">
        <v>231</v>
      </c>
      <c r="B270" s="30" t="s">
        <v>1195</v>
      </c>
      <c r="C270" s="113" t="s">
        <v>1194</v>
      </c>
      <c r="D270" s="31" t="s">
        <v>1682</v>
      </c>
      <c r="E270" s="32">
        <v>2.1</v>
      </c>
      <c r="F270" s="33">
        <v>249.07</v>
      </c>
      <c r="G270" s="34"/>
      <c r="H270" s="34"/>
      <c r="I270" s="34"/>
      <c r="J270" s="34"/>
      <c r="K270" s="60">
        <v>523</v>
      </c>
      <c r="L270" s="34"/>
      <c r="M270" s="34"/>
      <c r="N270" s="34"/>
      <c r="O270" s="34"/>
      <c r="P270" s="34"/>
      <c r="Q270" s="34"/>
    </row>
    <row r="271" spans="1:17" ht="24">
      <c r="A271" s="23">
        <v>232</v>
      </c>
      <c r="B271" s="30" t="s">
        <v>1185</v>
      </c>
      <c r="C271" s="113" t="s">
        <v>1184</v>
      </c>
      <c r="D271" s="31" t="s">
        <v>1697</v>
      </c>
      <c r="E271" s="35">
        <v>2.8999999999999998E-3</v>
      </c>
      <c r="F271" s="33">
        <v>8739.36</v>
      </c>
      <c r="G271" s="34"/>
      <c r="H271" s="34"/>
      <c r="I271" s="34"/>
      <c r="J271" s="34"/>
      <c r="K271" s="60">
        <v>25</v>
      </c>
      <c r="L271" s="34"/>
      <c r="M271" s="34"/>
      <c r="N271" s="34"/>
      <c r="O271" s="34"/>
      <c r="P271" s="34"/>
      <c r="Q271" s="34"/>
    </row>
    <row r="272" spans="1:17" ht="19.899999999999999" customHeight="1">
      <c r="A272" s="219" t="s">
        <v>1193</v>
      </c>
      <c r="B272" s="216"/>
      <c r="C272" s="216"/>
      <c r="D272" s="216"/>
      <c r="E272" s="216"/>
      <c r="F272" s="216"/>
      <c r="G272" s="216"/>
      <c r="H272" s="216"/>
      <c r="I272" s="216"/>
      <c r="J272" s="216"/>
      <c r="K272" s="216"/>
      <c r="L272" s="216"/>
      <c r="M272" s="216"/>
      <c r="N272" s="216"/>
      <c r="O272" s="216"/>
      <c r="P272" s="216"/>
      <c r="Q272" s="216"/>
    </row>
    <row r="273" spans="1:17" ht="36">
      <c r="A273" s="23">
        <v>233</v>
      </c>
      <c r="B273" s="30" t="s">
        <v>1192</v>
      </c>
      <c r="C273" s="113" t="s">
        <v>1191</v>
      </c>
      <c r="D273" s="31" t="s">
        <v>1190</v>
      </c>
      <c r="E273" s="32">
        <v>2</v>
      </c>
      <c r="F273" s="33">
        <v>21.9</v>
      </c>
      <c r="G273" s="33">
        <v>13.51</v>
      </c>
      <c r="H273" s="33">
        <v>1.86</v>
      </c>
      <c r="I273" s="34"/>
      <c r="J273" s="34"/>
      <c r="K273" s="60">
        <v>44</v>
      </c>
      <c r="L273" s="34">
        <v>27</v>
      </c>
      <c r="M273" s="34">
        <v>4</v>
      </c>
      <c r="N273" s="34"/>
      <c r="O273" s="34">
        <v>1.07</v>
      </c>
      <c r="P273" s="34">
        <v>2.14</v>
      </c>
      <c r="Q273" s="34"/>
    </row>
    <row r="274" spans="1:17" ht="36">
      <c r="A274" s="23">
        <v>234</v>
      </c>
      <c r="B274" s="30" t="s">
        <v>1189</v>
      </c>
      <c r="C274" s="113" t="s">
        <v>1188</v>
      </c>
      <c r="D274" s="31" t="s">
        <v>1939</v>
      </c>
      <c r="E274" s="35">
        <v>2E-3</v>
      </c>
      <c r="F274" s="33">
        <v>2810.67</v>
      </c>
      <c r="G274" s="33">
        <v>2068.04</v>
      </c>
      <c r="H274" s="33">
        <v>170.31</v>
      </c>
      <c r="I274" s="33">
        <v>9.4600000000000009</v>
      </c>
      <c r="J274" s="34"/>
      <c r="K274" s="60">
        <v>6</v>
      </c>
      <c r="L274" s="34">
        <v>4</v>
      </c>
      <c r="M274" s="34"/>
      <c r="N274" s="34"/>
      <c r="O274" s="34">
        <v>167.86</v>
      </c>
      <c r="P274" s="34">
        <v>0.34</v>
      </c>
      <c r="Q274" s="34"/>
    </row>
    <row r="275" spans="1:17" ht="36">
      <c r="A275" s="23">
        <v>235</v>
      </c>
      <c r="B275" s="30" t="s">
        <v>1187</v>
      </c>
      <c r="C275" s="113" t="s">
        <v>1186</v>
      </c>
      <c r="D275" s="31" t="s">
        <v>1682</v>
      </c>
      <c r="E275" s="32">
        <v>0.2</v>
      </c>
      <c r="F275" s="33">
        <v>347.48</v>
      </c>
      <c r="G275" s="34"/>
      <c r="H275" s="34"/>
      <c r="I275" s="34"/>
      <c r="J275" s="34"/>
      <c r="K275" s="60">
        <v>69</v>
      </c>
      <c r="L275" s="34"/>
      <c r="M275" s="34"/>
      <c r="N275" s="34"/>
      <c r="O275" s="34"/>
      <c r="P275" s="34"/>
      <c r="Q275" s="34"/>
    </row>
    <row r="276" spans="1:17" ht="24">
      <c r="A276" s="23">
        <v>236</v>
      </c>
      <c r="B276" s="30" t="s">
        <v>1185</v>
      </c>
      <c r="C276" s="113" t="s">
        <v>1184</v>
      </c>
      <c r="D276" s="31" t="s">
        <v>1697</v>
      </c>
      <c r="E276" s="35">
        <v>1E-4</v>
      </c>
      <c r="F276" s="33">
        <v>8739.36</v>
      </c>
      <c r="G276" s="34"/>
      <c r="H276" s="34"/>
      <c r="I276" s="34"/>
      <c r="J276" s="34"/>
      <c r="K276" s="60">
        <v>1</v>
      </c>
      <c r="L276" s="34"/>
      <c r="M276" s="34"/>
      <c r="N276" s="34"/>
      <c r="O276" s="34"/>
      <c r="P276" s="34"/>
      <c r="Q276" s="34"/>
    </row>
    <row r="277" spans="1:17">
      <c r="A277" s="215" t="s">
        <v>1582</v>
      </c>
      <c r="B277" s="216"/>
      <c r="C277" s="216"/>
      <c r="D277" s="216"/>
      <c r="E277" s="216"/>
      <c r="F277" s="216"/>
      <c r="G277" s="216"/>
      <c r="H277" s="216"/>
      <c r="I277" s="216"/>
      <c r="J277" s="216"/>
      <c r="K277" s="61">
        <v>301690</v>
      </c>
      <c r="L277" s="33">
        <v>9538</v>
      </c>
      <c r="M277" s="33">
        <v>2542</v>
      </c>
      <c r="N277" s="33">
        <v>216</v>
      </c>
      <c r="O277" s="34"/>
      <c r="P277" s="33">
        <v>747.75</v>
      </c>
      <c r="Q277" s="34"/>
    </row>
    <row r="278" spans="1:17">
      <c r="A278" s="215" t="s">
        <v>1583</v>
      </c>
      <c r="B278" s="216"/>
      <c r="C278" s="216"/>
      <c r="D278" s="216"/>
      <c r="E278" s="216"/>
      <c r="F278" s="216"/>
      <c r="G278" s="216"/>
      <c r="H278" s="216"/>
      <c r="I278" s="216"/>
      <c r="J278" s="216"/>
      <c r="K278" s="61">
        <v>307771</v>
      </c>
      <c r="L278" s="33">
        <v>14239</v>
      </c>
      <c r="M278" s="33">
        <v>3922</v>
      </c>
      <c r="N278" s="33">
        <v>349</v>
      </c>
      <c r="O278" s="34"/>
      <c r="P278" s="33">
        <v>1070.6400000000001</v>
      </c>
      <c r="Q278" s="34"/>
    </row>
    <row r="279" spans="1:17">
      <c r="A279" s="215" t="s">
        <v>1584</v>
      </c>
      <c r="B279" s="216"/>
      <c r="C279" s="216"/>
      <c r="D279" s="216"/>
      <c r="E279" s="216"/>
      <c r="F279" s="216"/>
      <c r="G279" s="216"/>
      <c r="H279" s="216"/>
      <c r="I279" s="216"/>
      <c r="J279" s="216"/>
      <c r="K279" s="60"/>
      <c r="L279" s="34"/>
      <c r="M279" s="34"/>
      <c r="N279" s="34"/>
      <c r="O279" s="34"/>
      <c r="P279" s="34"/>
      <c r="Q279" s="34"/>
    </row>
    <row r="280" spans="1:17" ht="30" customHeight="1">
      <c r="A280" s="215" t="s">
        <v>1183</v>
      </c>
      <c r="B280" s="216"/>
      <c r="C280" s="216"/>
      <c r="D280" s="216"/>
      <c r="E280" s="216"/>
      <c r="F280" s="216"/>
      <c r="G280" s="216"/>
      <c r="H280" s="216"/>
      <c r="I280" s="216"/>
      <c r="J280" s="216"/>
      <c r="K280" s="61">
        <v>421</v>
      </c>
      <c r="L280" s="33">
        <v>410</v>
      </c>
      <c r="M280" s="33">
        <v>9</v>
      </c>
      <c r="N280" s="33">
        <v>9</v>
      </c>
      <c r="O280" s="34"/>
      <c r="P280" s="34"/>
      <c r="Q280" s="34"/>
    </row>
    <row r="281" spans="1:17" ht="40.15" customHeight="1">
      <c r="A281" s="215" t="s">
        <v>1182</v>
      </c>
      <c r="B281" s="216"/>
      <c r="C281" s="216"/>
      <c r="D281" s="216"/>
      <c r="E281" s="216"/>
      <c r="F281" s="216"/>
      <c r="G281" s="216"/>
      <c r="H281" s="216"/>
      <c r="I281" s="216"/>
      <c r="J281" s="216"/>
      <c r="K281" s="61">
        <v>2036</v>
      </c>
      <c r="L281" s="33">
        <v>1456</v>
      </c>
      <c r="M281" s="33">
        <v>579</v>
      </c>
      <c r="N281" s="33">
        <v>52</v>
      </c>
      <c r="O281" s="34"/>
      <c r="P281" s="33">
        <v>109.6125</v>
      </c>
      <c r="Q281" s="34"/>
    </row>
    <row r="282" spans="1:17" ht="30" customHeight="1">
      <c r="A282" s="215" t="s">
        <v>1181</v>
      </c>
      <c r="B282" s="216"/>
      <c r="C282" s="216"/>
      <c r="D282" s="216"/>
      <c r="E282" s="216"/>
      <c r="F282" s="216"/>
      <c r="G282" s="216"/>
      <c r="H282" s="216"/>
      <c r="I282" s="216"/>
      <c r="J282" s="216"/>
      <c r="K282" s="61">
        <v>596</v>
      </c>
      <c r="L282" s="33">
        <v>460</v>
      </c>
      <c r="M282" s="33">
        <v>136</v>
      </c>
      <c r="N282" s="33">
        <v>13</v>
      </c>
      <c r="O282" s="34"/>
      <c r="P282" s="33">
        <v>34.840000000000003</v>
      </c>
      <c r="Q282" s="34"/>
    </row>
    <row r="283" spans="1:17" ht="38.450000000000003" customHeight="1">
      <c r="A283" s="215" t="s">
        <v>1180</v>
      </c>
      <c r="B283" s="216"/>
      <c r="C283" s="216"/>
      <c r="D283" s="216"/>
      <c r="E283" s="216"/>
      <c r="F283" s="216"/>
      <c r="G283" s="216"/>
      <c r="H283" s="216"/>
      <c r="I283" s="216"/>
      <c r="J283" s="216"/>
      <c r="K283" s="61">
        <v>3028</v>
      </c>
      <c r="L283" s="33">
        <v>2373</v>
      </c>
      <c r="M283" s="33">
        <v>654</v>
      </c>
      <c r="N283" s="33">
        <v>58</v>
      </c>
      <c r="O283" s="34"/>
      <c r="P283" s="33">
        <v>178.44</v>
      </c>
      <c r="Q283" s="34"/>
    </row>
    <row r="284" spans="1:17">
      <c r="A284" s="215" t="s">
        <v>1585</v>
      </c>
      <c r="B284" s="216"/>
      <c r="C284" s="216"/>
      <c r="D284" s="216"/>
      <c r="E284" s="216"/>
      <c r="F284" s="216"/>
      <c r="G284" s="216"/>
      <c r="H284" s="216"/>
      <c r="I284" s="216"/>
      <c r="J284" s="216"/>
      <c r="K284" s="61">
        <v>15259</v>
      </c>
      <c r="L284" s="34"/>
      <c r="M284" s="34"/>
      <c r="N284" s="34"/>
      <c r="O284" s="34"/>
      <c r="P284" s="34"/>
      <c r="Q284" s="34"/>
    </row>
    <row r="285" spans="1:17">
      <c r="A285" s="215" t="s">
        <v>1586</v>
      </c>
      <c r="B285" s="216"/>
      <c r="C285" s="216"/>
      <c r="D285" s="216"/>
      <c r="E285" s="216"/>
      <c r="F285" s="216"/>
      <c r="G285" s="216"/>
      <c r="H285" s="216"/>
      <c r="I285" s="216"/>
      <c r="J285" s="216"/>
      <c r="K285" s="61">
        <v>7854</v>
      </c>
      <c r="L285" s="34"/>
      <c r="M285" s="34"/>
      <c r="N285" s="34"/>
      <c r="O285" s="34"/>
      <c r="P285" s="34"/>
      <c r="Q285" s="34"/>
    </row>
    <row r="286" spans="1:17">
      <c r="A286" s="225" t="s">
        <v>1587</v>
      </c>
      <c r="B286" s="216"/>
      <c r="C286" s="216"/>
      <c r="D286" s="216"/>
      <c r="E286" s="216"/>
      <c r="F286" s="216"/>
      <c r="G286" s="216"/>
      <c r="H286" s="216"/>
      <c r="I286" s="216"/>
      <c r="J286" s="216"/>
      <c r="K286" s="60"/>
      <c r="L286" s="34"/>
      <c r="M286" s="34"/>
      <c r="N286" s="34"/>
      <c r="O286" s="34"/>
      <c r="P286" s="34"/>
      <c r="Q286" s="34"/>
    </row>
    <row r="287" spans="1:17">
      <c r="A287" s="215" t="s">
        <v>1003</v>
      </c>
      <c r="B287" s="216"/>
      <c r="C287" s="216"/>
      <c r="D287" s="216"/>
      <c r="E287" s="216"/>
      <c r="F287" s="216"/>
      <c r="G287" s="216"/>
      <c r="H287" s="216"/>
      <c r="I287" s="216"/>
      <c r="J287" s="216"/>
      <c r="K287" s="60"/>
      <c r="L287" s="34"/>
      <c r="M287" s="34"/>
      <c r="N287" s="34"/>
      <c r="O287" s="34"/>
      <c r="P287" s="34"/>
      <c r="Q287" s="34"/>
    </row>
    <row r="288" spans="1:17" ht="30" customHeight="1">
      <c r="A288" s="215" t="s">
        <v>1179</v>
      </c>
      <c r="B288" s="216"/>
      <c r="C288" s="216"/>
      <c r="D288" s="216"/>
      <c r="E288" s="216"/>
      <c r="F288" s="216"/>
      <c r="G288" s="216"/>
      <c r="H288" s="216"/>
      <c r="I288" s="216"/>
      <c r="J288" s="216"/>
      <c r="K288" s="61">
        <v>168030</v>
      </c>
      <c r="L288" s="34"/>
      <c r="M288" s="34"/>
      <c r="N288" s="34"/>
      <c r="O288" s="34"/>
      <c r="P288" s="33">
        <v>877.97</v>
      </c>
      <c r="Q288" s="34"/>
    </row>
    <row r="289" spans="1:17">
      <c r="A289" s="215" t="s">
        <v>1178</v>
      </c>
      <c r="B289" s="216"/>
      <c r="C289" s="216"/>
      <c r="D289" s="216"/>
      <c r="E289" s="216"/>
      <c r="F289" s="216"/>
      <c r="G289" s="216"/>
      <c r="H289" s="216"/>
      <c r="I289" s="216"/>
      <c r="J289" s="216"/>
      <c r="K289" s="61">
        <v>1335</v>
      </c>
      <c r="L289" s="34"/>
      <c r="M289" s="34"/>
      <c r="N289" s="34"/>
      <c r="O289" s="34"/>
      <c r="P289" s="34"/>
      <c r="Q289" s="34"/>
    </row>
    <row r="290" spans="1:17">
      <c r="A290" s="215" t="s">
        <v>1177</v>
      </c>
      <c r="B290" s="216"/>
      <c r="C290" s="216"/>
      <c r="D290" s="216"/>
      <c r="E290" s="216"/>
      <c r="F290" s="216"/>
      <c r="G290" s="216"/>
      <c r="H290" s="216"/>
      <c r="I290" s="216"/>
      <c r="J290" s="216"/>
      <c r="K290" s="61">
        <v>2338</v>
      </c>
      <c r="L290" s="34"/>
      <c r="M290" s="34"/>
      <c r="N290" s="34"/>
      <c r="O290" s="34"/>
      <c r="P290" s="33">
        <v>27.32</v>
      </c>
      <c r="Q290" s="34"/>
    </row>
    <row r="291" spans="1:17">
      <c r="A291" s="215" t="s">
        <v>1176</v>
      </c>
      <c r="B291" s="216"/>
      <c r="C291" s="216"/>
      <c r="D291" s="216"/>
      <c r="E291" s="216"/>
      <c r="F291" s="216"/>
      <c r="G291" s="216"/>
      <c r="H291" s="216"/>
      <c r="I291" s="216"/>
      <c r="J291" s="216"/>
      <c r="K291" s="61">
        <v>2081</v>
      </c>
      <c r="L291" s="34"/>
      <c r="M291" s="34"/>
      <c r="N291" s="34"/>
      <c r="O291" s="34"/>
      <c r="P291" s="33">
        <v>25.42</v>
      </c>
      <c r="Q291" s="34"/>
    </row>
    <row r="292" spans="1:17">
      <c r="A292" s="215" t="s">
        <v>1175</v>
      </c>
      <c r="B292" s="216"/>
      <c r="C292" s="216"/>
      <c r="D292" s="216"/>
      <c r="E292" s="216"/>
      <c r="F292" s="216"/>
      <c r="G292" s="216"/>
      <c r="H292" s="216"/>
      <c r="I292" s="216"/>
      <c r="J292" s="216"/>
      <c r="K292" s="61">
        <v>7518</v>
      </c>
      <c r="L292" s="34"/>
      <c r="M292" s="34"/>
      <c r="N292" s="34"/>
      <c r="O292" s="34"/>
      <c r="P292" s="33">
        <v>119.53</v>
      </c>
      <c r="Q292" s="34"/>
    </row>
    <row r="293" spans="1:17">
      <c r="A293" s="215" t="s">
        <v>1174</v>
      </c>
      <c r="B293" s="216"/>
      <c r="C293" s="216"/>
      <c r="D293" s="216"/>
      <c r="E293" s="216"/>
      <c r="F293" s="216"/>
      <c r="G293" s="216"/>
      <c r="H293" s="216"/>
      <c r="I293" s="216"/>
      <c r="J293" s="216"/>
      <c r="K293" s="61">
        <v>108</v>
      </c>
      <c r="L293" s="34"/>
      <c r="M293" s="34"/>
      <c r="N293" s="34"/>
      <c r="O293" s="34"/>
      <c r="P293" s="34"/>
      <c r="Q293" s="34"/>
    </row>
    <row r="294" spans="1:17">
      <c r="A294" s="215" t="s">
        <v>996</v>
      </c>
      <c r="B294" s="216"/>
      <c r="C294" s="216"/>
      <c r="D294" s="216"/>
      <c r="E294" s="216"/>
      <c r="F294" s="216"/>
      <c r="G294" s="216"/>
      <c r="H294" s="216"/>
      <c r="I294" s="216"/>
      <c r="J294" s="216"/>
      <c r="K294" s="61">
        <v>181410</v>
      </c>
      <c r="L294" s="34"/>
      <c r="M294" s="34"/>
      <c r="N294" s="34"/>
      <c r="O294" s="34"/>
      <c r="P294" s="33">
        <v>1050.24</v>
      </c>
      <c r="Q294" s="34"/>
    </row>
    <row r="295" spans="1:17">
      <c r="A295" s="215" t="s">
        <v>480</v>
      </c>
      <c r="B295" s="216"/>
      <c r="C295" s="216"/>
      <c r="D295" s="216"/>
      <c r="E295" s="216"/>
      <c r="F295" s="216"/>
      <c r="G295" s="216"/>
      <c r="H295" s="216"/>
      <c r="I295" s="216"/>
      <c r="J295" s="216"/>
      <c r="K295" s="61">
        <v>801832</v>
      </c>
      <c r="L295" s="34"/>
      <c r="M295" s="34"/>
      <c r="N295" s="34"/>
      <c r="O295" s="34"/>
      <c r="P295" s="33">
        <v>1050.24</v>
      </c>
      <c r="Q295" s="34"/>
    </row>
    <row r="296" spans="1:17">
      <c r="A296" s="215" t="s">
        <v>1002</v>
      </c>
      <c r="B296" s="216"/>
      <c r="C296" s="216"/>
      <c r="D296" s="216"/>
      <c r="E296" s="216"/>
      <c r="F296" s="216"/>
      <c r="G296" s="216"/>
      <c r="H296" s="216"/>
      <c r="I296" s="216"/>
      <c r="J296" s="216"/>
      <c r="K296" s="60"/>
      <c r="L296" s="34"/>
      <c r="M296" s="34"/>
      <c r="N296" s="34"/>
      <c r="O296" s="34"/>
      <c r="P296" s="34"/>
      <c r="Q296" s="34"/>
    </row>
    <row r="297" spans="1:17">
      <c r="A297" s="215" t="s">
        <v>1173</v>
      </c>
      <c r="B297" s="216"/>
      <c r="C297" s="216"/>
      <c r="D297" s="216"/>
      <c r="E297" s="216"/>
      <c r="F297" s="216"/>
      <c r="G297" s="216"/>
      <c r="H297" s="216"/>
      <c r="I297" s="216"/>
      <c r="J297" s="216"/>
      <c r="K297" s="61">
        <v>1463</v>
      </c>
      <c r="L297" s="34"/>
      <c r="M297" s="34"/>
      <c r="N297" s="34"/>
      <c r="O297" s="34"/>
      <c r="P297" s="33">
        <v>20.399999999999999</v>
      </c>
      <c r="Q297" s="34"/>
    </row>
    <row r="298" spans="1:17">
      <c r="A298" s="215" t="s">
        <v>996</v>
      </c>
      <c r="B298" s="216"/>
      <c r="C298" s="216"/>
      <c r="D298" s="216"/>
      <c r="E298" s="216"/>
      <c r="F298" s="216"/>
      <c r="G298" s="216"/>
      <c r="H298" s="216"/>
      <c r="I298" s="216"/>
      <c r="J298" s="216"/>
      <c r="K298" s="61">
        <v>1463</v>
      </c>
      <c r="L298" s="34"/>
      <c r="M298" s="34"/>
      <c r="N298" s="34"/>
      <c r="O298" s="34"/>
      <c r="P298" s="33">
        <v>20.399999999999999</v>
      </c>
      <c r="Q298" s="34"/>
    </row>
    <row r="299" spans="1:17">
      <c r="A299" s="215" t="s">
        <v>481</v>
      </c>
      <c r="B299" s="216"/>
      <c r="C299" s="216"/>
      <c r="D299" s="216"/>
      <c r="E299" s="216"/>
      <c r="F299" s="216"/>
      <c r="G299" s="216"/>
      <c r="H299" s="216"/>
      <c r="I299" s="216"/>
      <c r="J299" s="216"/>
      <c r="K299" s="61">
        <v>6466</v>
      </c>
      <c r="L299" s="34"/>
      <c r="M299" s="34"/>
      <c r="N299" s="34"/>
      <c r="O299" s="34"/>
      <c r="P299" s="33">
        <v>20.399999999999999</v>
      </c>
      <c r="Q299" s="34"/>
    </row>
    <row r="300" spans="1:17">
      <c r="A300" s="215" t="s">
        <v>1000</v>
      </c>
      <c r="B300" s="216"/>
      <c r="C300" s="216"/>
      <c r="D300" s="216"/>
      <c r="E300" s="216"/>
      <c r="F300" s="216"/>
      <c r="G300" s="216"/>
      <c r="H300" s="216"/>
      <c r="I300" s="216"/>
      <c r="J300" s="216"/>
      <c r="K300" s="60"/>
      <c r="L300" s="34"/>
      <c r="M300" s="34"/>
      <c r="N300" s="34"/>
      <c r="O300" s="34"/>
      <c r="P300" s="34"/>
      <c r="Q300" s="34"/>
    </row>
    <row r="301" spans="1:17">
      <c r="A301" s="215" t="s">
        <v>1172</v>
      </c>
      <c r="B301" s="216"/>
      <c r="C301" s="216"/>
      <c r="D301" s="216"/>
      <c r="E301" s="216"/>
      <c r="F301" s="216"/>
      <c r="G301" s="216"/>
      <c r="H301" s="216"/>
      <c r="I301" s="216"/>
      <c r="J301" s="216"/>
      <c r="K301" s="61">
        <v>148011</v>
      </c>
      <c r="L301" s="34"/>
      <c r="M301" s="34"/>
      <c r="N301" s="34"/>
      <c r="O301" s="34"/>
      <c r="P301" s="34"/>
      <c r="Q301" s="34"/>
    </row>
    <row r="302" spans="1:17">
      <c r="A302" s="215" t="s">
        <v>996</v>
      </c>
      <c r="B302" s="216"/>
      <c r="C302" s="216"/>
      <c r="D302" s="216"/>
      <c r="E302" s="216"/>
      <c r="F302" s="216"/>
      <c r="G302" s="216"/>
      <c r="H302" s="216"/>
      <c r="I302" s="216"/>
      <c r="J302" s="216"/>
      <c r="K302" s="61">
        <v>148011</v>
      </c>
      <c r="L302" s="34"/>
      <c r="M302" s="34"/>
      <c r="N302" s="34"/>
      <c r="O302" s="34"/>
      <c r="P302" s="34"/>
      <c r="Q302" s="34"/>
    </row>
    <row r="303" spans="1:17">
      <c r="A303" s="215" t="s">
        <v>1171</v>
      </c>
      <c r="B303" s="216"/>
      <c r="C303" s="216"/>
      <c r="D303" s="216"/>
      <c r="E303" s="216"/>
      <c r="F303" s="216"/>
      <c r="G303" s="216"/>
      <c r="H303" s="216"/>
      <c r="I303" s="216"/>
      <c r="J303" s="216"/>
      <c r="K303" s="61">
        <v>620166</v>
      </c>
      <c r="L303" s="34"/>
      <c r="M303" s="34"/>
      <c r="N303" s="34"/>
      <c r="O303" s="34"/>
      <c r="P303" s="34"/>
      <c r="Q303" s="34"/>
    </row>
    <row r="304" spans="1:17">
      <c r="A304" s="215" t="s">
        <v>1590</v>
      </c>
      <c r="B304" s="216"/>
      <c r="C304" s="216"/>
      <c r="D304" s="216"/>
      <c r="E304" s="216"/>
      <c r="F304" s="216"/>
      <c r="G304" s="216"/>
      <c r="H304" s="216"/>
      <c r="I304" s="216"/>
      <c r="J304" s="216"/>
      <c r="K304" s="61">
        <v>1428464</v>
      </c>
      <c r="L304" s="34"/>
      <c r="M304" s="34"/>
      <c r="N304" s="34"/>
      <c r="O304" s="34"/>
      <c r="P304" s="33">
        <v>1070.6400000000001</v>
      </c>
      <c r="Q304" s="34"/>
    </row>
    <row r="305" spans="1:17">
      <c r="A305" s="215" t="s">
        <v>994</v>
      </c>
      <c r="B305" s="216"/>
      <c r="C305" s="216"/>
      <c r="D305" s="216"/>
      <c r="E305" s="216"/>
      <c r="F305" s="216"/>
      <c r="G305" s="216"/>
      <c r="H305" s="216"/>
      <c r="I305" s="216"/>
      <c r="J305" s="216"/>
      <c r="K305" s="60"/>
      <c r="L305" s="34"/>
      <c r="M305" s="34"/>
      <c r="N305" s="34"/>
      <c r="O305" s="34"/>
      <c r="P305" s="34"/>
      <c r="Q305" s="34"/>
    </row>
    <row r="306" spans="1:17">
      <c r="A306" s="215" t="s">
        <v>1592</v>
      </c>
      <c r="B306" s="216"/>
      <c r="C306" s="216"/>
      <c r="D306" s="216"/>
      <c r="E306" s="216"/>
      <c r="F306" s="216"/>
      <c r="G306" s="216"/>
      <c r="H306" s="216"/>
      <c r="I306" s="216"/>
      <c r="J306" s="216"/>
      <c r="K306" s="61">
        <v>141599</v>
      </c>
      <c r="L306" s="34"/>
      <c r="M306" s="34"/>
      <c r="N306" s="34"/>
      <c r="O306" s="34"/>
      <c r="P306" s="34"/>
      <c r="Q306" s="34"/>
    </row>
    <row r="307" spans="1:17">
      <c r="A307" s="215" t="s">
        <v>1593</v>
      </c>
      <c r="B307" s="216"/>
      <c r="C307" s="216"/>
      <c r="D307" s="216"/>
      <c r="E307" s="216"/>
      <c r="F307" s="216"/>
      <c r="G307" s="216"/>
      <c r="H307" s="216"/>
      <c r="I307" s="216"/>
      <c r="J307" s="216"/>
      <c r="K307" s="61">
        <v>3922</v>
      </c>
      <c r="L307" s="34"/>
      <c r="M307" s="34"/>
      <c r="N307" s="34"/>
      <c r="O307" s="34"/>
      <c r="P307" s="34"/>
      <c r="Q307" s="34"/>
    </row>
    <row r="308" spans="1:17">
      <c r="A308" s="215" t="s">
        <v>1594</v>
      </c>
      <c r="B308" s="216"/>
      <c r="C308" s="216"/>
      <c r="D308" s="216"/>
      <c r="E308" s="216"/>
      <c r="F308" s="216"/>
      <c r="G308" s="216"/>
      <c r="H308" s="216"/>
      <c r="I308" s="216"/>
      <c r="J308" s="216"/>
      <c r="K308" s="61">
        <v>14588</v>
      </c>
      <c r="L308" s="34"/>
      <c r="M308" s="34"/>
      <c r="N308" s="34"/>
      <c r="O308" s="34"/>
      <c r="P308" s="34"/>
      <c r="Q308" s="34"/>
    </row>
    <row r="309" spans="1:17">
      <c r="A309" s="215" t="s">
        <v>993</v>
      </c>
      <c r="B309" s="216"/>
      <c r="C309" s="216"/>
      <c r="D309" s="216"/>
      <c r="E309" s="216"/>
      <c r="F309" s="216"/>
      <c r="G309" s="216"/>
      <c r="H309" s="216"/>
      <c r="I309" s="216"/>
      <c r="J309" s="216"/>
      <c r="K309" s="61">
        <v>148011</v>
      </c>
      <c r="L309" s="34"/>
      <c r="M309" s="34"/>
      <c r="N309" s="34"/>
      <c r="O309" s="34"/>
      <c r="P309" s="34"/>
      <c r="Q309" s="34"/>
    </row>
    <row r="310" spans="1:17">
      <c r="A310" s="215" t="s">
        <v>1595</v>
      </c>
      <c r="B310" s="216"/>
      <c r="C310" s="216"/>
      <c r="D310" s="216"/>
      <c r="E310" s="216"/>
      <c r="F310" s="216"/>
      <c r="G310" s="216"/>
      <c r="H310" s="216"/>
      <c r="I310" s="216"/>
      <c r="J310" s="216"/>
      <c r="K310" s="61">
        <v>15259</v>
      </c>
      <c r="L310" s="34"/>
      <c r="M310" s="34"/>
      <c r="N310" s="34"/>
      <c r="O310" s="34"/>
      <c r="P310" s="34"/>
      <c r="Q310" s="34"/>
    </row>
    <row r="311" spans="1:17">
      <c r="A311" s="215" t="s">
        <v>1596</v>
      </c>
      <c r="B311" s="216"/>
      <c r="C311" s="216"/>
      <c r="D311" s="216"/>
      <c r="E311" s="216"/>
      <c r="F311" s="216"/>
      <c r="G311" s="216"/>
      <c r="H311" s="216"/>
      <c r="I311" s="216"/>
      <c r="J311" s="216"/>
      <c r="K311" s="61">
        <v>7854</v>
      </c>
      <c r="L311" s="34"/>
      <c r="M311" s="34"/>
      <c r="N311" s="34"/>
      <c r="O311" s="34"/>
      <c r="P311" s="34"/>
      <c r="Q311" s="34"/>
    </row>
    <row r="312" spans="1:17">
      <c r="A312" s="225" t="s">
        <v>1597</v>
      </c>
      <c r="B312" s="216"/>
      <c r="C312" s="216"/>
      <c r="D312" s="216"/>
      <c r="E312" s="216"/>
      <c r="F312" s="216"/>
      <c r="G312" s="216"/>
      <c r="H312" s="216"/>
      <c r="I312" s="216"/>
      <c r="J312" s="216"/>
      <c r="K312" s="62">
        <v>1428464</v>
      </c>
      <c r="L312" s="34"/>
      <c r="M312" s="34"/>
      <c r="N312" s="34"/>
      <c r="O312" s="34"/>
      <c r="P312" s="36">
        <v>1070.6400000000001</v>
      </c>
      <c r="Q312" s="34"/>
    </row>
    <row r="313" spans="1:17" customFormat="1" ht="13.5" customHeight="1">
      <c r="A313" s="49"/>
      <c r="B313" s="54"/>
      <c r="C313" s="55"/>
      <c r="D313" s="56"/>
      <c r="E313" s="129"/>
      <c r="F313" s="50"/>
      <c r="G313" s="50"/>
      <c r="H313" s="50"/>
      <c r="I313" s="50"/>
      <c r="J313" s="50"/>
      <c r="K313" s="64"/>
      <c r="L313" s="50"/>
      <c r="M313" s="50"/>
      <c r="N313" s="50"/>
      <c r="O313" s="50"/>
      <c r="P313" s="50"/>
      <c r="Q313" s="50"/>
    </row>
    <row r="314" spans="1:17" customFormat="1" ht="12.75" customHeight="1">
      <c r="A314" s="49"/>
      <c r="B314" s="18" t="s">
        <v>1612</v>
      </c>
      <c r="C314" s="18"/>
      <c r="D314" s="18"/>
      <c r="E314" s="18"/>
      <c r="F314" s="18"/>
      <c r="G314" s="18"/>
      <c r="H314" s="18"/>
      <c r="I314" s="18" t="s">
        <v>991</v>
      </c>
      <c r="J314" s="59"/>
      <c r="K314" s="59"/>
      <c r="L314" s="18"/>
      <c r="M314" s="18"/>
      <c r="N314" s="50"/>
      <c r="O314" s="50"/>
      <c r="P314" s="50"/>
    </row>
    <row r="315" spans="1:17" customFormat="1" ht="12.75" customHeight="1">
      <c r="A315" s="49"/>
      <c r="B315" s="51"/>
      <c r="C315" s="52"/>
      <c r="D315" s="53"/>
      <c r="E315" s="51"/>
      <c r="F315" s="51"/>
      <c r="G315" s="52"/>
      <c r="H315" s="40"/>
      <c r="I315" s="18"/>
      <c r="J315" s="59"/>
      <c r="K315" s="59"/>
      <c r="L315" s="18"/>
      <c r="M315" s="18"/>
      <c r="N315" s="50"/>
      <c r="O315" s="50"/>
      <c r="P315" s="50"/>
    </row>
    <row r="316" spans="1:17">
      <c r="E316" s="26"/>
      <c r="F316" s="27"/>
      <c r="G316" s="27"/>
      <c r="H316" s="27"/>
      <c r="I316" s="27"/>
      <c r="J316" s="63"/>
      <c r="K316" s="63"/>
      <c r="L316" s="27"/>
      <c r="M316" s="27"/>
      <c r="N316" s="27"/>
      <c r="O316" s="27"/>
      <c r="P316" s="27"/>
      <c r="Q316" s="27"/>
    </row>
    <row r="317" spans="1:17" customFormat="1">
      <c r="A317" s="49"/>
      <c r="B317" s="54"/>
      <c r="C317" s="55"/>
      <c r="D317" s="56"/>
      <c r="E317" s="129"/>
      <c r="F317" s="50"/>
      <c r="G317" s="50"/>
      <c r="H317" s="50"/>
      <c r="I317" s="51"/>
      <c r="J317" s="51"/>
      <c r="K317" s="145"/>
      <c r="L317" s="51"/>
      <c r="M317" s="51"/>
      <c r="N317" s="51"/>
      <c r="O317" s="51"/>
      <c r="P317" s="51"/>
      <c r="Q317" s="50"/>
    </row>
  </sheetData>
  <mergeCells count="72">
    <mergeCell ref="O21:O23"/>
    <mergeCell ref="J22:J23"/>
    <mergeCell ref="J21:N21"/>
    <mergeCell ref="K22:K23"/>
    <mergeCell ref="L22:N22"/>
    <mergeCell ref="A187:Q187"/>
    <mergeCell ref="A213:Q213"/>
    <mergeCell ref="A21:A23"/>
    <mergeCell ref="C21:C23"/>
    <mergeCell ref="D21:D23"/>
    <mergeCell ref="E21:E23"/>
    <mergeCell ref="B21:B23"/>
    <mergeCell ref="F22:F23"/>
    <mergeCell ref="F21:I21"/>
    <mergeCell ref="G22:I22"/>
    <mergeCell ref="A162:Q162"/>
    <mergeCell ref="A260:Q260"/>
    <mergeCell ref="Q21:Q23"/>
    <mergeCell ref="P21:P23"/>
    <mergeCell ref="A279:J279"/>
    <mergeCell ref="A25:Q25"/>
    <mergeCell ref="A73:Q73"/>
    <mergeCell ref="A100:Q100"/>
    <mergeCell ref="A121:Q121"/>
    <mergeCell ref="A142:Q142"/>
    <mergeCell ref="A263:Q263"/>
    <mergeCell ref="A272:Q272"/>
    <mergeCell ref="A277:J277"/>
    <mergeCell ref="A278:J278"/>
    <mergeCell ref="A228:Q228"/>
    <mergeCell ref="A248:Q248"/>
    <mergeCell ref="A280:J280"/>
    <mergeCell ref="A293:J293"/>
    <mergeCell ref="A282:J282"/>
    <mergeCell ref="A283:J283"/>
    <mergeCell ref="A284:J284"/>
    <mergeCell ref="A285:J285"/>
    <mergeCell ref="A286:J286"/>
    <mergeCell ref="A287:J287"/>
    <mergeCell ref="A288:J288"/>
    <mergeCell ref="A289:J289"/>
    <mergeCell ref="A281:J281"/>
    <mergeCell ref="A298:J298"/>
    <mergeCell ref="A299:J299"/>
    <mergeCell ref="A292:J292"/>
    <mergeCell ref="A295:J295"/>
    <mergeCell ref="A296:J296"/>
    <mergeCell ref="A297:J297"/>
    <mergeCell ref="A294:J294"/>
    <mergeCell ref="A312:J312"/>
    <mergeCell ref="J11:K11"/>
    <mergeCell ref="J15:K15"/>
    <mergeCell ref="A306:J306"/>
    <mergeCell ref="A307:J307"/>
    <mergeCell ref="A308:J308"/>
    <mergeCell ref="A309:J309"/>
    <mergeCell ref="A310:J310"/>
    <mergeCell ref="A290:J290"/>
    <mergeCell ref="A291:J291"/>
    <mergeCell ref="A311:J311"/>
    <mergeCell ref="A300:J300"/>
    <mergeCell ref="A301:J301"/>
    <mergeCell ref="A302:J302"/>
    <mergeCell ref="A303:J303"/>
    <mergeCell ref="A304:J304"/>
    <mergeCell ref="A305:J305"/>
    <mergeCell ref="E1:J1"/>
    <mergeCell ref="J17:K17"/>
    <mergeCell ref="J16:K16"/>
    <mergeCell ref="J14:K14"/>
    <mergeCell ref="J13:K13"/>
    <mergeCell ref="J12:K12"/>
  </mergeCells>
  <phoneticPr fontId="60" type="noConversion"/>
  <pageMargins left="0.23622047244094491" right="0" top="0.51181102362204722" bottom="0.43307086614173229" header="0.31496062992125984" footer="0.2362204724409449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163"/>
  <sheetViews>
    <sheetView showGridLines="0" topLeftCell="A133" zoomScaleNormal="100" zoomScaleSheetLayoutView="75" workbookViewId="0">
      <selection activeCell="P13" sqref="P13"/>
    </sheetView>
  </sheetViews>
  <sheetFormatPr defaultRowHeight="12.75" outlineLevelRow="2"/>
  <cols>
    <col min="1" max="1" width="3.28515625" style="28" customWidth="1"/>
    <col min="2" max="2" width="16.7109375" style="1" customWidth="1"/>
    <col min="3" max="3" width="34.28515625" style="25" customWidth="1"/>
    <col min="4" max="4" width="7.7109375" style="24" customWidth="1"/>
    <col min="5" max="5" width="9.28515625" style="126" customWidth="1"/>
    <col min="6" max="6" width="7.28515625" style="7" customWidth="1"/>
    <col min="7" max="10" width="6.7109375" style="7" customWidth="1"/>
    <col min="11" max="11" width="7.28515625" style="65" customWidth="1"/>
    <col min="12" max="15" width="6.7109375" style="7" customWidth="1"/>
    <col min="16" max="16" width="10.28515625" style="7" customWidth="1"/>
    <col min="17" max="17" width="5.7109375" style="8" customWidth="1"/>
    <col min="18" max="16384" width="9.140625" style="8"/>
  </cols>
  <sheetData>
    <row r="1" spans="1:18" outlineLevel="2">
      <c r="A1" s="6" t="s">
        <v>1509</v>
      </c>
      <c r="B1" s="9"/>
      <c r="C1" s="2"/>
      <c r="D1" s="70"/>
      <c r="E1" s="226" t="s">
        <v>1605</v>
      </c>
      <c r="F1" s="226"/>
      <c r="G1" s="226"/>
      <c r="H1" s="226"/>
      <c r="I1" s="226"/>
      <c r="J1" s="5"/>
      <c r="K1" s="57"/>
      <c r="L1" s="5"/>
      <c r="M1" s="6" t="s">
        <v>1510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9" t="s">
        <v>1491</v>
      </c>
      <c r="H2" s="5"/>
      <c r="I2" s="5"/>
      <c r="J2" s="5"/>
      <c r="K2" s="57"/>
      <c r="L2" s="5"/>
      <c r="M2" s="10" t="s">
        <v>1616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9"/>
      <c r="H3" s="5"/>
      <c r="I3" s="5"/>
      <c r="J3" s="5"/>
      <c r="K3" s="57"/>
      <c r="L3" s="10"/>
      <c r="M3" s="10" t="s">
        <v>1615</v>
      </c>
      <c r="N3" s="5"/>
      <c r="O3" s="5"/>
      <c r="P3" s="5"/>
      <c r="Q3"/>
      <c r="R3"/>
    </row>
    <row r="4" spans="1:18" outlineLevel="1">
      <c r="A4" s="10" t="s">
        <v>1513</v>
      </c>
      <c r="B4" s="9"/>
      <c r="C4" s="2"/>
      <c r="D4" s="3"/>
      <c r="E4" s="3"/>
      <c r="F4" s="5"/>
      <c r="G4" s="5"/>
      <c r="H4" s="5"/>
      <c r="I4" s="5"/>
      <c r="J4" s="5"/>
      <c r="K4" s="57"/>
      <c r="L4" s="5"/>
      <c r="M4" s="10" t="s">
        <v>1513</v>
      </c>
      <c r="N4" s="5"/>
      <c r="O4" s="5"/>
      <c r="P4" s="5"/>
      <c r="Q4"/>
      <c r="R4"/>
    </row>
    <row r="5" spans="1:18" outlineLevel="1">
      <c r="A5" s="10" t="s">
        <v>1606</v>
      </c>
      <c r="B5" s="9"/>
      <c r="C5" s="2"/>
      <c r="D5" s="3"/>
      <c r="E5" s="3"/>
      <c r="F5" s="5"/>
      <c r="G5" s="5"/>
      <c r="H5" s="5"/>
      <c r="I5" s="5"/>
      <c r="J5" s="5"/>
      <c r="K5" s="57"/>
      <c r="L5" s="5"/>
      <c r="M5" s="10" t="s">
        <v>1607</v>
      </c>
      <c r="N5" s="5"/>
      <c r="O5" s="5"/>
      <c r="P5" s="5"/>
      <c r="Q5"/>
      <c r="R5"/>
    </row>
    <row r="6" spans="1:18" outlineLevel="1">
      <c r="A6" s="4"/>
      <c r="B6" s="9"/>
      <c r="C6" s="3"/>
      <c r="D6" s="8"/>
      <c r="E6" s="5"/>
      <c r="F6" s="5"/>
      <c r="G6" s="15" t="s">
        <v>634</v>
      </c>
      <c r="H6" s="15"/>
      <c r="I6" s="15"/>
      <c r="J6" s="5"/>
      <c r="K6" s="57"/>
      <c r="L6" s="5"/>
      <c r="M6" s="5"/>
      <c r="N6" s="5"/>
      <c r="O6" s="5"/>
      <c r="P6" s="5"/>
    </row>
    <row r="7" spans="1:18">
      <c r="A7" s="4"/>
      <c r="B7" s="9"/>
      <c r="C7" s="3"/>
      <c r="D7" s="8"/>
      <c r="E7" s="5"/>
      <c r="F7" s="5"/>
      <c r="G7" s="150" t="s">
        <v>633</v>
      </c>
      <c r="H7" s="4"/>
      <c r="I7" s="4"/>
      <c r="J7" s="5"/>
      <c r="K7" s="57"/>
      <c r="L7" s="5"/>
      <c r="M7" s="5"/>
      <c r="N7" s="5"/>
      <c r="O7" s="5"/>
      <c r="P7" s="5"/>
    </row>
    <row r="8" spans="1:18">
      <c r="A8" s="4"/>
      <c r="B8" s="9"/>
      <c r="C8" s="3"/>
      <c r="D8" s="8"/>
      <c r="E8" s="5"/>
      <c r="F8" s="5"/>
      <c r="G8" s="5"/>
      <c r="H8" s="5"/>
      <c r="I8" s="5"/>
      <c r="J8" s="5"/>
      <c r="K8" s="57"/>
      <c r="L8" s="5"/>
      <c r="M8" s="5"/>
      <c r="N8" s="5"/>
      <c r="O8" s="5"/>
      <c r="P8" s="5"/>
    </row>
    <row r="9" spans="1:18">
      <c r="A9" s="4"/>
      <c r="B9" s="9"/>
      <c r="C9" s="16" t="s">
        <v>1493</v>
      </c>
      <c r="D9" s="18" t="s">
        <v>632</v>
      </c>
      <c r="E9" s="5"/>
      <c r="F9" s="5"/>
      <c r="G9" s="4"/>
      <c r="H9" s="5"/>
      <c r="I9" s="5"/>
      <c r="J9" s="5"/>
      <c r="K9" s="66"/>
      <c r="L9" s="11"/>
      <c r="M9" s="5"/>
      <c r="N9" s="5"/>
      <c r="O9" s="5"/>
      <c r="P9" s="5"/>
    </row>
    <row r="10" spans="1:18">
      <c r="A10" s="4"/>
      <c r="B10" s="9"/>
      <c r="C10" s="3"/>
      <c r="D10" s="19"/>
      <c r="E10" s="12"/>
      <c r="F10" s="12"/>
      <c r="G10" s="13" t="s">
        <v>1494</v>
      </c>
      <c r="H10" s="13"/>
      <c r="I10" s="13"/>
      <c r="J10" s="12"/>
      <c r="K10" s="127"/>
      <c r="L10" s="5"/>
      <c r="M10" s="5"/>
      <c r="N10" s="5"/>
      <c r="O10" s="5"/>
      <c r="P10" s="5"/>
    </row>
    <row r="11" spans="1:18">
      <c r="A11" s="20"/>
      <c r="B11" s="21"/>
      <c r="C11" s="3"/>
      <c r="D11" s="8"/>
      <c r="E11" s="5"/>
      <c r="F11" s="5"/>
      <c r="G11" s="5"/>
      <c r="H11" s="5"/>
      <c r="I11" s="5"/>
      <c r="J11" s="5"/>
      <c r="K11" s="57"/>
      <c r="L11" s="5"/>
      <c r="M11" s="5"/>
      <c r="N11" s="5"/>
      <c r="O11" s="5"/>
      <c r="P11" s="5"/>
    </row>
    <row r="12" spans="1:18">
      <c r="A12" s="4"/>
      <c r="B12" s="9"/>
      <c r="C12" s="3"/>
      <c r="D12" s="18" t="s">
        <v>631</v>
      </c>
      <c r="E12" s="5"/>
      <c r="F12" s="5"/>
      <c r="G12" s="5"/>
      <c r="H12" s="18"/>
      <c r="I12" s="18"/>
      <c r="J12" s="18"/>
      <c r="K12" s="57"/>
      <c r="L12" s="5"/>
      <c r="M12" s="5"/>
      <c r="N12" s="46" t="s">
        <v>630</v>
      </c>
      <c r="O12" s="43"/>
      <c r="P12" s="43"/>
      <c r="Q12" s="5"/>
    </row>
    <row r="13" spans="1:18">
      <c r="A13" s="4"/>
      <c r="B13" s="9"/>
      <c r="C13" s="3"/>
      <c r="D13" s="18" t="s">
        <v>1602</v>
      </c>
      <c r="E13" s="5"/>
      <c r="F13" s="5"/>
      <c r="G13" s="5"/>
      <c r="H13" s="18"/>
      <c r="I13" s="18"/>
      <c r="J13" s="227" t="s">
        <v>629</v>
      </c>
      <c r="K13" s="228"/>
      <c r="L13" s="10" t="s">
        <v>1598</v>
      </c>
      <c r="M13" s="5"/>
      <c r="N13" s="41" t="s">
        <v>622</v>
      </c>
      <c r="O13" s="43"/>
      <c r="P13" s="47">
        <f>P14+P15+P16</f>
        <v>1085.3300000000002</v>
      </c>
    </row>
    <row r="14" spans="1:18" outlineLevel="1">
      <c r="A14" s="4"/>
      <c r="B14" s="9"/>
      <c r="C14" s="3"/>
      <c r="D14" s="18" t="s">
        <v>1604</v>
      </c>
      <c r="E14" s="5"/>
      <c r="F14" s="5"/>
      <c r="G14" s="5"/>
      <c r="H14" s="18"/>
      <c r="I14" s="18"/>
      <c r="J14" s="227" t="s">
        <v>628</v>
      </c>
      <c r="K14" s="228"/>
      <c r="L14" s="10" t="s">
        <v>1598</v>
      </c>
      <c r="M14" s="5"/>
      <c r="N14" s="41" t="s">
        <v>622</v>
      </c>
      <c r="O14" s="43"/>
      <c r="P14" s="47">
        <f>ROUND(13.16*4.42,3)</f>
        <v>58.167000000000002</v>
      </c>
    </row>
    <row r="15" spans="1:18" outlineLevel="1">
      <c r="A15" s="4"/>
      <c r="B15" s="9"/>
      <c r="C15" s="3"/>
      <c r="D15" s="18" t="s">
        <v>1603</v>
      </c>
      <c r="E15" s="5"/>
      <c r="F15" s="5"/>
      <c r="G15" s="5"/>
      <c r="H15" s="18"/>
      <c r="I15" s="18"/>
      <c r="J15" s="227" t="s">
        <v>627</v>
      </c>
      <c r="K15" s="228"/>
      <c r="L15" s="10" t="s">
        <v>1598</v>
      </c>
      <c r="M15" s="5"/>
      <c r="N15" s="41" t="s">
        <v>622</v>
      </c>
      <c r="O15" s="43"/>
      <c r="P15" s="47">
        <f>ROUND(215.407*4.42,3)</f>
        <v>952.09900000000005</v>
      </c>
    </row>
    <row r="16" spans="1:18" outlineLevel="1">
      <c r="A16" s="4"/>
      <c r="B16" s="9"/>
      <c r="C16" s="3"/>
      <c r="D16" s="18" t="s">
        <v>1162</v>
      </c>
      <c r="E16" s="5"/>
      <c r="F16" s="5"/>
      <c r="G16" s="5"/>
      <c r="H16" s="18"/>
      <c r="I16" s="18"/>
      <c r="J16" s="227" t="s">
        <v>626</v>
      </c>
      <c r="K16" s="228"/>
      <c r="L16" s="10" t="s">
        <v>1598</v>
      </c>
      <c r="M16" s="5"/>
      <c r="N16" s="41" t="s">
        <v>625</v>
      </c>
      <c r="O16" s="43"/>
      <c r="P16" s="47">
        <f>ROUND(17.915*4.19,3)</f>
        <v>75.063999999999993</v>
      </c>
    </row>
    <row r="17" spans="1:17">
      <c r="A17" s="4"/>
      <c r="B17" s="9"/>
      <c r="C17" s="3"/>
      <c r="D17" s="18" t="s">
        <v>1160</v>
      </c>
      <c r="E17" s="5"/>
      <c r="F17" s="5"/>
      <c r="G17" s="5"/>
      <c r="H17" s="18"/>
      <c r="I17" s="18"/>
      <c r="J17" s="227" t="s">
        <v>624</v>
      </c>
      <c r="K17" s="228"/>
      <c r="L17" s="10" t="s">
        <v>1598</v>
      </c>
      <c r="M17" s="5"/>
      <c r="N17" s="41" t="s">
        <v>622</v>
      </c>
      <c r="O17" s="43"/>
      <c r="P17" s="47">
        <f>ROUND(24.858*4.42,3)</f>
        <v>109.872</v>
      </c>
    </row>
    <row r="18" spans="1:17" outlineLevel="1">
      <c r="A18" s="4"/>
      <c r="B18" s="9"/>
      <c r="C18" s="3"/>
      <c r="D18" s="18" t="s">
        <v>1600</v>
      </c>
      <c r="E18" s="5"/>
      <c r="F18" s="5"/>
      <c r="G18" s="5"/>
      <c r="H18" s="18"/>
      <c r="I18" s="18"/>
      <c r="J18" s="227" t="s">
        <v>623</v>
      </c>
      <c r="K18" s="228"/>
      <c r="L18" s="10" t="s">
        <v>1601</v>
      </c>
      <c r="M18" s="5"/>
      <c r="N18" s="5"/>
      <c r="O18" s="5"/>
      <c r="P18" s="48"/>
    </row>
    <row r="19" spans="1:17" s="44" customFormat="1" outlineLevel="1">
      <c r="A19" s="37"/>
      <c r="B19" s="38"/>
      <c r="C19" s="29"/>
      <c r="D19" s="18" t="s">
        <v>1608</v>
      </c>
      <c r="E19" s="18"/>
      <c r="F19" s="18"/>
      <c r="G19" s="18"/>
      <c r="H19" s="18"/>
      <c r="I19" s="18"/>
      <c r="J19" s="18"/>
      <c r="K19" s="128">
        <f>K150/1000</f>
        <v>152.99</v>
      </c>
      <c r="L19" s="18" t="s">
        <v>1609</v>
      </c>
      <c r="M19" s="40"/>
      <c r="N19" s="41" t="s">
        <v>622</v>
      </c>
      <c r="O19" s="42"/>
      <c r="P19" s="47">
        <f>K19*4.42</f>
        <v>676.21580000000006</v>
      </c>
    </row>
    <row r="20" spans="1:17" customFormat="1">
      <c r="A20" s="37"/>
      <c r="B20" s="38"/>
      <c r="C20" s="29"/>
      <c r="D20" s="45" t="s">
        <v>1610</v>
      </c>
      <c r="E20" s="18"/>
      <c r="F20" s="18"/>
      <c r="G20" s="18"/>
      <c r="H20" s="18"/>
      <c r="I20" s="18"/>
      <c r="J20" s="18"/>
      <c r="K20" s="59"/>
      <c r="L20" s="18"/>
      <c r="M20" s="40"/>
      <c r="N20" s="40"/>
      <c r="O20" s="40"/>
      <c r="P20" s="40"/>
    </row>
    <row r="21" spans="1:17">
      <c r="A21" s="4"/>
      <c r="B21" s="9"/>
      <c r="C21" s="2"/>
      <c r="D21" s="3"/>
      <c r="E21" s="4"/>
      <c r="F21" s="5"/>
      <c r="G21" s="5"/>
      <c r="H21" s="5"/>
      <c r="I21" s="5"/>
      <c r="J21" s="5"/>
      <c r="K21" s="57"/>
      <c r="L21" s="5"/>
      <c r="M21" s="5"/>
      <c r="N21" s="5"/>
      <c r="O21" s="5"/>
      <c r="P21" s="5"/>
    </row>
    <row r="22" spans="1:17" ht="19.5" customHeight="1">
      <c r="A22" s="217" t="s">
        <v>1495</v>
      </c>
      <c r="B22" s="223" t="s">
        <v>1157</v>
      </c>
      <c r="C22" s="217" t="s">
        <v>1496</v>
      </c>
      <c r="D22" s="217" t="s">
        <v>1497</v>
      </c>
      <c r="E22" s="217" t="s">
        <v>1498</v>
      </c>
      <c r="F22" s="217" t="s">
        <v>1511</v>
      </c>
      <c r="G22" s="218"/>
      <c r="H22" s="218"/>
      <c r="I22" s="218"/>
      <c r="J22" s="217" t="s">
        <v>1512</v>
      </c>
      <c r="K22" s="234"/>
      <c r="L22" s="234"/>
      <c r="M22" s="234"/>
      <c r="N22" s="234"/>
      <c r="O22" s="217" t="s">
        <v>1504</v>
      </c>
      <c r="P22" s="217" t="s">
        <v>1506</v>
      </c>
      <c r="Q22" s="233" t="s">
        <v>1156</v>
      </c>
    </row>
    <row r="23" spans="1:17" ht="18.75" customHeight="1">
      <c r="A23" s="218"/>
      <c r="B23" s="224"/>
      <c r="C23" s="222"/>
      <c r="D23" s="217"/>
      <c r="E23" s="217"/>
      <c r="F23" s="217" t="s">
        <v>1499</v>
      </c>
      <c r="G23" s="217" t="s">
        <v>1501</v>
      </c>
      <c r="H23" s="218"/>
      <c r="I23" s="218"/>
      <c r="J23" s="217" t="s">
        <v>1155</v>
      </c>
      <c r="K23" s="220" t="s">
        <v>1499</v>
      </c>
      <c r="L23" s="217" t="s">
        <v>1501</v>
      </c>
      <c r="M23" s="218"/>
      <c r="N23" s="218"/>
      <c r="O23" s="217"/>
      <c r="P23" s="217"/>
      <c r="Q23" s="233"/>
    </row>
    <row r="24" spans="1:17" ht="22.5" customHeight="1">
      <c r="A24" s="218"/>
      <c r="B24" s="224"/>
      <c r="C24" s="222"/>
      <c r="D24" s="217"/>
      <c r="E24" s="217"/>
      <c r="F24" s="218"/>
      <c r="G24" s="116" t="s">
        <v>1500</v>
      </c>
      <c r="H24" s="116" t="s">
        <v>1508</v>
      </c>
      <c r="I24" s="116" t="s">
        <v>1503</v>
      </c>
      <c r="J24" s="222"/>
      <c r="K24" s="221"/>
      <c r="L24" s="116" t="s">
        <v>1500</v>
      </c>
      <c r="M24" s="116" t="s">
        <v>1508</v>
      </c>
      <c r="N24" s="116" t="s">
        <v>1503</v>
      </c>
      <c r="O24" s="217"/>
      <c r="P24" s="217"/>
      <c r="Q24" s="233"/>
    </row>
    <row r="25" spans="1:17">
      <c r="A25" s="23">
        <v>1</v>
      </c>
      <c r="B25" s="118">
        <v>2</v>
      </c>
      <c r="C25" s="116">
        <v>3</v>
      </c>
      <c r="D25" s="116">
        <v>4</v>
      </c>
      <c r="E25" s="31">
        <v>5</v>
      </c>
      <c r="F25" s="117">
        <v>6</v>
      </c>
      <c r="G25" s="117">
        <v>7</v>
      </c>
      <c r="H25" s="117">
        <v>8</v>
      </c>
      <c r="I25" s="117">
        <v>9</v>
      </c>
      <c r="J25" s="117">
        <v>10</v>
      </c>
      <c r="K25" s="119">
        <v>11</v>
      </c>
      <c r="L25" s="117">
        <v>12</v>
      </c>
      <c r="M25" s="117">
        <v>13</v>
      </c>
      <c r="N25" s="117">
        <v>14</v>
      </c>
      <c r="O25" s="117">
        <v>15</v>
      </c>
      <c r="P25" s="117">
        <v>16</v>
      </c>
      <c r="Q25" s="117">
        <v>17</v>
      </c>
    </row>
    <row r="26" spans="1:17" ht="19.899999999999999" customHeight="1">
      <c r="A26" s="219" t="s">
        <v>621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</row>
    <row r="27" spans="1:17" ht="89.25">
      <c r="A27" s="23">
        <v>1</v>
      </c>
      <c r="B27" s="30" t="s">
        <v>612</v>
      </c>
      <c r="C27" s="113" t="s">
        <v>620</v>
      </c>
      <c r="D27" s="31" t="s">
        <v>1515</v>
      </c>
      <c r="E27" s="32">
        <v>3</v>
      </c>
      <c r="F27" s="33">
        <v>58.28</v>
      </c>
      <c r="G27" s="33">
        <v>19.53</v>
      </c>
      <c r="H27" s="33">
        <v>38.75</v>
      </c>
      <c r="I27" s="33">
        <v>2.2400000000000002</v>
      </c>
      <c r="J27" s="34"/>
      <c r="K27" s="60">
        <v>175</v>
      </c>
      <c r="L27" s="34">
        <v>59</v>
      </c>
      <c r="M27" s="34">
        <v>116</v>
      </c>
      <c r="N27" s="34">
        <v>7</v>
      </c>
      <c r="O27" s="34">
        <v>1.4</v>
      </c>
      <c r="P27" s="34">
        <v>4.2</v>
      </c>
      <c r="Q27" s="34"/>
    </row>
    <row r="28" spans="1:17">
      <c r="A28" s="23">
        <v>2</v>
      </c>
      <c r="B28" s="30" t="s">
        <v>619</v>
      </c>
      <c r="C28" s="113" t="s">
        <v>618</v>
      </c>
      <c r="D28" s="31" t="s">
        <v>1543</v>
      </c>
      <c r="E28" s="35">
        <v>8</v>
      </c>
      <c r="F28" s="33">
        <v>106.34</v>
      </c>
      <c r="G28" s="33">
        <v>105.94</v>
      </c>
      <c r="H28" s="33">
        <v>0.4</v>
      </c>
      <c r="I28" s="33">
        <v>0.16</v>
      </c>
      <c r="J28" s="34"/>
      <c r="K28" s="60">
        <v>851</v>
      </c>
      <c r="L28" s="34">
        <v>848</v>
      </c>
      <c r="M28" s="34">
        <v>3</v>
      </c>
      <c r="N28" s="34">
        <v>1</v>
      </c>
      <c r="O28" s="34">
        <v>9.64</v>
      </c>
      <c r="P28" s="34">
        <v>77.12</v>
      </c>
      <c r="Q28" s="34"/>
    </row>
    <row r="29" spans="1:17">
      <c r="A29" s="23">
        <v>3</v>
      </c>
      <c r="B29" s="30" t="s">
        <v>617</v>
      </c>
      <c r="C29" s="113" t="s">
        <v>616</v>
      </c>
      <c r="D29" s="31" t="s">
        <v>1536</v>
      </c>
      <c r="E29" s="32">
        <v>0.35</v>
      </c>
      <c r="F29" s="33">
        <v>64.180000000000007</v>
      </c>
      <c r="G29" s="33">
        <v>64.180000000000007</v>
      </c>
      <c r="H29" s="34"/>
      <c r="I29" s="34"/>
      <c r="J29" s="34"/>
      <c r="K29" s="60">
        <v>22</v>
      </c>
      <c r="L29" s="34">
        <v>22</v>
      </c>
      <c r="M29" s="34"/>
      <c r="N29" s="34"/>
      <c r="O29" s="34">
        <v>5.84</v>
      </c>
      <c r="P29" s="34">
        <v>2.04</v>
      </c>
      <c r="Q29" s="34"/>
    </row>
    <row r="30" spans="1:17" ht="24">
      <c r="A30" s="23">
        <v>4</v>
      </c>
      <c r="B30" s="30" t="s">
        <v>615</v>
      </c>
      <c r="C30" s="113" t="s">
        <v>614</v>
      </c>
      <c r="D30" s="31" t="s">
        <v>1536</v>
      </c>
      <c r="E30" s="32">
        <v>0.4</v>
      </c>
      <c r="F30" s="33">
        <v>205.2</v>
      </c>
      <c r="G30" s="33">
        <v>201.98</v>
      </c>
      <c r="H30" s="33">
        <v>3.22</v>
      </c>
      <c r="I30" s="33">
        <v>1.25</v>
      </c>
      <c r="J30" s="34"/>
      <c r="K30" s="60">
        <v>82</v>
      </c>
      <c r="L30" s="34">
        <v>81</v>
      </c>
      <c r="M30" s="34">
        <v>1</v>
      </c>
      <c r="N30" s="34">
        <v>1</v>
      </c>
      <c r="O30" s="34">
        <v>17.89</v>
      </c>
      <c r="P30" s="34">
        <v>7.16</v>
      </c>
      <c r="Q30" s="34"/>
    </row>
    <row r="31" spans="1:17" ht="19.899999999999999" customHeight="1">
      <c r="A31" s="219" t="s">
        <v>613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</row>
    <row r="32" spans="1:17" ht="60">
      <c r="A32" s="23">
        <v>5</v>
      </c>
      <c r="B32" s="30" t="s">
        <v>612</v>
      </c>
      <c r="C32" s="113" t="s">
        <v>611</v>
      </c>
      <c r="D32" s="31" t="s">
        <v>1515</v>
      </c>
      <c r="E32" s="32">
        <v>2</v>
      </c>
      <c r="F32" s="33">
        <v>685.88</v>
      </c>
      <c r="G32" s="33">
        <v>65.099999999999994</v>
      </c>
      <c r="H32" s="33">
        <v>129.15</v>
      </c>
      <c r="I32" s="33">
        <v>7.46</v>
      </c>
      <c r="J32" s="34"/>
      <c r="K32" s="60">
        <v>1372</v>
      </c>
      <c r="L32" s="34">
        <v>130</v>
      </c>
      <c r="M32" s="34">
        <v>258</v>
      </c>
      <c r="N32" s="34">
        <v>15</v>
      </c>
      <c r="O32" s="34">
        <v>4.66</v>
      </c>
      <c r="P32" s="34">
        <v>9.32</v>
      </c>
      <c r="Q32" s="34"/>
    </row>
    <row r="33" spans="1:17" ht="80.25">
      <c r="A33" s="23">
        <v>6</v>
      </c>
      <c r="B33" s="30" t="s">
        <v>610</v>
      </c>
      <c r="C33" s="113" t="s">
        <v>609</v>
      </c>
      <c r="D33" s="31" t="s">
        <v>1516</v>
      </c>
      <c r="E33" s="32">
        <v>1</v>
      </c>
      <c r="F33" s="34"/>
      <c r="G33" s="34"/>
      <c r="H33" s="34"/>
      <c r="I33" s="34"/>
      <c r="J33" s="34">
        <v>10242</v>
      </c>
      <c r="K33" s="60">
        <v>10242</v>
      </c>
      <c r="L33" s="34"/>
      <c r="M33" s="34"/>
      <c r="N33" s="34"/>
      <c r="O33" s="34"/>
      <c r="P33" s="34"/>
      <c r="Q33" s="34"/>
    </row>
    <row r="34" spans="1:17" ht="80.25">
      <c r="A34" s="23">
        <v>7</v>
      </c>
      <c r="B34" s="30" t="s">
        <v>608</v>
      </c>
      <c r="C34" s="113" t="s">
        <v>607</v>
      </c>
      <c r="D34" s="31" t="s">
        <v>1516</v>
      </c>
      <c r="E34" s="32">
        <v>1</v>
      </c>
      <c r="F34" s="34"/>
      <c r="G34" s="34"/>
      <c r="H34" s="34"/>
      <c r="I34" s="34"/>
      <c r="J34" s="34">
        <v>7670</v>
      </c>
      <c r="K34" s="60">
        <v>7670</v>
      </c>
      <c r="L34" s="34"/>
      <c r="M34" s="34"/>
      <c r="N34" s="34"/>
      <c r="O34" s="34"/>
      <c r="P34" s="34"/>
      <c r="Q34" s="34"/>
    </row>
    <row r="35" spans="1:17" ht="48">
      <c r="A35" s="23">
        <v>8</v>
      </c>
      <c r="B35" s="30" t="s">
        <v>604</v>
      </c>
      <c r="C35" s="113" t="s">
        <v>606</v>
      </c>
      <c r="D35" s="31" t="s">
        <v>1515</v>
      </c>
      <c r="E35" s="32">
        <v>1</v>
      </c>
      <c r="F35" s="33">
        <v>128.26</v>
      </c>
      <c r="G35" s="33">
        <v>58.25</v>
      </c>
      <c r="H35" s="33">
        <v>7.85</v>
      </c>
      <c r="I35" s="33">
        <v>0.36</v>
      </c>
      <c r="J35" s="34"/>
      <c r="K35" s="60">
        <v>128</v>
      </c>
      <c r="L35" s="34">
        <v>58</v>
      </c>
      <c r="M35" s="34">
        <v>8</v>
      </c>
      <c r="N35" s="34"/>
      <c r="O35" s="34">
        <v>4.17</v>
      </c>
      <c r="P35" s="34">
        <v>4.17</v>
      </c>
      <c r="Q35" s="34"/>
    </row>
    <row r="36" spans="1:17" ht="65.25">
      <c r="A36" s="23">
        <v>9</v>
      </c>
      <c r="B36" s="30" t="s">
        <v>1630</v>
      </c>
      <c r="C36" s="113" t="s">
        <v>605</v>
      </c>
      <c r="D36" s="31" t="s">
        <v>1516</v>
      </c>
      <c r="E36" s="32">
        <v>1</v>
      </c>
      <c r="F36" s="33">
        <v>67.69</v>
      </c>
      <c r="G36" s="34"/>
      <c r="H36" s="34"/>
      <c r="I36" s="34"/>
      <c r="J36" s="34"/>
      <c r="K36" s="60">
        <v>68</v>
      </c>
      <c r="L36" s="34"/>
      <c r="M36" s="34"/>
      <c r="N36" s="34"/>
      <c r="O36" s="34"/>
      <c r="P36" s="34"/>
      <c r="Q36" s="34"/>
    </row>
    <row r="37" spans="1:17" ht="36">
      <c r="A37" s="23">
        <v>10</v>
      </c>
      <c r="B37" s="30" t="s">
        <v>1627</v>
      </c>
      <c r="C37" s="113" t="s">
        <v>595</v>
      </c>
      <c r="D37" s="31" t="s">
        <v>1515</v>
      </c>
      <c r="E37" s="32">
        <v>7</v>
      </c>
      <c r="F37" s="33">
        <v>174.77</v>
      </c>
      <c r="G37" s="33">
        <v>20.9</v>
      </c>
      <c r="H37" s="33">
        <v>1.28</v>
      </c>
      <c r="I37" s="34"/>
      <c r="J37" s="34"/>
      <c r="K37" s="60">
        <v>1223</v>
      </c>
      <c r="L37" s="34">
        <v>146</v>
      </c>
      <c r="M37" s="34">
        <v>9</v>
      </c>
      <c r="N37" s="34"/>
      <c r="O37" s="34">
        <v>1.56</v>
      </c>
      <c r="P37" s="34">
        <v>10.92</v>
      </c>
      <c r="Q37" s="34"/>
    </row>
    <row r="38" spans="1:17" ht="65.25">
      <c r="A38" s="23">
        <v>11</v>
      </c>
      <c r="B38" s="30" t="s">
        <v>1630</v>
      </c>
      <c r="C38" s="113" t="s">
        <v>592</v>
      </c>
      <c r="D38" s="31" t="s">
        <v>1516</v>
      </c>
      <c r="E38" s="32">
        <v>7</v>
      </c>
      <c r="F38" s="33">
        <v>10.71</v>
      </c>
      <c r="G38" s="34"/>
      <c r="H38" s="34"/>
      <c r="I38" s="34"/>
      <c r="J38" s="34"/>
      <c r="K38" s="60">
        <v>75</v>
      </c>
      <c r="L38" s="34"/>
      <c r="M38" s="34"/>
      <c r="N38" s="34"/>
      <c r="O38" s="34"/>
      <c r="P38" s="34"/>
      <c r="Q38" s="34"/>
    </row>
    <row r="39" spans="1:17" ht="48">
      <c r="A39" s="23">
        <v>12</v>
      </c>
      <c r="B39" s="30" t="s">
        <v>604</v>
      </c>
      <c r="C39" s="113" t="s">
        <v>603</v>
      </c>
      <c r="D39" s="31" t="s">
        <v>1515</v>
      </c>
      <c r="E39" s="32">
        <v>1</v>
      </c>
      <c r="F39" s="33">
        <v>128.26</v>
      </c>
      <c r="G39" s="33">
        <v>58.25</v>
      </c>
      <c r="H39" s="33">
        <v>7.85</v>
      </c>
      <c r="I39" s="33">
        <v>0.36</v>
      </c>
      <c r="J39" s="34"/>
      <c r="K39" s="60">
        <v>128</v>
      </c>
      <c r="L39" s="34">
        <v>58</v>
      </c>
      <c r="M39" s="34">
        <v>8</v>
      </c>
      <c r="N39" s="34"/>
      <c r="O39" s="34">
        <v>4.17</v>
      </c>
      <c r="P39" s="34">
        <v>4.17</v>
      </c>
      <c r="Q39" s="34"/>
    </row>
    <row r="40" spans="1:17" ht="77.25">
      <c r="A40" s="23">
        <v>13</v>
      </c>
      <c r="B40" s="30" t="s">
        <v>1630</v>
      </c>
      <c r="C40" s="113" t="s">
        <v>602</v>
      </c>
      <c r="D40" s="31" t="s">
        <v>1516</v>
      </c>
      <c r="E40" s="32">
        <v>1</v>
      </c>
      <c r="F40" s="33">
        <v>74.260000000000005</v>
      </c>
      <c r="G40" s="34"/>
      <c r="H40" s="34"/>
      <c r="I40" s="34"/>
      <c r="J40" s="34"/>
      <c r="K40" s="60">
        <v>74</v>
      </c>
      <c r="L40" s="34"/>
      <c r="M40" s="34"/>
      <c r="N40" s="34"/>
      <c r="O40" s="34"/>
      <c r="P40" s="34"/>
      <c r="Q40" s="34"/>
    </row>
    <row r="41" spans="1:17" ht="36">
      <c r="A41" s="23">
        <v>14</v>
      </c>
      <c r="B41" s="30" t="s">
        <v>1627</v>
      </c>
      <c r="C41" s="113" t="s">
        <v>595</v>
      </c>
      <c r="D41" s="31" t="s">
        <v>1515</v>
      </c>
      <c r="E41" s="32">
        <v>3</v>
      </c>
      <c r="F41" s="33">
        <v>174.77</v>
      </c>
      <c r="G41" s="33">
        <v>20.9</v>
      </c>
      <c r="H41" s="33">
        <v>1.28</v>
      </c>
      <c r="I41" s="34"/>
      <c r="J41" s="34"/>
      <c r="K41" s="60">
        <v>524</v>
      </c>
      <c r="L41" s="34">
        <v>63</v>
      </c>
      <c r="M41" s="34">
        <v>4</v>
      </c>
      <c r="N41" s="34"/>
      <c r="O41" s="34">
        <v>1.56</v>
      </c>
      <c r="P41" s="34">
        <v>4.68</v>
      </c>
      <c r="Q41" s="34"/>
    </row>
    <row r="42" spans="1:17" ht="65.25">
      <c r="A42" s="23">
        <v>15</v>
      </c>
      <c r="B42" s="30" t="s">
        <v>1630</v>
      </c>
      <c r="C42" s="113" t="s">
        <v>601</v>
      </c>
      <c r="D42" s="31" t="s">
        <v>1516</v>
      </c>
      <c r="E42" s="32">
        <v>1</v>
      </c>
      <c r="F42" s="33">
        <v>10.71</v>
      </c>
      <c r="G42" s="34"/>
      <c r="H42" s="34"/>
      <c r="I42" s="34"/>
      <c r="J42" s="34"/>
      <c r="K42" s="60">
        <v>11</v>
      </c>
      <c r="L42" s="34"/>
      <c r="M42" s="34"/>
      <c r="N42" s="34"/>
      <c r="O42" s="34"/>
      <c r="P42" s="34"/>
      <c r="Q42" s="34"/>
    </row>
    <row r="43" spans="1:17" ht="65.25">
      <c r="A43" s="23">
        <v>16</v>
      </c>
      <c r="B43" s="30" t="s">
        <v>1630</v>
      </c>
      <c r="C43" s="113" t="s">
        <v>600</v>
      </c>
      <c r="D43" s="31" t="s">
        <v>1516</v>
      </c>
      <c r="E43" s="32">
        <v>1</v>
      </c>
      <c r="F43" s="33">
        <v>14.13</v>
      </c>
      <c r="G43" s="34"/>
      <c r="H43" s="34"/>
      <c r="I43" s="34"/>
      <c r="J43" s="34"/>
      <c r="K43" s="60">
        <v>14</v>
      </c>
      <c r="L43" s="34"/>
      <c r="M43" s="34"/>
      <c r="N43" s="34"/>
      <c r="O43" s="34"/>
      <c r="P43" s="34"/>
      <c r="Q43" s="34"/>
    </row>
    <row r="44" spans="1:17" ht="65.25">
      <c r="A44" s="23">
        <v>17</v>
      </c>
      <c r="B44" s="30" t="s">
        <v>1630</v>
      </c>
      <c r="C44" s="113" t="s">
        <v>599</v>
      </c>
      <c r="D44" s="31" t="s">
        <v>1516</v>
      </c>
      <c r="E44" s="32">
        <v>1</v>
      </c>
      <c r="F44" s="33">
        <v>14.13</v>
      </c>
      <c r="G44" s="34"/>
      <c r="H44" s="34"/>
      <c r="I44" s="34"/>
      <c r="J44" s="34"/>
      <c r="K44" s="60">
        <v>14</v>
      </c>
      <c r="L44" s="34"/>
      <c r="M44" s="34"/>
      <c r="N44" s="34"/>
      <c r="O44" s="34"/>
      <c r="P44" s="34"/>
      <c r="Q44" s="34"/>
    </row>
    <row r="45" spans="1:17" ht="48">
      <c r="A45" s="23">
        <v>18</v>
      </c>
      <c r="B45" s="30" t="s">
        <v>598</v>
      </c>
      <c r="C45" s="113" t="s">
        <v>597</v>
      </c>
      <c r="D45" s="31" t="s">
        <v>1515</v>
      </c>
      <c r="E45" s="32">
        <v>2</v>
      </c>
      <c r="F45" s="33">
        <v>178.88</v>
      </c>
      <c r="G45" s="33">
        <v>81.86</v>
      </c>
      <c r="H45" s="33">
        <v>23.4</v>
      </c>
      <c r="I45" s="33">
        <v>1.27</v>
      </c>
      <c r="J45" s="34"/>
      <c r="K45" s="60">
        <v>358</v>
      </c>
      <c r="L45" s="34">
        <v>164</v>
      </c>
      <c r="M45" s="34">
        <v>47</v>
      </c>
      <c r="N45" s="34">
        <v>3</v>
      </c>
      <c r="O45" s="34">
        <v>5.86</v>
      </c>
      <c r="P45" s="34">
        <v>11.72</v>
      </c>
      <c r="Q45" s="34"/>
    </row>
    <row r="46" spans="1:17" ht="65.25">
      <c r="A46" s="23">
        <v>19</v>
      </c>
      <c r="B46" s="30" t="s">
        <v>1630</v>
      </c>
      <c r="C46" s="113" t="s">
        <v>596</v>
      </c>
      <c r="D46" s="31" t="s">
        <v>1516</v>
      </c>
      <c r="E46" s="32">
        <v>2</v>
      </c>
      <c r="F46" s="33">
        <v>136.88999999999999</v>
      </c>
      <c r="G46" s="34"/>
      <c r="H46" s="34"/>
      <c r="I46" s="34"/>
      <c r="J46" s="34"/>
      <c r="K46" s="60">
        <v>274</v>
      </c>
      <c r="L46" s="34"/>
      <c r="M46" s="34"/>
      <c r="N46" s="34"/>
      <c r="O46" s="34"/>
      <c r="P46" s="34"/>
      <c r="Q46" s="34"/>
    </row>
    <row r="47" spans="1:17" ht="36">
      <c r="A47" s="23">
        <v>20</v>
      </c>
      <c r="B47" s="30" t="s">
        <v>1627</v>
      </c>
      <c r="C47" s="113" t="s">
        <v>595</v>
      </c>
      <c r="D47" s="31" t="s">
        <v>1515</v>
      </c>
      <c r="E47" s="35">
        <v>22</v>
      </c>
      <c r="F47" s="33">
        <v>174.77</v>
      </c>
      <c r="G47" s="33">
        <v>20.9</v>
      </c>
      <c r="H47" s="33">
        <v>1.28</v>
      </c>
      <c r="I47" s="34"/>
      <c r="J47" s="34"/>
      <c r="K47" s="60">
        <v>3845</v>
      </c>
      <c r="L47" s="34">
        <v>460</v>
      </c>
      <c r="M47" s="34">
        <v>28</v>
      </c>
      <c r="N47" s="34"/>
      <c r="O47" s="34">
        <v>1.56</v>
      </c>
      <c r="P47" s="34">
        <v>34.32</v>
      </c>
      <c r="Q47" s="34"/>
    </row>
    <row r="48" spans="1:17" ht="65.25">
      <c r="A48" s="23">
        <v>21</v>
      </c>
      <c r="B48" s="30" t="s">
        <v>1630</v>
      </c>
      <c r="C48" s="113" t="s">
        <v>592</v>
      </c>
      <c r="D48" s="31" t="s">
        <v>1516</v>
      </c>
      <c r="E48" s="32">
        <v>5</v>
      </c>
      <c r="F48" s="33">
        <v>10.71</v>
      </c>
      <c r="G48" s="34"/>
      <c r="H48" s="34"/>
      <c r="I48" s="34"/>
      <c r="J48" s="34"/>
      <c r="K48" s="60">
        <v>54</v>
      </c>
      <c r="L48" s="34"/>
      <c r="M48" s="34"/>
      <c r="N48" s="34"/>
      <c r="O48" s="34"/>
      <c r="P48" s="34"/>
      <c r="Q48" s="34"/>
    </row>
    <row r="49" spans="1:17" ht="65.25">
      <c r="A49" s="23">
        <v>22</v>
      </c>
      <c r="B49" s="30" t="s">
        <v>1630</v>
      </c>
      <c r="C49" s="113" t="s">
        <v>594</v>
      </c>
      <c r="D49" s="31" t="s">
        <v>1516</v>
      </c>
      <c r="E49" s="32">
        <v>1</v>
      </c>
      <c r="F49" s="33">
        <v>10.71</v>
      </c>
      <c r="G49" s="34"/>
      <c r="H49" s="34"/>
      <c r="I49" s="34"/>
      <c r="J49" s="34"/>
      <c r="K49" s="60">
        <v>11</v>
      </c>
      <c r="L49" s="34"/>
      <c r="M49" s="34"/>
      <c r="N49" s="34"/>
      <c r="O49" s="34"/>
      <c r="P49" s="34"/>
      <c r="Q49" s="34"/>
    </row>
    <row r="50" spans="1:17" ht="65.25">
      <c r="A50" s="23">
        <v>23</v>
      </c>
      <c r="B50" s="30" t="s">
        <v>1630</v>
      </c>
      <c r="C50" s="113" t="s">
        <v>593</v>
      </c>
      <c r="D50" s="31" t="s">
        <v>1516</v>
      </c>
      <c r="E50" s="35">
        <v>5</v>
      </c>
      <c r="F50" s="33">
        <v>11.29</v>
      </c>
      <c r="G50" s="34"/>
      <c r="H50" s="34"/>
      <c r="I50" s="34"/>
      <c r="J50" s="34"/>
      <c r="K50" s="60">
        <v>56</v>
      </c>
      <c r="L50" s="34"/>
      <c r="M50" s="34"/>
      <c r="N50" s="34"/>
      <c r="O50" s="34"/>
      <c r="P50" s="34"/>
      <c r="Q50" s="34"/>
    </row>
    <row r="51" spans="1:17" ht="65.25">
      <c r="A51" s="23">
        <v>24</v>
      </c>
      <c r="B51" s="30" t="s">
        <v>1630</v>
      </c>
      <c r="C51" s="113" t="s">
        <v>592</v>
      </c>
      <c r="D51" s="31" t="s">
        <v>1516</v>
      </c>
      <c r="E51" s="35">
        <v>7</v>
      </c>
      <c r="F51" s="33">
        <v>10.71</v>
      </c>
      <c r="G51" s="34"/>
      <c r="H51" s="34"/>
      <c r="I51" s="34"/>
      <c r="J51" s="34"/>
      <c r="K51" s="60">
        <v>75</v>
      </c>
      <c r="L51" s="34"/>
      <c r="M51" s="34"/>
      <c r="N51" s="34"/>
      <c r="O51" s="34"/>
      <c r="P51" s="34"/>
      <c r="Q51" s="34"/>
    </row>
    <row r="52" spans="1:17" ht="65.25">
      <c r="A52" s="23">
        <v>25</v>
      </c>
      <c r="B52" s="30" t="s">
        <v>1630</v>
      </c>
      <c r="C52" s="113" t="s">
        <v>591</v>
      </c>
      <c r="D52" s="31" t="s">
        <v>1516</v>
      </c>
      <c r="E52" s="32">
        <v>3</v>
      </c>
      <c r="F52" s="33">
        <v>33.840000000000003</v>
      </c>
      <c r="G52" s="34"/>
      <c r="H52" s="34"/>
      <c r="I52" s="34"/>
      <c r="J52" s="34"/>
      <c r="K52" s="60">
        <v>102</v>
      </c>
      <c r="L52" s="34"/>
      <c r="M52" s="34"/>
      <c r="N52" s="34"/>
      <c r="O52" s="34"/>
      <c r="P52" s="34"/>
      <c r="Q52" s="34"/>
    </row>
    <row r="53" spans="1:17" ht="65.25">
      <c r="A53" s="23">
        <v>26</v>
      </c>
      <c r="B53" s="30" t="s">
        <v>1630</v>
      </c>
      <c r="C53" s="113" t="s">
        <v>590</v>
      </c>
      <c r="D53" s="31" t="s">
        <v>1516</v>
      </c>
      <c r="E53" s="32">
        <v>1</v>
      </c>
      <c r="F53" s="33">
        <v>93.72</v>
      </c>
      <c r="G53" s="34"/>
      <c r="H53" s="34"/>
      <c r="I53" s="34"/>
      <c r="J53" s="34"/>
      <c r="K53" s="60">
        <v>94</v>
      </c>
      <c r="L53" s="34"/>
      <c r="M53" s="34"/>
      <c r="N53" s="34"/>
      <c r="O53" s="34"/>
      <c r="P53" s="34"/>
      <c r="Q53" s="34"/>
    </row>
    <row r="54" spans="1:17" ht="48">
      <c r="A54" s="23">
        <v>27</v>
      </c>
      <c r="B54" s="30" t="s">
        <v>589</v>
      </c>
      <c r="C54" s="113" t="s">
        <v>588</v>
      </c>
      <c r="D54" s="31" t="s">
        <v>1515</v>
      </c>
      <c r="E54" s="32">
        <v>1</v>
      </c>
      <c r="F54" s="33">
        <v>122.2</v>
      </c>
      <c r="G54" s="33">
        <v>24.12</v>
      </c>
      <c r="H54" s="33">
        <v>1.28</v>
      </c>
      <c r="I54" s="34"/>
      <c r="J54" s="34"/>
      <c r="K54" s="60">
        <v>122</v>
      </c>
      <c r="L54" s="34">
        <v>24</v>
      </c>
      <c r="M54" s="34">
        <v>1</v>
      </c>
      <c r="N54" s="34"/>
      <c r="O54" s="34">
        <v>1.8</v>
      </c>
      <c r="P54" s="34">
        <v>1.8</v>
      </c>
      <c r="Q54" s="34"/>
    </row>
    <row r="55" spans="1:17" ht="41.25">
      <c r="A55" s="23">
        <v>28</v>
      </c>
      <c r="B55" s="30" t="s">
        <v>1630</v>
      </c>
      <c r="C55" s="113" t="s">
        <v>587</v>
      </c>
      <c r="D55" s="31" t="s">
        <v>1516</v>
      </c>
      <c r="E55" s="32">
        <v>1</v>
      </c>
      <c r="F55" s="33">
        <v>132.99</v>
      </c>
      <c r="G55" s="34"/>
      <c r="H55" s="34"/>
      <c r="I55" s="34"/>
      <c r="J55" s="34"/>
      <c r="K55" s="60">
        <v>133</v>
      </c>
      <c r="L55" s="34"/>
      <c r="M55" s="34"/>
      <c r="N55" s="34"/>
      <c r="O55" s="34"/>
      <c r="P55" s="34"/>
      <c r="Q55" s="34"/>
    </row>
    <row r="56" spans="1:17" ht="12" customHeight="1">
      <c r="A56" s="23">
        <v>29</v>
      </c>
      <c r="B56" s="30" t="s">
        <v>586</v>
      </c>
      <c r="C56" s="113" t="s">
        <v>585</v>
      </c>
      <c r="D56" s="31" t="s">
        <v>1515</v>
      </c>
      <c r="E56" s="32">
        <v>3</v>
      </c>
      <c r="F56" s="33">
        <v>24.58</v>
      </c>
      <c r="G56" s="33">
        <v>16.760000000000002</v>
      </c>
      <c r="H56" s="33">
        <v>3.67</v>
      </c>
      <c r="I56" s="33">
        <v>0.18</v>
      </c>
      <c r="J56" s="34"/>
      <c r="K56" s="60">
        <v>74</v>
      </c>
      <c r="L56" s="34">
        <v>50</v>
      </c>
      <c r="M56" s="34">
        <v>11</v>
      </c>
      <c r="N56" s="34">
        <v>1</v>
      </c>
      <c r="O56" s="34">
        <v>1.2</v>
      </c>
      <c r="P56" s="34">
        <v>3.6</v>
      </c>
      <c r="Q56" s="34"/>
    </row>
    <row r="57" spans="1:17" ht="53.25">
      <c r="A57" s="23">
        <v>30</v>
      </c>
      <c r="B57" s="30" t="s">
        <v>1630</v>
      </c>
      <c r="C57" s="113" t="s">
        <v>584</v>
      </c>
      <c r="D57" s="31" t="s">
        <v>1516</v>
      </c>
      <c r="E57" s="32">
        <v>3</v>
      </c>
      <c r="F57" s="33">
        <v>427.32</v>
      </c>
      <c r="G57" s="34"/>
      <c r="H57" s="34"/>
      <c r="I57" s="34"/>
      <c r="J57" s="34"/>
      <c r="K57" s="60">
        <v>1282</v>
      </c>
      <c r="L57" s="34"/>
      <c r="M57" s="34"/>
      <c r="N57" s="34"/>
      <c r="O57" s="34"/>
      <c r="P57" s="34"/>
      <c r="Q57" s="34"/>
    </row>
    <row r="58" spans="1:17" ht="36">
      <c r="A58" s="23">
        <v>31</v>
      </c>
      <c r="B58" s="30" t="s">
        <v>583</v>
      </c>
      <c r="C58" s="113" t="s">
        <v>582</v>
      </c>
      <c r="D58" s="31" t="s">
        <v>1536</v>
      </c>
      <c r="E58" s="35">
        <v>1.19</v>
      </c>
      <c r="F58" s="33">
        <v>6855.13</v>
      </c>
      <c r="G58" s="33">
        <v>1620.52</v>
      </c>
      <c r="H58" s="33">
        <v>2228.2199999999998</v>
      </c>
      <c r="I58" s="33">
        <v>710.91</v>
      </c>
      <c r="J58" s="34"/>
      <c r="K58" s="60">
        <v>8158</v>
      </c>
      <c r="L58" s="34">
        <v>1928</v>
      </c>
      <c r="M58" s="34">
        <v>2652</v>
      </c>
      <c r="N58" s="34">
        <v>846</v>
      </c>
      <c r="O58" s="34">
        <v>116</v>
      </c>
      <c r="P58" s="34">
        <v>138.04</v>
      </c>
      <c r="Q58" s="34"/>
    </row>
    <row r="59" spans="1:17" ht="53.25">
      <c r="A59" s="23">
        <v>32</v>
      </c>
      <c r="B59" s="30" t="s">
        <v>1630</v>
      </c>
      <c r="C59" s="113" t="s">
        <v>581</v>
      </c>
      <c r="D59" s="31" t="s">
        <v>1516</v>
      </c>
      <c r="E59" s="35">
        <v>18</v>
      </c>
      <c r="F59" s="33">
        <v>345.55</v>
      </c>
      <c r="G59" s="34"/>
      <c r="H59" s="34"/>
      <c r="I59" s="34"/>
      <c r="J59" s="34"/>
      <c r="K59" s="60">
        <v>6220</v>
      </c>
      <c r="L59" s="34"/>
      <c r="M59" s="34"/>
      <c r="N59" s="34"/>
      <c r="O59" s="34"/>
      <c r="P59" s="34"/>
      <c r="Q59" s="34"/>
    </row>
    <row r="60" spans="1:17" ht="53.25">
      <c r="A60" s="23">
        <v>33</v>
      </c>
      <c r="B60" s="30" t="s">
        <v>1630</v>
      </c>
      <c r="C60" s="113" t="s">
        <v>580</v>
      </c>
      <c r="D60" s="31" t="s">
        <v>1516</v>
      </c>
      <c r="E60" s="35">
        <v>10</v>
      </c>
      <c r="F60" s="33">
        <v>347.33</v>
      </c>
      <c r="G60" s="34"/>
      <c r="H60" s="34"/>
      <c r="I60" s="34"/>
      <c r="J60" s="34"/>
      <c r="K60" s="60">
        <v>3473</v>
      </c>
      <c r="L60" s="34"/>
      <c r="M60" s="34"/>
      <c r="N60" s="34"/>
      <c r="O60" s="34"/>
      <c r="P60" s="34"/>
      <c r="Q60" s="34"/>
    </row>
    <row r="61" spans="1:17" ht="53.25">
      <c r="A61" s="23">
        <v>34</v>
      </c>
      <c r="B61" s="30" t="s">
        <v>1630</v>
      </c>
      <c r="C61" s="113" t="s">
        <v>579</v>
      </c>
      <c r="D61" s="31" t="s">
        <v>1516</v>
      </c>
      <c r="E61" s="35">
        <v>37</v>
      </c>
      <c r="F61" s="33">
        <v>785.44</v>
      </c>
      <c r="G61" s="34"/>
      <c r="H61" s="34"/>
      <c r="I61" s="34"/>
      <c r="J61" s="34"/>
      <c r="K61" s="60">
        <v>29061</v>
      </c>
      <c r="L61" s="34"/>
      <c r="M61" s="34"/>
      <c r="N61" s="34"/>
      <c r="O61" s="34"/>
      <c r="P61" s="34"/>
      <c r="Q61" s="34"/>
    </row>
    <row r="62" spans="1:17" ht="53.25">
      <c r="A62" s="23">
        <v>35</v>
      </c>
      <c r="B62" s="30" t="s">
        <v>1630</v>
      </c>
      <c r="C62" s="113" t="s">
        <v>578</v>
      </c>
      <c r="D62" s="31" t="s">
        <v>1516</v>
      </c>
      <c r="E62" s="35">
        <v>30</v>
      </c>
      <c r="F62" s="33">
        <v>319.69</v>
      </c>
      <c r="G62" s="34"/>
      <c r="H62" s="34"/>
      <c r="I62" s="34"/>
      <c r="J62" s="34"/>
      <c r="K62" s="60">
        <v>9591</v>
      </c>
      <c r="L62" s="34"/>
      <c r="M62" s="34"/>
      <c r="N62" s="34"/>
      <c r="O62" s="34"/>
      <c r="P62" s="34"/>
      <c r="Q62" s="34"/>
    </row>
    <row r="63" spans="1:17" ht="53.25">
      <c r="A63" s="23">
        <v>36</v>
      </c>
      <c r="B63" s="30" t="s">
        <v>1630</v>
      </c>
      <c r="C63" s="113" t="s">
        <v>577</v>
      </c>
      <c r="D63" s="31" t="s">
        <v>1516</v>
      </c>
      <c r="E63" s="32">
        <v>16</v>
      </c>
      <c r="F63" s="33">
        <v>194.1</v>
      </c>
      <c r="G63" s="34"/>
      <c r="H63" s="34"/>
      <c r="I63" s="34"/>
      <c r="J63" s="34"/>
      <c r="K63" s="60">
        <v>3106</v>
      </c>
      <c r="L63" s="34"/>
      <c r="M63" s="34"/>
      <c r="N63" s="34"/>
      <c r="O63" s="34"/>
      <c r="P63" s="34"/>
      <c r="Q63" s="34"/>
    </row>
    <row r="64" spans="1:17" ht="53.25">
      <c r="A64" s="23">
        <v>37</v>
      </c>
      <c r="B64" s="30" t="s">
        <v>1630</v>
      </c>
      <c r="C64" s="113" t="s">
        <v>576</v>
      </c>
      <c r="D64" s="31" t="s">
        <v>1516</v>
      </c>
      <c r="E64" s="32">
        <v>7</v>
      </c>
      <c r="F64" s="33">
        <v>360.1</v>
      </c>
      <c r="G64" s="34"/>
      <c r="H64" s="34"/>
      <c r="I64" s="34"/>
      <c r="J64" s="34"/>
      <c r="K64" s="60">
        <v>2521</v>
      </c>
      <c r="L64" s="34"/>
      <c r="M64" s="34"/>
      <c r="N64" s="34"/>
      <c r="O64" s="34"/>
      <c r="P64" s="34"/>
      <c r="Q64" s="34"/>
    </row>
    <row r="65" spans="1:17" ht="53.25">
      <c r="A65" s="23">
        <v>38</v>
      </c>
      <c r="B65" s="30" t="s">
        <v>1630</v>
      </c>
      <c r="C65" s="113" t="s">
        <v>575</v>
      </c>
      <c r="D65" s="31" t="s">
        <v>1516</v>
      </c>
      <c r="E65" s="32">
        <v>1</v>
      </c>
      <c r="F65" s="33">
        <v>2286.5700000000002</v>
      </c>
      <c r="G65" s="34"/>
      <c r="H65" s="34"/>
      <c r="I65" s="34"/>
      <c r="J65" s="34"/>
      <c r="K65" s="60">
        <v>2287</v>
      </c>
      <c r="L65" s="34"/>
      <c r="M65" s="34"/>
      <c r="N65" s="34"/>
      <c r="O65" s="34"/>
      <c r="P65" s="34"/>
      <c r="Q65" s="34"/>
    </row>
    <row r="66" spans="1:17" ht="36">
      <c r="A66" s="23">
        <v>39</v>
      </c>
      <c r="B66" s="30" t="s">
        <v>574</v>
      </c>
      <c r="C66" s="113" t="s">
        <v>573</v>
      </c>
      <c r="D66" s="31" t="s">
        <v>1536</v>
      </c>
      <c r="E66" s="35">
        <v>0.12</v>
      </c>
      <c r="F66" s="33">
        <v>8505.3799999999992</v>
      </c>
      <c r="G66" s="33">
        <v>2360.9299999999998</v>
      </c>
      <c r="H66" s="33">
        <v>3123.25</v>
      </c>
      <c r="I66" s="33">
        <v>963.82</v>
      </c>
      <c r="J66" s="34"/>
      <c r="K66" s="60">
        <v>1021</v>
      </c>
      <c r="L66" s="34">
        <v>283</v>
      </c>
      <c r="M66" s="34">
        <v>375</v>
      </c>
      <c r="N66" s="34">
        <v>116</v>
      </c>
      <c r="O66" s="34">
        <v>169</v>
      </c>
      <c r="P66" s="34">
        <v>20.28</v>
      </c>
      <c r="Q66" s="34"/>
    </row>
    <row r="67" spans="1:17" ht="53.25">
      <c r="A67" s="23">
        <v>40</v>
      </c>
      <c r="B67" s="30" t="s">
        <v>1630</v>
      </c>
      <c r="C67" s="113" t="s">
        <v>572</v>
      </c>
      <c r="D67" s="31" t="s">
        <v>1516</v>
      </c>
      <c r="E67" s="32">
        <v>12</v>
      </c>
      <c r="F67" s="33">
        <v>676.78</v>
      </c>
      <c r="G67" s="34"/>
      <c r="H67" s="34"/>
      <c r="I67" s="34"/>
      <c r="J67" s="34"/>
      <c r="K67" s="60">
        <v>8121</v>
      </c>
      <c r="L67" s="34"/>
      <c r="M67" s="34"/>
      <c r="N67" s="34"/>
      <c r="O67" s="34"/>
      <c r="P67" s="34"/>
      <c r="Q67" s="34"/>
    </row>
    <row r="68" spans="1:17" ht="53.25">
      <c r="A68" s="23">
        <v>41</v>
      </c>
      <c r="B68" s="30" t="s">
        <v>1630</v>
      </c>
      <c r="C68" s="113" t="s">
        <v>571</v>
      </c>
      <c r="D68" s="31" t="s">
        <v>1516</v>
      </c>
      <c r="E68" s="32">
        <v>17</v>
      </c>
      <c r="F68" s="33">
        <v>616.51</v>
      </c>
      <c r="G68" s="34"/>
      <c r="H68" s="34"/>
      <c r="I68" s="34"/>
      <c r="J68" s="34"/>
      <c r="K68" s="60">
        <v>10481</v>
      </c>
      <c r="L68" s="34"/>
      <c r="M68" s="34"/>
      <c r="N68" s="34"/>
      <c r="O68" s="34"/>
      <c r="P68" s="34"/>
      <c r="Q68" s="34"/>
    </row>
    <row r="69" spans="1:17" ht="53.25">
      <c r="A69" s="23">
        <v>42</v>
      </c>
      <c r="B69" s="30" t="s">
        <v>1630</v>
      </c>
      <c r="C69" s="113" t="s">
        <v>570</v>
      </c>
      <c r="D69" s="31" t="s">
        <v>1516</v>
      </c>
      <c r="E69" s="32">
        <v>220</v>
      </c>
      <c r="F69" s="33">
        <v>9.3699999999999992</v>
      </c>
      <c r="G69" s="34"/>
      <c r="H69" s="34"/>
      <c r="I69" s="34"/>
      <c r="J69" s="34"/>
      <c r="K69" s="60">
        <v>2061</v>
      </c>
      <c r="L69" s="34"/>
      <c r="M69" s="34"/>
      <c r="N69" s="34"/>
      <c r="O69" s="34"/>
      <c r="P69" s="34"/>
      <c r="Q69" s="34"/>
    </row>
    <row r="70" spans="1:17" ht="53.25">
      <c r="A70" s="23">
        <v>43</v>
      </c>
      <c r="B70" s="30" t="s">
        <v>569</v>
      </c>
      <c r="C70" s="113" t="s">
        <v>568</v>
      </c>
      <c r="D70" s="31" t="s">
        <v>1541</v>
      </c>
      <c r="E70" s="35">
        <v>27.9</v>
      </c>
      <c r="F70" s="33">
        <v>116.18</v>
      </c>
      <c r="G70" s="34"/>
      <c r="H70" s="34"/>
      <c r="I70" s="34"/>
      <c r="J70" s="34"/>
      <c r="K70" s="60">
        <v>3241</v>
      </c>
      <c r="L70" s="34"/>
      <c r="M70" s="34"/>
      <c r="N70" s="34"/>
      <c r="O70" s="34"/>
      <c r="P70" s="34"/>
      <c r="Q70" s="34"/>
    </row>
    <row r="71" spans="1:17" ht="25.9" customHeight="1">
      <c r="A71" s="23">
        <v>44</v>
      </c>
      <c r="B71" s="30" t="s">
        <v>567</v>
      </c>
      <c r="C71" s="113" t="s">
        <v>566</v>
      </c>
      <c r="D71" s="31" t="s">
        <v>1536</v>
      </c>
      <c r="E71" s="35">
        <v>0.42</v>
      </c>
      <c r="F71" s="33">
        <v>758.17</v>
      </c>
      <c r="G71" s="33">
        <v>551.82000000000005</v>
      </c>
      <c r="H71" s="33">
        <v>27.07</v>
      </c>
      <c r="I71" s="33">
        <v>0.55000000000000004</v>
      </c>
      <c r="J71" s="34"/>
      <c r="K71" s="60">
        <v>318</v>
      </c>
      <c r="L71" s="34">
        <v>232</v>
      </c>
      <c r="M71" s="34">
        <v>11</v>
      </c>
      <c r="N71" s="34"/>
      <c r="O71" s="34">
        <v>39.5</v>
      </c>
      <c r="P71" s="34">
        <v>16.59</v>
      </c>
      <c r="Q71" s="34"/>
    </row>
    <row r="72" spans="1:17" ht="77.25">
      <c r="A72" s="23">
        <v>45</v>
      </c>
      <c r="B72" s="30" t="s">
        <v>1630</v>
      </c>
      <c r="C72" s="113" t="s">
        <v>565</v>
      </c>
      <c r="D72" s="31" t="s">
        <v>1516</v>
      </c>
      <c r="E72" s="32">
        <v>24</v>
      </c>
      <c r="F72" s="33">
        <v>9.73</v>
      </c>
      <c r="G72" s="34"/>
      <c r="H72" s="34"/>
      <c r="I72" s="34"/>
      <c r="J72" s="34"/>
      <c r="K72" s="60">
        <v>234</v>
      </c>
      <c r="L72" s="34"/>
      <c r="M72" s="34"/>
      <c r="N72" s="34"/>
      <c r="O72" s="34"/>
      <c r="P72" s="34"/>
      <c r="Q72" s="34"/>
    </row>
    <row r="73" spans="1:17" ht="77.25">
      <c r="A73" s="23">
        <v>46</v>
      </c>
      <c r="B73" s="30" t="s">
        <v>1630</v>
      </c>
      <c r="C73" s="113" t="s">
        <v>564</v>
      </c>
      <c r="D73" s="31" t="s">
        <v>1516</v>
      </c>
      <c r="E73" s="32">
        <v>18</v>
      </c>
      <c r="F73" s="33">
        <v>24.93</v>
      </c>
      <c r="G73" s="34"/>
      <c r="H73" s="34"/>
      <c r="I73" s="34"/>
      <c r="J73" s="34"/>
      <c r="K73" s="60">
        <v>449</v>
      </c>
      <c r="L73" s="34"/>
      <c r="M73" s="34"/>
      <c r="N73" s="34"/>
      <c r="O73" s="34"/>
      <c r="P73" s="34"/>
      <c r="Q73" s="34"/>
    </row>
    <row r="74" spans="1:17" ht="26.45" customHeight="1">
      <c r="A74" s="23">
        <v>47</v>
      </c>
      <c r="B74" s="30" t="s">
        <v>563</v>
      </c>
      <c r="C74" s="113" t="s">
        <v>562</v>
      </c>
      <c r="D74" s="31" t="s">
        <v>1536</v>
      </c>
      <c r="E74" s="35">
        <v>0.1</v>
      </c>
      <c r="F74" s="33">
        <v>801.67</v>
      </c>
      <c r="G74" s="33">
        <v>613.28</v>
      </c>
      <c r="H74" s="33">
        <v>29.99</v>
      </c>
      <c r="I74" s="33">
        <v>0.73</v>
      </c>
      <c r="J74" s="34"/>
      <c r="K74" s="60">
        <v>80</v>
      </c>
      <c r="L74" s="34">
        <v>61</v>
      </c>
      <c r="M74" s="34">
        <v>3</v>
      </c>
      <c r="N74" s="34"/>
      <c r="O74" s="34">
        <v>43.9</v>
      </c>
      <c r="P74" s="34">
        <v>4.3899999999999997</v>
      </c>
      <c r="Q74" s="34"/>
    </row>
    <row r="75" spans="1:17" ht="87.6" customHeight="1">
      <c r="A75" s="23">
        <v>48</v>
      </c>
      <c r="B75" s="30" t="s">
        <v>1630</v>
      </c>
      <c r="C75" s="113" t="s">
        <v>561</v>
      </c>
      <c r="D75" s="31" t="s">
        <v>1516</v>
      </c>
      <c r="E75" s="32">
        <v>10</v>
      </c>
      <c r="F75" s="33">
        <v>27.5</v>
      </c>
      <c r="G75" s="34"/>
      <c r="H75" s="34"/>
      <c r="I75" s="34"/>
      <c r="J75" s="34"/>
      <c r="K75" s="60">
        <v>275</v>
      </c>
      <c r="L75" s="34"/>
      <c r="M75" s="34"/>
      <c r="N75" s="34"/>
      <c r="O75" s="34"/>
      <c r="P75" s="34"/>
      <c r="Q75" s="34"/>
    </row>
    <row r="76" spans="1:17" ht="24">
      <c r="A76" s="23">
        <v>49</v>
      </c>
      <c r="B76" s="30" t="s">
        <v>560</v>
      </c>
      <c r="C76" s="113" t="s">
        <v>559</v>
      </c>
      <c r="D76" s="31" t="s">
        <v>1536</v>
      </c>
      <c r="E76" s="35">
        <v>0.28999999999999998</v>
      </c>
      <c r="F76" s="33">
        <v>813.8</v>
      </c>
      <c r="G76" s="33">
        <v>603.5</v>
      </c>
      <c r="H76" s="33">
        <v>29.99</v>
      </c>
      <c r="I76" s="33">
        <v>0.73</v>
      </c>
      <c r="J76" s="34"/>
      <c r="K76" s="60">
        <v>236</v>
      </c>
      <c r="L76" s="34">
        <v>175</v>
      </c>
      <c r="M76" s="34">
        <v>9</v>
      </c>
      <c r="N76" s="34"/>
      <c r="O76" s="34">
        <v>43.2</v>
      </c>
      <c r="P76" s="34">
        <v>12.53</v>
      </c>
      <c r="Q76" s="34"/>
    </row>
    <row r="77" spans="1:17" ht="89.25">
      <c r="A77" s="23">
        <v>50</v>
      </c>
      <c r="B77" s="30" t="s">
        <v>1630</v>
      </c>
      <c r="C77" s="113" t="s">
        <v>558</v>
      </c>
      <c r="D77" s="31" t="s">
        <v>1516</v>
      </c>
      <c r="E77" s="32">
        <v>15</v>
      </c>
      <c r="F77" s="33">
        <v>24.93</v>
      </c>
      <c r="G77" s="34"/>
      <c r="H77" s="34"/>
      <c r="I77" s="34"/>
      <c r="J77" s="34"/>
      <c r="K77" s="60">
        <v>374</v>
      </c>
      <c r="L77" s="34"/>
      <c r="M77" s="34"/>
      <c r="N77" s="34"/>
      <c r="O77" s="34"/>
      <c r="P77" s="34"/>
      <c r="Q77" s="34"/>
    </row>
    <row r="78" spans="1:17" ht="65.25">
      <c r="A78" s="23">
        <v>51</v>
      </c>
      <c r="B78" s="30" t="s">
        <v>1630</v>
      </c>
      <c r="C78" s="113" t="s">
        <v>557</v>
      </c>
      <c r="D78" s="31" t="s">
        <v>1516</v>
      </c>
      <c r="E78" s="32">
        <v>2</v>
      </c>
      <c r="F78" s="33">
        <v>28.02</v>
      </c>
      <c r="G78" s="34"/>
      <c r="H78" s="34"/>
      <c r="I78" s="34"/>
      <c r="J78" s="34"/>
      <c r="K78" s="60">
        <v>56</v>
      </c>
      <c r="L78" s="34"/>
      <c r="M78" s="34"/>
      <c r="N78" s="34"/>
      <c r="O78" s="34"/>
      <c r="P78" s="34"/>
      <c r="Q78" s="34"/>
    </row>
    <row r="79" spans="1:17" ht="65.25">
      <c r="A79" s="23">
        <v>52</v>
      </c>
      <c r="B79" s="30" t="s">
        <v>1630</v>
      </c>
      <c r="C79" s="113" t="s">
        <v>556</v>
      </c>
      <c r="D79" s="31" t="s">
        <v>1516</v>
      </c>
      <c r="E79" s="32">
        <v>6</v>
      </c>
      <c r="F79" s="33">
        <v>22.81</v>
      </c>
      <c r="G79" s="34"/>
      <c r="H79" s="34"/>
      <c r="I79" s="34"/>
      <c r="J79" s="34"/>
      <c r="K79" s="60">
        <v>137</v>
      </c>
      <c r="L79" s="34"/>
      <c r="M79" s="34"/>
      <c r="N79" s="34"/>
      <c r="O79" s="34"/>
      <c r="P79" s="34"/>
      <c r="Q79" s="34"/>
    </row>
    <row r="80" spans="1:17" ht="65.25">
      <c r="A80" s="23">
        <v>53</v>
      </c>
      <c r="B80" s="30" t="s">
        <v>1630</v>
      </c>
      <c r="C80" s="113" t="s">
        <v>555</v>
      </c>
      <c r="D80" s="31" t="s">
        <v>1516</v>
      </c>
      <c r="E80" s="32">
        <v>6</v>
      </c>
      <c r="F80" s="33">
        <v>18.079999999999998</v>
      </c>
      <c r="G80" s="34"/>
      <c r="H80" s="34"/>
      <c r="I80" s="34"/>
      <c r="J80" s="34"/>
      <c r="K80" s="60">
        <v>108</v>
      </c>
      <c r="L80" s="34"/>
      <c r="M80" s="34"/>
      <c r="N80" s="34"/>
      <c r="O80" s="34"/>
      <c r="P80" s="34"/>
      <c r="Q80" s="34"/>
    </row>
    <row r="81" spans="1:17" ht="24">
      <c r="A81" s="23">
        <v>54</v>
      </c>
      <c r="B81" s="30" t="s">
        <v>1264</v>
      </c>
      <c r="C81" s="113" t="s">
        <v>554</v>
      </c>
      <c r="D81" s="31" t="s">
        <v>1515</v>
      </c>
      <c r="E81" s="32">
        <v>2</v>
      </c>
      <c r="F81" s="33">
        <v>137.5</v>
      </c>
      <c r="G81" s="33">
        <v>31.8</v>
      </c>
      <c r="H81" s="33">
        <v>2.36</v>
      </c>
      <c r="I81" s="34"/>
      <c r="J81" s="34"/>
      <c r="K81" s="60">
        <v>275</v>
      </c>
      <c r="L81" s="34">
        <v>64</v>
      </c>
      <c r="M81" s="34">
        <v>5</v>
      </c>
      <c r="N81" s="34"/>
      <c r="O81" s="34">
        <v>2.4</v>
      </c>
      <c r="P81" s="34">
        <v>4.8</v>
      </c>
      <c r="Q81" s="34"/>
    </row>
    <row r="82" spans="1:17" ht="53.25">
      <c r="A82" s="23">
        <v>55</v>
      </c>
      <c r="B82" s="30" t="s">
        <v>1630</v>
      </c>
      <c r="C82" s="113" t="s">
        <v>553</v>
      </c>
      <c r="D82" s="31" t="s">
        <v>1516</v>
      </c>
      <c r="E82" s="32">
        <v>2</v>
      </c>
      <c r="F82" s="33">
        <v>28.02</v>
      </c>
      <c r="G82" s="34"/>
      <c r="H82" s="34"/>
      <c r="I82" s="34"/>
      <c r="J82" s="34"/>
      <c r="K82" s="60">
        <v>56</v>
      </c>
      <c r="L82" s="34"/>
      <c r="M82" s="34"/>
      <c r="N82" s="34"/>
      <c r="O82" s="34"/>
      <c r="P82" s="34"/>
      <c r="Q82" s="34"/>
    </row>
    <row r="83" spans="1:17" ht="89.25">
      <c r="A83" s="23">
        <v>56</v>
      </c>
      <c r="B83" s="30" t="s">
        <v>1630</v>
      </c>
      <c r="C83" s="113" t="s">
        <v>552</v>
      </c>
      <c r="D83" s="31" t="s">
        <v>1516</v>
      </c>
      <c r="E83" s="32">
        <v>30</v>
      </c>
      <c r="F83" s="33">
        <v>4.71</v>
      </c>
      <c r="G83" s="34"/>
      <c r="H83" s="34"/>
      <c r="I83" s="34"/>
      <c r="J83" s="34"/>
      <c r="K83" s="60">
        <v>141</v>
      </c>
      <c r="L83" s="34"/>
      <c r="M83" s="34"/>
      <c r="N83" s="34"/>
      <c r="O83" s="34"/>
      <c r="P83" s="34"/>
      <c r="Q83" s="34"/>
    </row>
    <row r="84" spans="1:17" ht="77.25">
      <c r="A84" s="23">
        <v>57</v>
      </c>
      <c r="B84" s="30" t="s">
        <v>1630</v>
      </c>
      <c r="C84" s="113" t="s">
        <v>551</v>
      </c>
      <c r="D84" s="31" t="s">
        <v>1516</v>
      </c>
      <c r="E84" s="32">
        <v>20</v>
      </c>
      <c r="F84" s="33">
        <v>5.74</v>
      </c>
      <c r="G84" s="34"/>
      <c r="H84" s="34"/>
      <c r="I84" s="34"/>
      <c r="J84" s="34"/>
      <c r="K84" s="60">
        <v>115</v>
      </c>
      <c r="L84" s="34"/>
      <c r="M84" s="34"/>
      <c r="N84" s="34"/>
      <c r="O84" s="34"/>
      <c r="P84" s="34"/>
      <c r="Q84" s="34"/>
    </row>
    <row r="85" spans="1:17" ht="24">
      <c r="A85" s="23">
        <v>58</v>
      </c>
      <c r="B85" s="30" t="s">
        <v>550</v>
      </c>
      <c r="C85" s="113" t="s">
        <v>549</v>
      </c>
      <c r="D85" s="31" t="s">
        <v>1515</v>
      </c>
      <c r="E85" s="32">
        <v>2</v>
      </c>
      <c r="F85" s="33">
        <v>325.94</v>
      </c>
      <c r="G85" s="33">
        <v>47.78</v>
      </c>
      <c r="H85" s="33">
        <v>4.8499999999999996</v>
      </c>
      <c r="I85" s="33">
        <v>0.18</v>
      </c>
      <c r="J85" s="34"/>
      <c r="K85" s="60">
        <v>652</v>
      </c>
      <c r="L85" s="34">
        <v>96</v>
      </c>
      <c r="M85" s="34">
        <v>10</v>
      </c>
      <c r="N85" s="34"/>
      <c r="O85" s="34">
        <v>3.42</v>
      </c>
      <c r="P85" s="34">
        <v>6.84</v>
      </c>
      <c r="Q85" s="34"/>
    </row>
    <row r="86" spans="1:17" ht="65.25">
      <c r="A86" s="23">
        <v>59</v>
      </c>
      <c r="B86" s="30" t="s">
        <v>1630</v>
      </c>
      <c r="C86" s="113" t="s">
        <v>548</v>
      </c>
      <c r="D86" s="31" t="s">
        <v>1516</v>
      </c>
      <c r="E86" s="32">
        <v>2</v>
      </c>
      <c r="F86" s="33">
        <v>189.21</v>
      </c>
      <c r="G86" s="34"/>
      <c r="H86" s="34"/>
      <c r="I86" s="34"/>
      <c r="J86" s="34"/>
      <c r="K86" s="60">
        <v>378</v>
      </c>
      <c r="L86" s="34"/>
      <c r="M86" s="34"/>
      <c r="N86" s="34"/>
      <c r="O86" s="34"/>
      <c r="P86" s="34"/>
      <c r="Q86" s="34"/>
    </row>
    <row r="87" spans="1:17" ht="36">
      <c r="A87" s="23">
        <v>60</v>
      </c>
      <c r="B87" s="30" t="s">
        <v>1631</v>
      </c>
      <c r="C87" s="113" t="s">
        <v>547</v>
      </c>
      <c r="D87" s="31" t="s">
        <v>1543</v>
      </c>
      <c r="E87" s="32">
        <v>0.3</v>
      </c>
      <c r="F87" s="33">
        <v>2527.1999999999998</v>
      </c>
      <c r="G87" s="33">
        <v>408.1</v>
      </c>
      <c r="H87" s="33">
        <v>897.93</v>
      </c>
      <c r="I87" s="33">
        <v>320.97000000000003</v>
      </c>
      <c r="J87" s="34"/>
      <c r="K87" s="60">
        <v>758</v>
      </c>
      <c r="L87" s="34">
        <v>122</v>
      </c>
      <c r="M87" s="34">
        <v>269</v>
      </c>
      <c r="N87" s="34">
        <v>96</v>
      </c>
      <c r="O87" s="34">
        <v>30.8</v>
      </c>
      <c r="P87" s="34">
        <v>9.24</v>
      </c>
      <c r="Q87" s="34"/>
    </row>
    <row r="88" spans="1:17" ht="60">
      <c r="A88" s="23">
        <v>61</v>
      </c>
      <c r="B88" s="30" t="s">
        <v>546</v>
      </c>
      <c r="C88" s="113" t="s">
        <v>545</v>
      </c>
      <c r="D88" s="31" t="s">
        <v>1565</v>
      </c>
      <c r="E88" s="32">
        <v>30</v>
      </c>
      <c r="F88" s="33">
        <v>14.72</v>
      </c>
      <c r="G88" s="34"/>
      <c r="H88" s="34"/>
      <c r="I88" s="34"/>
      <c r="J88" s="34"/>
      <c r="K88" s="60">
        <v>442</v>
      </c>
      <c r="L88" s="34"/>
      <c r="M88" s="34"/>
      <c r="N88" s="34"/>
      <c r="O88" s="34"/>
      <c r="P88" s="34"/>
      <c r="Q88" s="34"/>
    </row>
    <row r="89" spans="1:17" ht="60">
      <c r="A89" s="23">
        <v>62</v>
      </c>
      <c r="B89" s="30" t="s">
        <v>1542</v>
      </c>
      <c r="C89" s="113" t="s">
        <v>544</v>
      </c>
      <c r="D89" s="31" t="s">
        <v>1543</v>
      </c>
      <c r="E89" s="32">
        <v>0.3</v>
      </c>
      <c r="F89" s="33">
        <v>658.05</v>
      </c>
      <c r="G89" s="33">
        <v>74.33</v>
      </c>
      <c r="H89" s="33">
        <v>2.92</v>
      </c>
      <c r="I89" s="33">
        <v>0.18</v>
      </c>
      <c r="J89" s="34"/>
      <c r="K89" s="60">
        <v>197</v>
      </c>
      <c r="L89" s="34">
        <v>22</v>
      </c>
      <c r="M89" s="34">
        <v>1</v>
      </c>
      <c r="N89" s="34"/>
      <c r="O89" s="34">
        <v>5.61</v>
      </c>
      <c r="P89" s="34">
        <v>1.68</v>
      </c>
      <c r="Q89" s="34"/>
    </row>
    <row r="90" spans="1:17" ht="36">
      <c r="A90" s="23">
        <v>63</v>
      </c>
      <c r="B90" s="30" t="s">
        <v>543</v>
      </c>
      <c r="C90" s="113" t="s">
        <v>542</v>
      </c>
      <c r="D90" s="31" t="s">
        <v>541</v>
      </c>
      <c r="E90" s="35">
        <v>6.5</v>
      </c>
      <c r="F90" s="33">
        <v>1497.34</v>
      </c>
      <c r="G90" s="33">
        <v>267.64999999999998</v>
      </c>
      <c r="H90" s="33">
        <v>64.3</v>
      </c>
      <c r="I90" s="33">
        <v>4</v>
      </c>
      <c r="J90" s="34"/>
      <c r="K90" s="60">
        <v>9733</v>
      </c>
      <c r="L90" s="34">
        <v>1740</v>
      </c>
      <c r="M90" s="34">
        <v>418</v>
      </c>
      <c r="N90" s="34">
        <v>26</v>
      </c>
      <c r="O90" s="34">
        <v>20.2</v>
      </c>
      <c r="P90" s="34">
        <v>131.30000000000001</v>
      </c>
      <c r="Q90" s="34"/>
    </row>
    <row r="91" spans="1:17" ht="65.25">
      <c r="A91" s="23">
        <v>64</v>
      </c>
      <c r="B91" s="30" t="s">
        <v>1630</v>
      </c>
      <c r="C91" s="113" t="s">
        <v>540</v>
      </c>
      <c r="D91" s="31" t="s">
        <v>1565</v>
      </c>
      <c r="E91" s="32">
        <v>650</v>
      </c>
      <c r="F91" s="33">
        <v>1.25</v>
      </c>
      <c r="G91" s="34"/>
      <c r="H91" s="34"/>
      <c r="I91" s="34"/>
      <c r="J91" s="34"/>
      <c r="K91" s="60">
        <v>813</v>
      </c>
      <c r="L91" s="34"/>
      <c r="M91" s="34"/>
      <c r="N91" s="34"/>
      <c r="O91" s="34"/>
      <c r="P91" s="34"/>
      <c r="Q91" s="34"/>
    </row>
    <row r="92" spans="1:17" ht="65.25">
      <c r="A92" s="23">
        <v>65</v>
      </c>
      <c r="B92" s="30" t="s">
        <v>1630</v>
      </c>
      <c r="C92" s="113" t="s">
        <v>539</v>
      </c>
      <c r="D92" s="31" t="s">
        <v>1538</v>
      </c>
      <c r="E92" s="32">
        <v>180</v>
      </c>
      <c r="F92" s="33">
        <v>18.77</v>
      </c>
      <c r="G92" s="34"/>
      <c r="H92" s="34"/>
      <c r="I92" s="34"/>
      <c r="J92" s="34"/>
      <c r="K92" s="60">
        <v>3379</v>
      </c>
      <c r="L92" s="34"/>
      <c r="M92" s="34"/>
      <c r="N92" s="34"/>
      <c r="O92" s="34"/>
      <c r="P92" s="34"/>
      <c r="Q92" s="34"/>
    </row>
    <row r="93" spans="1:17" ht="72">
      <c r="A93" s="23">
        <v>66</v>
      </c>
      <c r="B93" s="30" t="s">
        <v>538</v>
      </c>
      <c r="C93" s="113" t="s">
        <v>537</v>
      </c>
      <c r="D93" s="31" t="s">
        <v>1535</v>
      </c>
      <c r="E93" s="35">
        <v>5.0000000000000001E-3</v>
      </c>
      <c r="F93" s="33">
        <v>92019.99</v>
      </c>
      <c r="G93" s="34"/>
      <c r="H93" s="34"/>
      <c r="I93" s="34"/>
      <c r="J93" s="34"/>
      <c r="K93" s="60">
        <v>460</v>
      </c>
      <c r="L93" s="34"/>
      <c r="M93" s="34"/>
      <c r="N93" s="34"/>
      <c r="O93" s="34"/>
      <c r="P93" s="34"/>
      <c r="Q93" s="34"/>
    </row>
    <row r="94" spans="1:17" ht="72">
      <c r="A94" s="23">
        <v>67</v>
      </c>
      <c r="B94" s="30" t="s">
        <v>536</v>
      </c>
      <c r="C94" s="113" t="s">
        <v>535</v>
      </c>
      <c r="D94" s="31" t="s">
        <v>1535</v>
      </c>
      <c r="E94" s="35">
        <v>8.0000000000000002E-3</v>
      </c>
      <c r="F94" s="33">
        <v>25925</v>
      </c>
      <c r="G94" s="34"/>
      <c r="H94" s="34"/>
      <c r="I94" s="34"/>
      <c r="J94" s="34"/>
      <c r="K94" s="60">
        <v>207</v>
      </c>
      <c r="L94" s="34"/>
      <c r="M94" s="34"/>
      <c r="N94" s="34"/>
      <c r="O94" s="34"/>
      <c r="P94" s="34"/>
      <c r="Q94" s="34"/>
    </row>
    <row r="95" spans="1:17" ht="60">
      <c r="A95" s="23">
        <v>68</v>
      </c>
      <c r="B95" s="30" t="s">
        <v>1625</v>
      </c>
      <c r="C95" s="113" t="s">
        <v>1624</v>
      </c>
      <c r="D95" s="31" t="s">
        <v>1543</v>
      </c>
      <c r="E95" s="35">
        <v>7.43</v>
      </c>
      <c r="F95" s="33">
        <v>1131.6099999999999</v>
      </c>
      <c r="G95" s="33">
        <v>202.73</v>
      </c>
      <c r="H95" s="33">
        <v>704.04</v>
      </c>
      <c r="I95" s="33">
        <v>87.33</v>
      </c>
      <c r="J95" s="34"/>
      <c r="K95" s="60">
        <v>8408</v>
      </c>
      <c r="L95" s="34">
        <v>1506</v>
      </c>
      <c r="M95" s="34">
        <v>5231</v>
      </c>
      <c r="N95" s="34">
        <v>649</v>
      </c>
      <c r="O95" s="34">
        <v>15.3</v>
      </c>
      <c r="P95" s="34">
        <v>113.68</v>
      </c>
      <c r="Q95" s="34"/>
    </row>
    <row r="96" spans="1:17" ht="60">
      <c r="A96" s="23">
        <v>69</v>
      </c>
      <c r="B96" s="30" t="s">
        <v>1623</v>
      </c>
      <c r="C96" s="113" t="s">
        <v>1622</v>
      </c>
      <c r="D96" s="31" t="s">
        <v>1543</v>
      </c>
      <c r="E96" s="35">
        <v>2.8</v>
      </c>
      <c r="F96" s="33">
        <v>4032.86</v>
      </c>
      <c r="G96" s="33">
        <v>683.7</v>
      </c>
      <c r="H96" s="33">
        <v>957.86</v>
      </c>
      <c r="I96" s="33">
        <v>390.47</v>
      </c>
      <c r="J96" s="34"/>
      <c r="K96" s="60">
        <v>11292</v>
      </c>
      <c r="L96" s="34">
        <v>1914</v>
      </c>
      <c r="M96" s="34">
        <v>2682</v>
      </c>
      <c r="N96" s="34">
        <v>1093</v>
      </c>
      <c r="O96" s="34">
        <v>51.6</v>
      </c>
      <c r="P96" s="34">
        <v>144.47999999999999</v>
      </c>
      <c r="Q96" s="34"/>
    </row>
    <row r="97" spans="1:17" ht="72">
      <c r="A97" s="23">
        <v>70</v>
      </c>
      <c r="B97" s="30" t="s">
        <v>534</v>
      </c>
      <c r="C97" s="113" t="s">
        <v>533</v>
      </c>
      <c r="D97" s="31" t="s">
        <v>1535</v>
      </c>
      <c r="E97" s="35">
        <v>0.1734</v>
      </c>
      <c r="F97" s="33">
        <v>16109</v>
      </c>
      <c r="G97" s="34"/>
      <c r="H97" s="34"/>
      <c r="I97" s="34"/>
      <c r="J97" s="34"/>
      <c r="K97" s="60">
        <v>2793</v>
      </c>
      <c r="L97" s="34"/>
      <c r="M97" s="34"/>
      <c r="N97" s="34"/>
      <c r="O97" s="34"/>
      <c r="P97" s="34"/>
      <c r="Q97" s="34"/>
    </row>
    <row r="98" spans="1:17" ht="72">
      <c r="A98" s="23">
        <v>71</v>
      </c>
      <c r="B98" s="30" t="s">
        <v>532</v>
      </c>
      <c r="C98" s="113" t="s">
        <v>531</v>
      </c>
      <c r="D98" s="31" t="s">
        <v>1535</v>
      </c>
      <c r="E98" s="35">
        <v>0.56100000000000005</v>
      </c>
      <c r="F98" s="33">
        <v>10382</v>
      </c>
      <c r="G98" s="34"/>
      <c r="H98" s="34"/>
      <c r="I98" s="34"/>
      <c r="J98" s="34"/>
      <c r="K98" s="60">
        <v>5824</v>
      </c>
      <c r="L98" s="34"/>
      <c r="M98" s="34"/>
      <c r="N98" s="34"/>
      <c r="O98" s="34"/>
      <c r="P98" s="34"/>
      <c r="Q98" s="34"/>
    </row>
    <row r="99" spans="1:17" ht="72">
      <c r="A99" s="23">
        <v>72</v>
      </c>
      <c r="B99" s="30" t="s">
        <v>530</v>
      </c>
      <c r="C99" s="113" t="s">
        <v>529</v>
      </c>
      <c r="D99" s="31" t="s">
        <v>1535</v>
      </c>
      <c r="E99" s="35">
        <v>0.94899999999999995</v>
      </c>
      <c r="F99" s="33">
        <v>6962.8</v>
      </c>
      <c r="G99" s="34"/>
      <c r="H99" s="34"/>
      <c r="I99" s="34"/>
      <c r="J99" s="34"/>
      <c r="K99" s="60">
        <v>6608</v>
      </c>
      <c r="L99" s="34"/>
      <c r="M99" s="34"/>
      <c r="N99" s="34"/>
      <c r="O99" s="34"/>
      <c r="P99" s="34"/>
      <c r="Q99" s="34"/>
    </row>
    <row r="100" spans="1:17" ht="48">
      <c r="A100" s="23">
        <v>73</v>
      </c>
      <c r="B100" s="30" t="s">
        <v>528</v>
      </c>
      <c r="C100" s="113" t="s">
        <v>527</v>
      </c>
      <c r="D100" s="31" t="s">
        <v>1535</v>
      </c>
      <c r="E100" s="35">
        <v>4.1000000000000002E-2</v>
      </c>
      <c r="F100" s="33">
        <v>12524</v>
      </c>
      <c r="G100" s="34"/>
      <c r="H100" s="34"/>
      <c r="I100" s="34"/>
      <c r="J100" s="34"/>
      <c r="K100" s="60">
        <v>513</v>
      </c>
      <c r="L100" s="34"/>
      <c r="M100" s="34"/>
      <c r="N100" s="34"/>
      <c r="O100" s="34"/>
      <c r="P100" s="34"/>
      <c r="Q100" s="34"/>
    </row>
    <row r="101" spans="1:17" ht="24">
      <c r="A101" s="23">
        <v>74</v>
      </c>
      <c r="B101" s="30" t="s">
        <v>526</v>
      </c>
      <c r="C101" s="113" t="s">
        <v>525</v>
      </c>
      <c r="D101" s="31" t="s">
        <v>1543</v>
      </c>
      <c r="E101" s="35">
        <v>6.5</v>
      </c>
      <c r="F101" s="33">
        <v>1840.21</v>
      </c>
      <c r="G101" s="33">
        <v>498.2</v>
      </c>
      <c r="H101" s="33">
        <v>788.16</v>
      </c>
      <c r="I101" s="33">
        <v>202.95</v>
      </c>
      <c r="J101" s="34"/>
      <c r="K101" s="60">
        <v>11961</v>
      </c>
      <c r="L101" s="34">
        <v>3238</v>
      </c>
      <c r="M101" s="34">
        <v>5123</v>
      </c>
      <c r="N101" s="34">
        <v>1319</v>
      </c>
      <c r="O101" s="34">
        <v>37.6</v>
      </c>
      <c r="P101" s="34">
        <v>244.4</v>
      </c>
      <c r="Q101" s="34"/>
    </row>
    <row r="102" spans="1:17" ht="53.25">
      <c r="A102" s="23">
        <v>75</v>
      </c>
      <c r="B102" s="30" t="s">
        <v>1630</v>
      </c>
      <c r="C102" s="113" t="s">
        <v>1621</v>
      </c>
      <c r="D102" s="31" t="s">
        <v>1565</v>
      </c>
      <c r="E102" s="32">
        <v>600</v>
      </c>
      <c r="F102" s="33">
        <v>4.97</v>
      </c>
      <c r="G102" s="34"/>
      <c r="H102" s="34"/>
      <c r="I102" s="34"/>
      <c r="J102" s="34"/>
      <c r="K102" s="60">
        <v>2982</v>
      </c>
      <c r="L102" s="34"/>
      <c r="M102" s="34"/>
      <c r="N102" s="34"/>
      <c r="O102" s="34"/>
      <c r="P102" s="34"/>
      <c r="Q102" s="34"/>
    </row>
    <row r="103" spans="1:17" ht="65.25">
      <c r="A103" s="23">
        <v>76</v>
      </c>
      <c r="B103" s="30" t="s">
        <v>1630</v>
      </c>
      <c r="C103" s="113" t="s">
        <v>524</v>
      </c>
      <c r="D103" s="31" t="s">
        <v>1538</v>
      </c>
      <c r="E103" s="32">
        <v>100</v>
      </c>
      <c r="F103" s="33">
        <v>4.97</v>
      </c>
      <c r="G103" s="34"/>
      <c r="H103" s="34"/>
      <c r="I103" s="34"/>
      <c r="J103" s="34"/>
      <c r="K103" s="60">
        <v>497</v>
      </c>
      <c r="L103" s="34"/>
      <c r="M103" s="34"/>
      <c r="N103" s="34"/>
      <c r="O103" s="34"/>
      <c r="P103" s="34"/>
      <c r="Q103" s="34"/>
    </row>
    <row r="104" spans="1:17" ht="65.25">
      <c r="A104" s="23">
        <v>77</v>
      </c>
      <c r="B104" s="30" t="s">
        <v>1630</v>
      </c>
      <c r="C104" s="113" t="s">
        <v>1620</v>
      </c>
      <c r="D104" s="31" t="s">
        <v>1538</v>
      </c>
      <c r="E104" s="32">
        <v>100</v>
      </c>
      <c r="F104" s="33">
        <v>4.97</v>
      </c>
      <c r="G104" s="34"/>
      <c r="H104" s="34"/>
      <c r="I104" s="34"/>
      <c r="J104" s="34"/>
      <c r="K104" s="60">
        <v>497</v>
      </c>
      <c r="L104" s="34"/>
      <c r="M104" s="34"/>
      <c r="N104" s="34"/>
      <c r="O104" s="34"/>
      <c r="P104" s="34"/>
      <c r="Q104" s="34"/>
    </row>
    <row r="105" spans="1:17" ht="65.25">
      <c r="A105" s="23">
        <v>78</v>
      </c>
      <c r="B105" s="30" t="s">
        <v>1630</v>
      </c>
      <c r="C105" s="113" t="s">
        <v>1618</v>
      </c>
      <c r="D105" s="31" t="s">
        <v>1538</v>
      </c>
      <c r="E105" s="32">
        <v>150</v>
      </c>
      <c r="F105" s="33">
        <v>1.85</v>
      </c>
      <c r="G105" s="34"/>
      <c r="H105" s="34"/>
      <c r="I105" s="34"/>
      <c r="J105" s="34"/>
      <c r="K105" s="60">
        <v>278</v>
      </c>
      <c r="L105" s="34"/>
      <c r="M105" s="34"/>
      <c r="N105" s="34"/>
      <c r="O105" s="34"/>
      <c r="P105" s="34"/>
      <c r="Q105" s="34"/>
    </row>
    <row r="106" spans="1:17" ht="65.25">
      <c r="A106" s="23">
        <v>79</v>
      </c>
      <c r="B106" s="30" t="s">
        <v>1630</v>
      </c>
      <c r="C106" s="113" t="s">
        <v>1619</v>
      </c>
      <c r="D106" s="31" t="s">
        <v>1538</v>
      </c>
      <c r="E106" s="32">
        <v>300</v>
      </c>
      <c r="F106" s="33">
        <v>1.85</v>
      </c>
      <c r="G106" s="34"/>
      <c r="H106" s="34"/>
      <c r="I106" s="34"/>
      <c r="J106" s="34"/>
      <c r="K106" s="60">
        <v>555</v>
      </c>
      <c r="L106" s="34"/>
      <c r="M106" s="34"/>
      <c r="N106" s="34"/>
      <c r="O106" s="34"/>
      <c r="P106" s="34"/>
      <c r="Q106" s="34"/>
    </row>
    <row r="107" spans="1:17" ht="65.25">
      <c r="A107" s="23">
        <v>80</v>
      </c>
      <c r="B107" s="30" t="s">
        <v>1630</v>
      </c>
      <c r="C107" s="113" t="s">
        <v>523</v>
      </c>
      <c r="D107" s="31" t="s">
        <v>1565</v>
      </c>
      <c r="E107" s="32">
        <v>50</v>
      </c>
      <c r="F107" s="33">
        <v>17.260000000000002</v>
      </c>
      <c r="G107" s="34"/>
      <c r="H107" s="34"/>
      <c r="I107" s="34"/>
      <c r="J107" s="34"/>
      <c r="K107" s="60">
        <v>863</v>
      </c>
      <c r="L107" s="34"/>
      <c r="M107" s="34"/>
      <c r="N107" s="34"/>
      <c r="O107" s="34"/>
      <c r="P107" s="34"/>
      <c r="Q107" s="34"/>
    </row>
    <row r="108" spans="1:17" ht="65.25">
      <c r="A108" s="23">
        <v>81</v>
      </c>
      <c r="B108" s="30" t="s">
        <v>1630</v>
      </c>
      <c r="C108" s="113" t="s">
        <v>522</v>
      </c>
      <c r="D108" s="31" t="s">
        <v>1538</v>
      </c>
      <c r="E108" s="32">
        <v>10</v>
      </c>
      <c r="F108" s="33">
        <v>9.2799999999999994</v>
      </c>
      <c r="G108" s="34"/>
      <c r="H108" s="34"/>
      <c r="I108" s="34"/>
      <c r="J108" s="34"/>
      <c r="K108" s="60">
        <v>93</v>
      </c>
      <c r="L108" s="34"/>
      <c r="M108" s="34"/>
      <c r="N108" s="34"/>
      <c r="O108" s="34"/>
      <c r="P108" s="34"/>
      <c r="Q108" s="34"/>
    </row>
    <row r="109" spans="1:17" ht="65.25">
      <c r="A109" s="23">
        <v>82</v>
      </c>
      <c r="B109" s="30" t="s">
        <v>1630</v>
      </c>
      <c r="C109" s="113" t="s">
        <v>521</v>
      </c>
      <c r="D109" s="31" t="s">
        <v>1538</v>
      </c>
      <c r="E109" s="32">
        <v>10</v>
      </c>
      <c r="F109" s="33">
        <v>9.2799999999999994</v>
      </c>
      <c r="G109" s="34"/>
      <c r="H109" s="34"/>
      <c r="I109" s="34"/>
      <c r="J109" s="34"/>
      <c r="K109" s="60">
        <v>93</v>
      </c>
      <c r="L109" s="34"/>
      <c r="M109" s="34"/>
      <c r="N109" s="34"/>
      <c r="O109" s="34"/>
      <c r="P109" s="34"/>
      <c r="Q109" s="34"/>
    </row>
    <row r="110" spans="1:17" ht="65.25">
      <c r="A110" s="23">
        <v>83</v>
      </c>
      <c r="B110" s="30" t="s">
        <v>1630</v>
      </c>
      <c r="C110" s="113" t="s">
        <v>520</v>
      </c>
      <c r="D110" s="31" t="s">
        <v>1538</v>
      </c>
      <c r="E110" s="32">
        <v>20</v>
      </c>
      <c r="F110" s="33">
        <v>7.42</v>
      </c>
      <c r="G110" s="34"/>
      <c r="H110" s="34"/>
      <c r="I110" s="34"/>
      <c r="J110" s="34"/>
      <c r="K110" s="60">
        <v>148</v>
      </c>
      <c r="L110" s="34"/>
      <c r="M110" s="34"/>
      <c r="N110" s="34"/>
      <c r="O110" s="34"/>
      <c r="P110" s="34"/>
      <c r="Q110" s="34"/>
    </row>
    <row r="111" spans="1:17" ht="65.25">
      <c r="A111" s="23">
        <v>84</v>
      </c>
      <c r="B111" s="30" t="s">
        <v>1630</v>
      </c>
      <c r="C111" s="113" t="s">
        <v>519</v>
      </c>
      <c r="D111" s="31" t="s">
        <v>1538</v>
      </c>
      <c r="E111" s="32">
        <v>30</v>
      </c>
      <c r="F111" s="33">
        <v>7.42</v>
      </c>
      <c r="G111" s="34"/>
      <c r="H111" s="34"/>
      <c r="I111" s="34"/>
      <c r="J111" s="34"/>
      <c r="K111" s="60">
        <v>223</v>
      </c>
      <c r="L111" s="34"/>
      <c r="M111" s="34"/>
      <c r="N111" s="34"/>
      <c r="O111" s="34"/>
      <c r="P111" s="34"/>
      <c r="Q111" s="34"/>
    </row>
    <row r="112" spans="1:17" ht="53.25">
      <c r="A112" s="23">
        <v>85</v>
      </c>
      <c r="B112" s="30" t="s">
        <v>1630</v>
      </c>
      <c r="C112" s="113" t="s">
        <v>1621</v>
      </c>
      <c r="D112" s="31" t="s">
        <v>1565</v>
      </c>
      <c r="E112" s="32">
        <v>600</v>
      </c>
      <c r="F112" s="33">
        <v>4.97</v>
      </c>
      <c r="G112" s="34"/>
      <c r="H112" s="34"/>
      <c r="I112" s="34"/>
      <c r="J112" s="34"/>
      <c r="K112" s="60">
        <v>2982</v>
      </c>
      <c r="L112" s="34"/>
      <c r="M112" s="34"/>
      <c r="N112" s="34"/>
      <c r="O112" s="34"/>
      <c r="P112" s="34"/>
      <c r="Q112" s="34"/>
    </row>
    <row r="113" spans="1:17" ht="65.25">
      <c r="A113" s="23">
        <v>86</v>
      </c>
      <c r="B113" s="30" t="s">
        <v>1630</v>
      </c>
      <c r="C113" s="113" t="s">
        <v>524</v>
      </c>
      <c r="D113" s="31" t="s">
        <v>1538</v>
      </c>
      <c r="E113" s="32">
        <v>100</v>
      </c>
      <c r="F113" s="33">
        <v>4.97</v>
      </c>
      <c r="G113" s="34"/>
      <c r="H113" s="34"/>
      <c r="I113" s="34"/>
      <c r="J113" s="34"/>
      <c r="K113" s="60">
        <v>497</v>
      </c>
      <c r="L113" s="34"/>
      <c r="M113" s="34"/>
      <c r="N113" s="34"/>
      <c r="O113" s="34"/>
      <c r="P113" s="34"/>
      <c r="Q113" s="34"/>
    </row>
    <row r="114" spans="1:17" ht="65.25">
      <c r="A114" s="23">
        <v>87</v>
      </c>
      <c r="B114" s="30" t="s">
        <v>1630</v>
      </c>
      <c r="C114" s="113" t="s">
        <v>1620</v>
      </c>
      <c r="D114" s="31" t="s">
        <v>1538</v>
      </c>
      <c r="E114" s="32">
        <v>100</v>
      </c>
      <c r="F114" s="33">
        <v>4.97</v>
      </c>
      <c r="G114" s="34"/>
      <c r="H114" s="34"/>
      <c r="I114" s="34"/>
      <c r="J114" s="34"/>
      <c r="K114" s="60">
        <v>497</v>
      </c>
      <c r="L114" s="34"/>
      <c r="M114" s="34"/>
      <c r="N114" s="34"/>
      <c r="O114" s="34"/>
      <c r="P114" s="34"/>
      <c r="Q114" s="34"/>
    </row>
    <row r="115" spans="1:17" ht="65.25">
      <c r="A115" s="23">
        <v>88</v>
      </c>
      <c r="B115" s="30" t="s">
        <v>1630</v>
      </c>
      <c r="C115" s="113" t="s">
        <v>1618</v>
      </c>
      <c r="D115" s="31" t="s">
        <v>1538</v>
      </c>
      <c r="E115" s="32">
        <v>150</v>
      </c>
      <c r="F115" s="33">
        <v>1.85</v>
      </c>
      <c r="G115" s="34"/>
      <c r="H115" s="34"/>
      <c r="I115" s="34"/>
      <c r="J115" s="34"/>
      <c r="K115" s="60">
        <v>278</v>
      </c>
      <c r="L115" s="34"/>
      <c r="M115" s="34"/>
      <c r="N115" s="34"/>
      <c r="O115" s="34"/>
      <c r="P115" s="34"/>
      <c r="Q115" s="34"/>
    </row>
    <row r="116" spans="1:17" ht="65.25">
      <c r="A116" s="23">
        <v>89</v>
      </c>
      <c r="B116" s="30" t="s">
        <v>1630</v>
      </c>
      <c r="C116" s="113" t="s">
        <v>1619</v>
      </c>
      <c r="D116" s="31" t="s">
        <v>1538</v>
      </c>
      <c r="E116" s="32">
        <v>300</v>
      </c>
      <c r="F116" s="33">
        <v>1.85</v>
      </c>
      <c r="G116" s="34"/>
      <c r="H116" s="34"/>
      <c r="I116" s="34"/>
      <c r="J116" s="34"/>
      <c r="K116" s="60">
        <v>555</v>
      </c>
      <c r="L116" s="34"/>
      <c r="M116" s="34"/>
      <c r="N116" s="34"/>
      <c r="O116" s="34"/>
      <c r="P116" s="34"/>
      <c r="Q116" s="34"/>
    </row>
    <row r="117" spans="1:17" ht="65.25">
      <c r="A117" s="23">
        <v>90</v>
      </c>
      <c r="B117" s="30" t="s">
        <v>1630</v>
      </c>
      <c r="C117" s="113" t="s">
        <v>523</v>
      </c>
      <c r="D117" s="31" t="s">
        <v>1565</v>
      </c>
      <c r="E117" s="32">
        <v>50</v>
      </c>
      <c r="F117" s="33">
        <v>17.260000000000002</v>
      </c>
      <c r="G117" s="34"/>
      <c r="H117" s="34"/>
      <c r="I117" s="34"/>
      <c r="J117" s="34"/>
      <c r="K117" s="60">
        <v>863</v>
      </c>
      <c r="L117" s="34"/>
      <c r="M117" s="34"/>
      <c r="N117" s="34"/>
      <c r="O117" s="34"/>
      <c r="P117" s="34"/>
      <c r="Q117" s="34"/>
    </row>
    <row r="118" spans="1:17" ht="65.25">
      <c r="A118" s="23">
        <v>91</v>
      </c>
      <c r="B118" s="30" t="s">
        <v>1630</v>
      </c>
      <c r="C118" s="113" t="s">
        <v>522</v>
      </c>
      <c r="D118" s="31" t="s">
        <v>1538</v>
      </c>
      <c r="E118" s="32">
        <v>10</v>
      </c>
      <c r="F118" s="33">
        <v>9.2799999999999994</v>
      </c>
      <c r="G118" s="34"/>
      <c r="H118" s="34"/>
      <c r="I118" s="34"/>
      <c r="J118" s="34"/>
      <c r="K118" s="60">
        <v>93</v>
      </c>
      <c r="L118" s="34"/>
      <c r="M118" s="34"/>
      <c r="N118" s="34"/>
      <c r="O118" s="34"/>
      <c r="P118" s="34"/>
      <c r="Q118" s="34"/>
    </row>
    <row r="119" spans="1:17" ht="65.25">
      <c r="A119" s="23">
        <v>92</v>
      </c>
      <c r="B119" s="30" t="s">
        <v>1630</v>
      </c>
      <c r="C119" s="113" t="s">
        <v>521</v>
      </c>
      <c r="D119" s="31" t="s">
        <v>1538</v>
      </c>
      <c r="E119" s="32">
        <v>10</v>
      </c>
      <c r="F119" s="33">
        <v>9.2799999999999994</v>
      </c>
      <c r="G119" s="34"/>
      <c r="H119" s="34"/>
      <c r="I119" s="34"/>
      <c r="J119" s="34"/>
      <c r="K119" s="60">
        <v>93</v>
      </c>
      <c r="L119" s="34"/>
      <c r="M119" s="34"/>
      <c r="N119" s="34"/>
      <c r="O119" s="34"/>
      <c r="P119" s="34"/>
      <c r="Q119" s="34"/>
    </row>
    <row r="120" spans="1:17" ht="65.25">
      <c r="A120" s="23">
        <v>93</v>
      </c>
      <c r="B120" s="30" t="s">
        <v>1630</v>
      </c>
      <c r="C120" s="113" t="s">
        <v>520</v>
      </c>
      <c r="D120" s="31" t="s">
        <v>1538</v>
      </c>
      <c r="E120" s="32">
        <v>20</v>
      </c>
      <c r="F120" s="33">
        <v>7.42</v>
      </c>
      <c r="G120" s="34"/>
      <c r="H120" s="34"/>
      <c r="I120" s="34"/>
      <c r="J120" s="34"/>
      <c r="K120" s="60">
        <v>148</v>
      </c>
      <c r="L120" s="34"/>
      <c r="M120" s="34"/>
      <c r="N120" s="34"/>
      <c r="O120" s="34"/>
      <c r="P120" s="34"/>
      <c r="Q120" s="34"/>
    </row>
    <row r="121" spans="1:17" ht="65.25">
      <c r="A121" s="23">
        <v>94</v>
      </c>
      <c r="B121" s="30" t="s">
        <v>1630</v>
      </c>
      <c r="C121" s="113" t="s">
        <v>519</v>
      </c>
      <c r="D121" s="31" t="s">
        <v>1538</v>
      </c>
      <c r="E121" s="32">
        <v>30</v>
      </c>
      <c r="F121" s="33">
        <v>7.42</v>
      </c>
      <c r="G121" s="34"/>
      <c r="H121" s="34"/>
      <c r="I121" s="34"/>
      <c r="J121" s="34"/>
      <c r="K121" s="60">
        <v>223</v>
      </c>
      <c r="L121" s="34"/>
      <c r="M121" s="34"/>
      <c r="N121" s="34"/>
      <c r="O121" s="34"/>
      <c r="P121" s="34"/>
      <c r="Q121" s="34"/>
    </row>
    <row r="122" spans="1:17" ht="72">
      <c r="A122" s="23">
        <v>95</v>
      </c>
      <c r="B122" s="30" t="s">
        <v>518</v>
      </c>
      <c r="C122" s="113" t="s">
        <v>517</v>
      </c>
      <c r="D122" s="31" t="s">
        <v>1535</v>
      </c>
      <c r="E122" s="35">
        <v>0.01</v>
      </c>
      <c r="F122" s="33">
        <v>53662.99</v>
      </c>
      <c r="G122" s="34"/>
      <c r="H122" s="34"/>
      <c r="I122" s="34"/>
      <c r="J122" s="34"/>
      <c r="K122" s="60">
        <v>537</v>
      </c>
      <c r="L122" s="34"/>
      <c r="M122" s="34"/>
      <c r="N122" s="34"/>
      <c r="O122" s="34"/>
      <c r="P122" s="34"/>
      <c r="Q122" s="34"/>
    </row>
    <row r="123" spans="1:17" ht="60">
      <c r="A123" s="23">
        <v>96</v>
      </c>
      <c r="B123" s="30" t="s">
        <v>1623</v>
      </c>
      <c r="C123" s="113" t="s">
        <v>1622</v>
      </c>
      <c r="D123" s="31" t="s">
        <v>1543</v>
      </c>
      <c r="E123" s="32">
        <v>0.1</v>
      </c>
      <c r="F123" s="33">
        <v>4032.86</v>
      </c>
      <c r="G123" s="33">
        <v>683.7</v>
      </c>
      <c r="H123" s="33">
        <v>957.86</v>
      </c>
      <c r="I123" s="33">
        <v>390.47</v>
      </c>
      <c r="J123" s="34"/>
      <c r="K123" s="60">
        <v>403</v>
      </c>
      <c r="L123" s="34">
        <v>68</v>
      </c>
      <c r="M123" s="34">
        <v>96</v>
      </c>
      <c r="N123" s="34">
        <v>39</v>
      </c>
      <c r="O123" s="34">
        <v>51.6</v>
      </c>
      <c r="P123" s="34">
        <v>5.16</v>
      </c>
      <c r="Q123" s="34"/>
    </row>
    <row r="124" spans="1:17" ht="60">
      <c r="A124" s="23">
        <v>97</v>
      </c>
      <c r="B124" s="30" t="s">
        <v>516</v>
      </c>
      <c r="C124" s="113" t="s">
        <v>515</v>
      </c>
      <c r="D124" s="31" t="s">
        <v>1515</v>
      </c>
      <c r="E124" s="32">
        <v>1</v>
      </c>
      <c r="F124" s="33">
        <v>555.09</v>
      </c>
      <c r="G124" s="33">
        <v>48.76</v>
      </c>
      <c r="H124" s="33">
        <v>95.07</v>
      </c>
      <c r="I124" s="33">
        <v>5.28</v>
      </c>
      <c r="J124" s="34"/>
      <c r="K124" s="60">
        <v>555</v>
      </c>
      <c r="L124" s="34">
        <v>49</v>
      </c>
      <c r="M124" s="34">
        <v>95</v>
      </c>
      <c r="N124" s="34">
        <v>5</v>
      </c>
      <c r="O124" s="34">
        <v>3.49</v>
      </c>
      <c r="P124" s="34">
        <v>3.49</v>
      </c>
      <c r="Q124" s="34"/>
    </row>
    <row r="125" spans="1:17" ht="24">
      <c r="A125" s="23">
        <v>98</v>
      </c>
      <c r="B125" s="30" t="s">
        <v>514</v>
      </c>
      <c r="C125" s="113" t="s">
        <v>513</v>
      </c>
      <c r="D125" s="31" t="s">
        <v>1516</v>
      </c>
      <c r="E125" s="32">
        <v>1</v>
      </c>
      <c r="F125" s="33">
        <v>1658.09</v>
      </c>
      <c r="G125" s="34"/>
      <c r="H125" s="34"/>
      <c r="I125" s="34"/>
      <c r="J125" s="34"/>
      <c r="K125" s="60">
        <v>1658</v>
      </c>
      <c r="L125" s="34"/>
      <c r="M125" s="34"/>
      <c r="N125" s="34"/>
      <c r="O125" s="34"/>
      <c r="P125" s="34"/>
      <c r="Q125" s="34"/>
    </row>
    <row r="126" spans="1:17" ht="24">
      <c r="A126" s="23">
        <v>99</v>
      </c>
      <c r="B126" s="30" t="s">
        <v>512</v>
      </c>
      <c r="C126" s="113" t="s">
        <v>511</v>
      </c>
      <c r="D126" s="31" t="s">
        <v>1536</v>
      </c>
      <c r="E126" s="35">
        <v>0.5</v>
      </c>
      <c r="F126" s="33">
        <v>2386.2199999999998</v>
      </c>
      <c r="G126" s="33">
        <v>468.56</v>
      </c>
      <c r="H126" s="33">
        <v>1917.66</v>
      </c>
      <c r="I126" s="33">
        <v>177.6</v>
      </c>
      <c r="J126" s="34"/>
      <c r="K126" s="60">
        <v>1193</v>
      </c>
      <c r="L126" s="34">
        <v>234</v>
      </c>
      <c r="M126" s="34">
        <v>959</v>
      </c>
      <c r="N126" s="34">
        <v>89</v>
      </c>
      <c r="O126" s="34">
        <v>36.21</v>
      </c>
      <c r="P126" s="34">
        <v>18.11</v>
      </c>
      <c r="Q126" s="34"/>
    </row>
    <row r="127" spans="1:17" ht="36">
      <c r="A127" s="23">
        <v>100</v>
      </c>
      <c r="B127" s="30" t="s">
        <v>510</v>
      </c>
      <c r="C127" s="113" t="s">
        <v>509</v>
      </c>
      <c r="D127" s="31" t="s">
        <v>1980</v>
      </c>
      <c r="E127" s="32">
        <v>2.8</v>
      </c>
      <c r="F127" s="33">
        <v>1604.7</v>
      </c>
      <c r="G127" s="33">
        <v>371.8</v>
      </c>
      <c r="H127" s="33">
        <v>1232.9000000000001</v>
      </c>
      <c r="I127" s="33">
        <v>114.18</v>
      </c>
      <c r="J127" s="34"/>
      <c r="K127" s="60">
        <v>4493</v>
      </c>
      <c r="L127" s="34">
        <v>1041</v>
      </c>
      <c r="M127" s="34">
        <v>3452</v>
      </c>
      <c r="N127" s="34">
        <v>320</v>
      </c>
      <c r="O127" s="34">
        <v>28.06</v>
      </c>
      <c r="P127" s="34">
        <v>78.569999999999993</v>
      </c>
      <c r="Q127" s="34"/>
    </row>
    <row r="128" spans="1:17" ht="36">
      <c r="A128" s="23">
        <v>101</v>
      </c>
      <c r="B128" s="30" t="s">
        <v>508</v>
      </c>
      <c r="C128" s="113" t="s">
        <v>507</v>
      </c>
      <c r="D128" s="31" t="s">
        <v>1536</v>
      </c>
      <c r="E128" s="35">
        <v>0.35</v>
      </c>
      <c r="F128" s="33">
        <v>3846.34</v>
      </c>
      <c r="G128" s="33">
        <v>869.83</v>
      </c>
      <c r="H128" s="33">
        <v>2976.51</v>
      </c>
      <c r="I128" s="33">
        <v>329.74</v>
      </c>
      <c r="J128" s="34"/>
      <c r="K128" s="60">
        <v>1346</v>
      </c>
      <c r="L128" s="34">
        <v>304</v>
      </c>
      <c r="M128" s="34">
        <v>1042</v>
      </c>
      <c r="N128" s="34">
        <v>115</v>
      </c>
      <c r="O128" s="34">
        <v>67.22</v>
      </c>
      <c r="P128" s="34">
        <v>23.53</v>
      </c>
      <c r="Q128" s="34"/>
    </row>
    <row r="129" spans="1:17" ht="36">
      <c r="A129" s="23">
        <v>102</v>
      </c>
      <c r="B129" s="30" t="s">
        <v>2007</v>
      </c>
      <c r="C129" s="113" t="s">
        <v>2006</v>
      </c>
      <c r="D129" s="31" t="s">
        <v>1740</v>
      </c>
      <c r="E129" s="35">
        <v>0.56000000000000005</v>
      </c>
      <c r="F129" s="33">
        <v>2078.3200000000002</v>
      </c>
      <c r="G129" s="33">
        <v>857.51</v>
      </c>
      <c r="H129" s="33">
        <v>44.07</v>
      </c>
      <c r="I129" s="34"/>
      <c r="J129" s="34"/>
      <c r="K129" s="60">
        <v>1164</v>
      </c>
      <c r="L129" s="34">
        <v>480</v>
      </c>
      <c r="M129" s="34">
        <v>25</v>
      </c>
      <c r="N129" s="34"/>
      <c r="O129" s="34">
        <v>75.22</v>
      </c>
      <c r="P129" s="34">
        <v>42.12</v>
      </c>
      <c r="Q129" s="34"/>
    </row>
    <row r="130" spans="1:17">
      <c r="A130" s="215" t="s">
        <v>1582</v>
      </c>
      <c r="B130" s="216"/>
      <c r="C130" s="216"/>
      <c r="D130" s="216"/>
      <c r="E130" s="216"/>
      <c r="F130" s="216"/>
      <c r="G130" s="216"/>
      <c r="H130" s="216"/>
      <c r="I130" s="216"/>
      <c r="J130" s="216"/>
      <c r="K130" s="61">
        <v>209574</v>
      </c>
      <c r="L130" s="33">
        <v>15720</v>
      </c>
      <c r="M130" s="33">
        <v>22952</v>
      </c>
      <c r="N130" s="33">
        <v>4741</v>
      </c>
      <c r="O130" s="34"/>
      <c r="P130" s="33">
        <v>1194.45</v>
      </c>
      <c r="Q130" s="34"/>
    </row>
    <row r="131" spans="1:17">
      <c r="A131" s="215" t="s">
        <v>1583</v>
      </c>
      <c r="B131" s="216"/>
      <c r="C131" s="216"/>
      <c r="D131" s="216"/>
      <c r="E131" s="216"/>
      <c r="F131" s="216"/>
      <c r="G131" s="216"/>
      <c r="H131" s="216"/>
      <c r="I131" s="216"/>
      <c r="J131" s="216"/>
      <c r="K131" s="61">
        <v>216601</v>
      </c>
      <c r="L131" s="33">
        <v>19036</v>
      </c>
      <c r="M131" s="33">
        <v>26663</v>
      </c>
      <c r="N131" s="33">
        <v>5822</v>
      </c>
      <c r="O131" s="34"/>
      <c r="P131" s="33">
        <v>1382.77</v>
      </c>
      <c r="Q131" s="34"/>
    </row>
    <row r="132" spans="1:17">
      <c r="A132" s="215" t="s">
        <v>1584</v>
      </c>
      <c r="B132" s="216"/>
      <c r="C132" s="216"/>
      <c r="D132" s="216"/>
      <c r="E132" s="216"/>
      <c r="F132" s="216"/>
      <c r="G132" s="216"/>
      <c r="H132" s="216"/>
      <c r="I132" s="216"/>
      <c r="J132" s="216"/>
      <c r="K132" s="60"/>
      <c r="L132" s="34"/>
      <c r="M132" s="34"/>
      <c r="N132" s="34"/>
      <c r="O132" s="34"/>
      <c r="P132" s="34"/>
      <c r="Q132" s="34"/>
    </row>
    <row r="133" spans="1:17" ht="15" customHeight="1">
      <c r="A133" s="215" t="s">
        <v>506</v>
      </c>
      <c r="B133" s="216"/>
      <c r="C133" s="216"/>
      <c r="D133" s="216"/>
      <c r="E133" s="216"/>
      <c r="F133" s="216"/>
      <c r="G133" s="216"/>
      <c r="H133" s="216"/>
      <c r="I133" s="216"/>
      <c r="J133" s="216"/>
      <c r="K133" s="61">
        <v>881</v>
      </c>
      <c r="L133" s="33">
        <v>676</v>
      </c>
      <c r="M133" s="33">
        <v>204</v>
      </c>
      <c r="N133" s="33">
        <v>204</v>
      </c>
      <c r="O133" s="34"/>
      <c r="P133" s="34"/>
      <c r="Q133" s="34"/>
    </row>
    <row r="134" spans="1:17" ht="25.15" customHeight="1">
      <c r="A134" s="215" t="s">
        <v>505</v>
      </c>
      <c r="B134" s="216"/>
      <c r="C134" s="216"/>
      <c r="D134" s="216"/>
      <c r="E134" s="216"/>
      <c r="F134" s="216"/>
      <c r="G134" s="216"/>
      <c r="H134" s="216"/>
      <c r="I134" s="216"/>
      <c r="J134" s="216"/>
      <c r="K134" s="61">
        <v>6146</v>
      </c>
      <c r="L134" s="33">
        <v>2639</v>
      </c>
      <c r="M134" s="33">
        <v>3507</v>
      </c>
      <c r="N134" s="33">
        <v>878</v>
      </c>
      <c r="O134" s="34"/>
      <c r="P134" s="33">
        <v>188.32</v>
      </c>
      <c r="Q134" s="34"/>
    </row>
    <row r="135" spans="1:17">
      <c r="A135" s="215" t="s">
        <v>1585</v>
      </c>
      <c r="B135" s="216"/>
      <c r="C135" s="216"/>
      <c r="D135" s="216"/>
      <c r="E135" s="216"/>
      <c r="F135" s="216"/>
      <c r="G135" s="216"/>
      <c r="H135" s="216"/>
      <c r="I135" s="216"/>
      <c r="J135" s="216"/>
      <c r="K135" s="61">
        <v>17784</v>
      </c>
      <c r="L135" s="34"/>
      <c r="M135" s="34"/>
      <c r="N135" s="34"/>
      <c r="O135" s="34"/>
      <c r="P135" s="34"/>
      <c r="Q135" s="34"/>
    </row>
    <row r="136" spans="1:17">
      <c r="A136" s="215" t="s">
        <v>1584</v>
      </c>
      <c r="B136" s="216"/>
      <c r="C136" s="216"/>
      <c r="D136" s="216"/>
      <c r="E136" s="216"/>
      <c r="F136" s="216"/>
      <c r="G136" s="216"/>
      <c r="H136" s="216"/>
      <c r="I136" s="216"/>
      <c r="J136" s="216"/>
      <c r="K136" s="60"/>
      <c r="L136" s="34"/>
      <c r="M136" s="34"/>
      <c r="N136" s="34"/>
      <c r="O136" s="34"/>
      <c r="P136" s="34"/>
      <c r="Q136" s="34"/>
    </row>
    <row r="137" spans="1:17">
      <c r="A137" s="215" t="s">
        <v>504</v>
      </c>
      <c r="B137" s="216"/>
      <c r="C137" s="216"/>
      <c r="D137" s="216"/>
      <c r="E137" s="216"/>
      <c r="F137" s="216"/>
      <c r="G137" s="216"/>
      <c r="H137" s="216"/>
      <c r="I137" s="216"/>
      <c r="J137" s="216"/>
      <c r="K137" s="61">
        <v>845</v>
      </c>
      <c r="L137" s="34"/>
      <c r="M137" s="34"/>
      <c r="N137" s="34"/>
      <c r="O137" s="34"/>
      <c r="P137" s="34"/>
      <c r="Q137" s="34"/>
    </row>
    <row r="138" spans="1:17" ht="15" customHeight="1">
      <c r="A138" s="215" t="s">
        <v>503</v>
      </c>
      <c r="B138" s="216"/>
      <c r="C138" s="216"/>
      <c r="D138" s="216"/>
      <c r="E138" s="216"/>
      <c r="F138" s="216"/>
      <c r="G138" s="216"/>
      <c r="H138" s="216"/>
      <c r="I138" s="216"/>
      <c r="J138" s="216"/>
      <c r="K138" s="61">
        <v>13974</v>
      </c>
      <c r="L138" s="34"/>
      <c r="M138" s="34"/>
      <c r="N138" s="34"/>
      <c r="O138" s="34"/>
      <c r="P138" s="34"/>
      <c r="Q138" s="34"/>
    </row>
    <row r="139" spans="1:17">
      <c r="A139" s="215" t="s">
        <v>1490</v>
      </c>
      <c r="B139" s="216"/>
      <c r="C139" s="216"/>
      <c r="D139" s="216"/>
      <c r="E139" s="216"/>
      <c r="F139" s="216"/>
      <c r="G139" s="216"/>
      <c r="H139" s="216"/>
      <c r="I139" s="216"/>
      <c r="J139" s="216"/>
      <c r="K139" s="61">
        <v>2965</v>
      </c>
      <c r="L139" s="34"/>
      <c r="M139" s="34"/>
      <c r="N139" s="34"/>
      <c r="O139" s="34"/>
      <c r="P139" s="34"/>
      <c r="Q139" s="34"/>
    </row>
    <row r="140" spans="1:17">
      <c r="A140" s="215" t="s">
        <v>1586</v>
      </c>
      <c r="B140" s="216"/>
      <c r="C140" s="216"/>
      <c r="D140" s="216"/>
      <c r="E140" s="216"/>
      <c r="F140" s="216"/>
      <c r="G140" s="216"/>
      <c r="H140" s="216"/>
      <c r="I140" s="216"/>
      <c r="J140" s="216"/>
      <c r="K140" s="61">
        <v>12094</v>
      </c>
      <c r="L140" s="34"/>
      <c r="M140" s="34"/>
      <c r="N140" s="34"/>
      <c r="O140" s="34"/>
      <c r="P140" s="34"/>
      <c r="Q140" s="34"/>
    </row>
    <row r="141" spans="1:17">
      <c r="A141" s="215" t="s">
        <v>1584</v>
      </c>
      <c r="B141" s="216"/>
      <c r="C141" s="216"/>
      <c r="D141" s="216"/>
      <c r="E141" s="216"/>
      <c r="F141" s="216"/>
      <c r="G141" s="216"/>
      <c r="H141" s="216"/>
      <c r="I141" s="216"/>
      <c r="J141" s="216"/>
      <c r="K141" s="60"/>
      <c r="L141" s="34"/>
      <c r="M141" s="34"/>
      <c r="N141" s="34"/>
      <c r="O141" s="34"/>
      <c r="P141" s="34"/>
      <c r="Q141" s="34"/>
    </row>
    <row r="142" spans="1:17" ht="15" customHeight="1">
      <c r="A142" s="215" t="s">
        <v>1489</v>
      </c>
      <c r="B142" s="216"/>
      <c r="C142" s="216"/>
      <c r="D142" s="216"/>
      <c r="E142" s="216"/>
      <c r="F142" s="216"/>
      <c r="G142" s="216"/>
      <c r="H142" s="216"/>
      <c r="I142" s="216"/>
      <c r="J142" s="216"/>
      <c r="K142" s="61">
        <v>10207</v>
      </c>
      <c r="L142" s="34"/>
      <c r="M142" s="34"/>
      <c r="N142" s="34"/>
      <c r="O142" s="34"/>
      <c r="P142" s="34"/>
      <c r="Q142" s="34"/>
    </row>
    <row r="143" spans="1:17">
      <c r="A143" s="215" t="s">
        <v>1488</v>
      </c>
      <c r="B143" s="216"/>
      <c r="C143" s="216"/>
      <c r="D143" s="216"/>
      <c r="E143" s="216"/>
      <c r="F143" s="216"/>
      <c r="G143" s="216"/>
      <c r="H143" s="216"/>
      <c r="I143" s="216"/>
      <c r="J143" s="216"/>
      <c r="K143" s="61">
        <v>1887</v>
      </c>
      <c r="L143" s="34"/>
      <c r="M143" s="34"/>
      <c r="N143" s="34"/>
      <c r="O143" s="34"/>
      <c r="P143" s="34"/>
      <c r="Q143" s="34"/>
    </row>
    <row r="144" spans="1:17">
      <c r="A144" s="225" t="s">
        <v>1587</v>
      </c>
      <c r="B144" s="216"/>
      <c r="C144" s="216"/>
      <c r="D144" s="216"/>
      <c r="E144" s="216"/>
      <c r="F144" s="216"/>
      <c r="G144" s="216"/>
      <c r="H144" s="216"/>
      <c r="I144" s="216"/>
      <c r="J144" s="216"/>
      <c r="K144" s="60"/>
      <c r="L144" s="34"/>
      <c r="M144" s="34"/>
      <c r="N144" s="34"/>
      <c r="O144" s="34"/>
      <c r="P144" s="34"/>
      <c r="Q144" s="34"/>
    </row>
    <row r="145" spans="1:19">
      <c r="A145" s="215" t="s">
        <v>1588</v>
      </c>
      <c r="B145" s="216"/>
      <c r="C145" s="216"/>
      <c r="D145" s="216"/>
      <c r="E145" s="216"/>
      <c r="F145" s="216"/>
      <c r="G145" s="216"/>
      <c r="H145" s="216"/>
      <c r="I145" s="216"/>
      <c r="J145" s="216"/>
      <c r="K145" s="61">
        <v>13160</v>
      </c>
      <c r="L145" s="34"/>
      <c r="M145" s="34"/>
      <c r="N145" s="34"/>
      <c r="O145" s="34"/>
      <c r="P145" s="33">
        <v>162.33000000000001</v>
      </c>
      <c r="Q145" s="34"/>
    </row>
    <row r="146" spans="1:19">
      <c r="A146" s="215" t="s">
        <v>1589</v>
      </c>
      <c r="B146" s="216"/>
      <c r="C146" s="216"/>
      <c r="D146" s="216"/>
      <c r="E146" s="216"/>
      <c r="F146" s="216"/>
      <c r="G146" s="216"/>
      <c r="H146" s="216"/>
      <c r="I146" s="216"/>
      <c r="J146" s="216"/>
      <c r="K146" s="61">
        <v>215407</v>
      </c>
      <c r="L146" s="34"/>
      <c r="M146" s="34"/>
      <c r="N146" s="34"/>
      <c r="O146" s="34"/>
      <c r="P146" s="33">
        <v>1220.44</v>
      </c>
      <c r="Q146" s="34"/>
    </row>
    <row r="147" spans="1:19">
      <c r="A147" s="215" t="s">
        <v>1487</v>
      </c>
      <c r="B147" s="216"/>
      <c r="C147" s="216"/>
      <c r="D147" s="216"/>
      <c r="E147" s="216"/>
      <c r="F147" s="216"/>
      <c r="G147" s="216"/>
      <c r="H147" s="216"/>
      <c r="I147" s="216"/>
      <c r="J147" s="216"/>
      <c r="K147" s="61">
        <v>17912</v>
      </c>
      <c r="L147" s="34"/>
      <c r="M147" s="34"/>
      <c r="N147" s="34"/>
      <c r="O147" s="34"/>
      <c r="P147" s="34"/>
      <c r="Q147" s="34"/>
    </row>
    <row r="148" spans="1:19">
      <c r="A148" s="215" t="s">
        <v>1590</v>
      </c>
      <c r="B148" s="216"/>
      <c r="C148" s="216"/>
      <c r="D148" s="216"/>
      <c r="E148" s="216"/>
      <c r="F148" s="216"/>
      <c r="G148" s="216"/>
      <c r="H148" s="216"/>
      <c r="I148" s="216"/>
      <c r="J148" s="216"/>
      <c r="K148" s="61">
        <v>246479</v>
      </c>
      <c r="L148" s="34"/>
      <c r="M148" s="34"/>
      <c r="N148" s="34"/>
      <c r="O148" s="34"/>
      <c r="P148" s="33">
        <v>1382.77</v>
      </c>
      <c r="Q148" s="34"/>
    </row>
    <row r="149" spans="1:19">
      <c r="A149" s="215" t="s">
        <v>1591</v>
      </c>
      <c r="B149" s="216"/>
      <c r="C149" s="216"/>
      <c r="D149" s="216"/>
      <c r="E149" s="216"/>
      <c r="F149" s="216"/>
      <c r="G149" s="216"/>
      <c r="H149" s="216"/>
      <c r="I149" s="216"/>
      <c r="J149" s="216"/>
      <c r="K149" s="60"/>
      <c r="L149" s="34"/>
      <c r="M149" s="34"/>
      <c r="N149" s="34"/>
      <c r="O149" s="34"/>
      <c r="P149" s="34"/>
      <c r="Q149" s="34"/>
    </row>
    <row r="150" spans="1:19">
      <c r="A150" s="215" t="s">
        <v>1592</v>
      </c>
      <c r="B150" s="216"/>
      <c r="C150" s="216"/>
      <c r="D150" s="216"/>
      <c r="E150" s="216"/>
      <c r="F150" s="216"/>
      <c r="G150" s="216"/>
      <c r="H150" s="216"/>
      <c r="I150" s="216"/>
      <c r="J150" s="216"/>
      <c r="K150" s="61">
        <v>152990</v>
      </c>
      <c r="L150" s="34"/>
      <c r="M150" s="34"/>
      <c r="N150" s="34"/>
      <c r="O150" s="34"/>
      <c r="P150" s="34"/>
      <c r="Q150" s="34"/>
    </row>
    <row r="151" spans="1:19">
      <c r="A151" s="215" t="s">
        <v>1593</v>
      </c>
      <c r="B151" s="216"/>
      <c r="C151" s="216"/>
      <c r="D151" s="216"/>
      <c r="E151" s="216"/>
      <c r="F151" s="216"/>
      <c r="G151" s="216"/>
      <c r="H151" s="216"/>
      <c r="I151" s="216"/>
      <c r="J151" s="216"/>
      <c r="K151" s="61">
        <f>26663-N131</f>
        <v>20841</v>
      </c>
      <c r="L151" s="34"/>
      <c r="M151" s="34"/>
      <c r="N151" s="34"/>
      <c r="O151" s="34"/>
      <c r="P151" s="34"/>
      <c r="Q151" s="34"/>
    </row>
    <row r="152" spans="1:19">
      <c r="A152" s="215" t="s">
        <v>1594</v>
      </c>
      <c r="B152" s="216"/>
      <c r="C152" s="216"/>
      <c r="D152" s="216"/>
      <c r="E152" s="216"/>
      <c r="F152" s="216"/>
      <c r="G152" s="216"/>
      <c r="H152" s="216"/>
      <c r="I152" s="216"/>
      <c r="J152" s="216"/>
      <c r="K152" s="61">
        <v>24858</v>
      </c>
      <c r="L152" s="34"/>
      <c r="M152" s="34"/>
      <c r="N152" s="34"/>
      <c r="O152" s="34"/>
      <c r="P152" s="34"/>
      <c r="Q152" s="34"/>
    </row>
    <row r="153" spans="1:19">
      <c r="A153" s="215" t="s">
        <v>993</v>
      </c>
      <c r="B153" s="216"/>
      <c r="C153" s="216"/>
      <c r="D153" s="216"/>
      <c r="E153" s="216"/>
      <c r="F153" s="216"/>
      <c r="G153" s="216"/>
      <c r="H153" s="216"/>
      <c r="I153" s="216"/>
      <c r="J153" s="216"/>
      <c r="K153" s="61">
        <v>17912</v>
      </c>
      <c r="L153" s="34"/>
      <c r="M153" s="34"/>
      <c r="N153" s="34"/>
      <c r="O153" s="34"/>
      <c r="P153" s="34"/>
      <c r="Q153" s="34"/>
    </row>
    <row r="154" spans="1:19">
      <c r="A154" s="215" t="s">
        <v>1595</v>
      </c>
      <c r="B154" s="216"/>
      <c r="C154" s="216"/>
      <c r="D154" s="216"/>
      <c r="E154" s="216"/>
      <c r="F154" s="216"/>
      <c r="G154" s="216"/>
      <c r="H154" s="216"/>
      <c r="I154" s="216"/>
      <c r="J154" s="216"/>
      <c r="K154" s="61">
        <v>17784</v>
      </c>
      <c r="L154" s="34"/>
      <c r="M154" s="34"/>
      <c r="N154" s="34"/>
      <c r="O154" s="34"/>
      <c r="P154" s="34"/>
      <c r="Q154" s="34"/>
    </row>
    <row r="155" spans="1:19">
      <c r="A155" s="215" t="s">
        <v>1596</v>
      </c>
      <c r="B155" s="216"/>
      <c r="C155" s="216"/>
      <c r="D155" s="216"/>
      <c r="E155" s="216"/>
      <c r="F155" s="216"/>
      <c r="G155" s="216"/>
      <c r="H155" s="216"/>
      <c r="I155" s="216"/>
      <c r="J155" s="216"/>
      <c r="K155" s="61">
        <v>12094</v>
      </c>
      <c r="L155" s="34"/>
      <c r="M155" s="34"/>
      <c r="N155" s="34"/>
      <c r="O155" s="34"/>
      <c r="P155" s="34"/>
      <c r="Q155" s="34"/>
    </row>
    <row r="156" spans="1:19">
      <c r="A156" s="225" t="s">
        <v>1597</v>
      </c>
      <c r="B156" s="216"/>
      <c r="C156" s="216"/>
      <c r="D156" s="216"/>
      <c r="E156" s="216"/>
      <c r="F156" s="216"/>
      <c r="G156" s="216"/>
      <c r="H156" s="216"/>
      <c r="I156" s="216"/>
      <c r="J156" s="216"/>
      <c r="K156" s="62">
        <f>SUM(K150:K155)</f>
        <v>246479</v>
      </c>
      <c r="L156" s="34"/>
      <c r="M156" s="34"/>
      <c r="N156" s="34"/>
      <c r="O156" s="34"/>
      <c r="P156" s="36">
        <v>1382.77</v>
      </c>
      <c r="Q156" s="34"/>
    </row>
    <row r="157" spans="1:19">
      <c r="A157" s="149"/>
      <c r="B157" s="148"/>
      <c r="C157" s="148"/>
      <c r="D157" s="148"/>
      <c r="E157" s="148"/>
      <c r="F157" s="148"/>
      <c r="G157" s="148"/>
      <c r="H157" s="148"/>
      <c r="I157" s="148"/>
      <c r="J157" s="148"/>
      <c r="K157" s="151"/>
      <c r="L157" s="146"/>
      <c r="M157" s="146"/>
      <c r="N157" s="146"/>
      <c r="O157" s="146"/>
      <c r="P157" s="147"/>
      <c r="Q157" s="146"/>
    </row>
    <row r="158" spans="1:19" s="120" customFormat="1" ht="17.25" customHeight="1">
      <c r="A158" s="124"/>
      <c r="B158" s="45" t="s">
        <v>1652</v>
      </c>
      <c r="C158" s="45"/>
      <c r="D158" s="45"/>
      <c r="E158" s="45"/>
      <c r="F158" s="45"/>
      <c r="G158" s="45"/>
      <c r="H158" s="45"/>
      <c r="I158" s="45"/>
      <c r="J158" s="45"/>
      <c r="K158" s="125"/>
      <c r="L158" s="45"/>
      <c r="M158" s="45"/>
      <c r="N158" s="123"/>
      <c r="O158" s="123"/>
      <c r="P158" s="122"/>
      <c r="Q158" s="121"/>
      <c r="R158"/>
      <c r="S158"/>
    </row>
    <row r="159" spans="1:19">
      <c r="F159" s="27"/>
      <c r="G159" s="27"/>
      <c r="H159" s="27"/>
      <c r="I159" s="27"/>
      <c r="J159" s="27"/>
      <c r="K159" s="63"/>
      <c r="L159" s="27"/>
      <c r="M159" s="27"/>
      <c r="N159" s="27"/>
      <c r="O159" s="27"/>
      <c r="P159" s="27"/>
      <c r="Q159" s="27"/>
    </row>
    <row r="160" spans="1:19" customFormat="1" ht="12.75" customHeight="1">
      <c r="A160" s="49"/>
      <c r="B160" s="18" t="s">
        <v>1612</v>
      </c>
      <c r="C160" s="18"/>
      <c r="D160" s="18"/>
      <c r="E160" s="18"/>
      <c r="F160" s="18"/>
      <c r="G160" s="18"/>
      <c r="H160" s="18"/>
      <c r="I160" s="18" t="s">
        <v>991</v>
      </c>
      <c r="J160" s="59"/>
      <c r="K160" s="59"/>
      <c r="L160" s="18"/>
      <c r="M160" s="18"/>
      <c r="N160" s="50"/>
      <c r="O160" s="50"/>
      <c r="P160" s="50"/>
    </row>
    <row r="161" spans="1:17" customFormat="1" ht="12.75" customHeight="1">
      <c r="A161" s="49"/>
      <c r="B161" s="51"/>
      <c r="C161" s="52"/>
      <c r="D161" s="53"/>
      <c r="E161" s="51"/>
      <c r="F161" s="51"/>
      <c r="G161" s="52"/>
      <c r="H161" s="40"/>
      <c r="I161" s="18"/>
      <c r="J161" s="59"/>
      <c r="K161" s="59"/>
      <c r="L161" s="18"/>
      <c r="M161" s="18"/>
      <c r="N161" s="50"/>
      <c r="O161" s="50"/>
      <c r="P161" s="50"/>
    </row>
    <row r="162" spans="1:17">
      <c r="E162" s="26"/>
      <c r="F162" s="27"/>
      <c r="G162" s="27"/>
      <c r="H162" s="27"/>
      <c r="I162" s="27"/>
      <c r="J162" s="63"/>
      <c r="K162" s="63"/>
      <c r="L162" s="27"/>
      <c r="M162" s="27"/>
      <c r="N162" s="27"/>
      <c r="O162" s="27"/>
      <c r="P162" s="27"/>
      <c r="Q162" s="27"/>
    </row>
    <row r="163" spans="1:17" customFormat="1">
      <c r="A163" s="49"/>
      <c r="B163" s="54"/>
      <c r="C163" s="55"/>
      <c r="D163" s="56"/>
      <c r="E163" s="129"/>
      <c r="F163" s="50"/>
      <c r="G163" s="50"/>
      <c r="H163" s="50"/>
      <c r="I163" s="51"/>
      <c r="J163" s="51"/>
      <c r="K163" s="145"/>
      <c r="L163" s="51"/>
      <c r="M163" s="51"/>
      <c r="N163" s="51"/>
      <c r="O163" s="51"/>
      <c r="P163" s="51"/>
      <c r="Q163" s="50"/>
    </row>
  </sheetData>
  <mergeCells count="51">
    <mergeCell ref="K23:K24"/>
    <mergeCell ref="L23:N23"/>
    <mergeCell ref="A156:J156"/>
    <mergeCell ref="A146:J146"/>
    <mergeCell ref="A130:J130"/>
    <mergeCell ref="A131:J131"/>
    <mergeCell ref="A132:J132"/>
    <mergeCell ref="A133:J133"/>
    <mergeCell ref="A22:A24"/>
    <mergeCell ref="J13:K13"/>
    <mergeCell ref="J17:K17"/>
    <mergeCell ref="J18:K18"/>
    <mergeCell ref="J16:K16"/>
    <mergeCell ref="J15:K15"/>
    <mergeCell ref="J22:N22"/>
    <mergeCell ref="A134:J134"/>
    <mergeCell ref="A135:J135"/>
    <mergeCell ref="C22:C24"/>
    <mergeCell ref="D22:D24"/>
    <mergeCell ref="E22:E24"/>
    <mergeCell ref="B22:B24"/>
    <mergeCell ref="A155:J155"/>
    <mergeCell ref="F23:F24"/>
    <mergeCell ref="A136:J136"/>
    <mergeCell ref="A137:J137"/>
    <mergeCell ref="A138:J138"/>
    <mergeCell ref="A139:J139"/>
    <mergeCell ref="A26:Q26"/>
    <mergeCell ref="A31:Q31"/>
    <mergeCell ref="Q22:Q24"/>
    <mergeCell ref="P22:P24"/>
    <mergeCell ref="A149:J149"/>
    <mergeCell ref="A150:J150"/>
    <mergeCell ref="O22:O24"/>
    <mergeCell ref="J23:J24"/>
    <mergeCell ref="J14:K14"/>
    <mergeCell ref="E1:I1"/>
    <mergeCell ref="A141:J141"/>
    <mergeCell ref="A142:J142"/>
    <mergeCell ref="F22:I22"/>
    <mergeCell ref="G23:I23"/>
    <mergeCell ref="A151:J151"/>
    <mergeCell ref="A140:J140"/>
    <mergeCell ref="A152:J152"/>
    <mergeCell ref="A153:J153"/>
    <mergeCell ref="A154:J154"/>
    <mergeCell ref="A143:J143"/>
    <mergeCell ref="A144:J144"/>
    <mergeCell ref="A145:J145"/>
    <mergeCell ref="A147:J147"/>
    <mergeCell ref="A148:J148"/>
  </mergeCells>
  <phoneticPr fontId="60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111"/>
  <sheetViews>
    <sheetView showGridLines="0" topLeftCell="A82" zoomScaleNormal="75" zoomScaleSheetLayoutView="75" workbookViewId="0">
      <selection activeCell="D7" sqref="D7"/>
    </sheetView>
  </sheetViews>
  <sheetFormatPr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1509</v>
      </c>
      <c r="B1" s="38"/>
      <c r="C1" s="137"/>
      <c r="D1" s="53"/>
      <c r="E1" s="235" t="s">
        <v>1605</v>
      </c>
      <c r="F1" s="236"/>
      <c r="G1" s="236"/>
      <c r="H1" s="236"/>
      <c r="I1" s="236"/>
      <c r="J1" s="236"/>
      <c r="K1" s="40"/>
      <c r="L1" s="40"/>
      <c r="M1" s="6" t="s">
        <v>1510</v>
      </c>
      <c r="N1" s="40"/>
      <c r="O1" s="40"/>
      <c r="P1" s="40"/>
      <c r="Q1" s="44"/>
    </row>
    <row r="2" spans="1:18" customFormat="1">
      <c r="A2" s="51"/>
      <c r="B2" s="38"/>
      <c r="C2" s="137"/>
      <c r="D2" s="53"/>
      <c r="E2" s="142"/>
      <c r="F2" s="142"/>
      <c r="G2" s="13" t="s">
        <v>1491</v>
      </c>
      <c r="H2" s="141"/>
      <c r="I2" s="140"/>
      <c r="J2" s="143"/>
      <c r="K2" s="40"/>
      <c r="L2" s="40"/>
      <c r="M2" s="40"/>
      <c r="N2" s="40"/>
      <c r="O2" s="40"/>
      <c r="P2" s="40"/>
      <c r="Q2" s="44"/>
    </row>
    <row r="3" spans="1:18" customFormat="1">
      <c r="A3" s="51" t="s">
        <v>1485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51" t="s">
        <v>1485</v>
      </c>
      <c r="N3" s="40"/>
      <c r="O3" s="40"/>
      <c r="P3" s="40"/>
      <c r="Q3" s="44"/>
    </row>
    <row r="4" spans="1:18" customFormat="1">
      <c r="A4" s="10" t="s">
        <v>1484</v>
      </c>
      <c r="B4" s="38"/>
      <c r="C4" s="137"/>
      <c r="D4" s="53"/>
      <c r="E4" s="40"/>
      <c r="F4" s="40"/>
      <c r="G4" s="15" t="s">
        <v>762</v>
      </c>
      <c r="H4" s="139"/>
      <c r="I4" s="40"/>
      <c r="J4" s="143"/>
      <c r="K4" s="40"/>
      <c r="L4" s="40"/>
      <c r="M4" s="10" t="s">
        <v>1482</v>
      </c>
      <c r="N4" s="40"/>
      <c r="O4" s="40"/>
      <c r="P4" s="40"/>
      <c r="Q4" s="44"/>
    </row>
    <row r="5" spans="1:18" customFormat="1">
      <c r="A5" s="37"/>
      <c r="B5" s="38"/>
      <c r="C5" s="53"/>
      <c r="D5" s="138"/>
      <c r="E5" s="40"/>
      <c r="F5" s="40"/>
      <c r="G5" s="37" t="s">
        <v>1492</v>
      </c>
      <c r="H5" s="37"/>
      <c r="I5" s="37"/>
      <c r="J5" s="143"/>
      <c r="K5" s="40"/>
      <c r="L5" s="40"/>
      <c r="M5" s="40"/>
      <c r="N5" s="40"/>
      <c r="O5" s="40"/>
      <c r="P5" s="40"/>
      <c r="Q5" s="44"/>
    </row>
    <row r="6" spans="1:18" customFormat="1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40"/>
      <c r="N6" s="40"/>
      <c r="O6" s="40"/>
      <c r="P6" s="40"/>
      <c r="Q6" s="44"/>
    </row>
    <row r="7" spans="1:18">
      <c r="A7" s="4"/>
      <c r="B7" s="9"/>
      <c r="C7" s="16" t="s">
        <v>1493</v>
      </c>
      <c r="D7" s="17" t="s">
        <v>761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1494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760</v>
      </c>
      <c r="E10" s="4"/>
      <c r="F10" s="5"/>
      <c r="G10" s="5"/>
      <c r="H10" s="5"/>
      <c r="I10" s="18"/>
      <c r="J10" s="59"/>
      <c r="K10" s="5"/>
      <c r="L10" s="5"/>
      <c r="M10" s="5"/>
      <c r="N10" s="5"/>
      <c r="O10" s="5"/>
      <c r="P10" s="5"/>
      <c r="Q10" s="5"/>
      <c r="R10" s="22"/>
    </row>
    <row r="11" spans="1:18">
      <c r="A11" s="4"/>
      <c r="B11" s="9"/>
      <c r="C11" s="2"/>
      <c r="D11" s="18" t="s">
        <v>1602</v>
      </c>
      <c r="E11" s="4"/>
      <c r="F11" s="5"/>
      <c r="G11" s="5"/>
      <c r="H11" s="5"/>
      <c r="I11" s="18"/>
      <c r="J11" s="227" t="s">
        <v>759</v>
      </c>
      <c r="K11" s="228"/>
      <c r="L11" s="10" t="s">
        <v>1598</v>
      </c>
      <c r="M11" s="5"/>
      <c r="N11" s="5"/>
      <c r="O11" s="5"/>
      <c r="P11" s="5"/>
      <c r="Q11" s="5"/>
    </row>
    <row r="12" spans="1:18" outlineLevel="1">
      <c r="A12" s="4"/>
      <c r="B12" s="9"/>
      <c r="C12" s="2"/>
      <c r="D12" s="18" t="s">
        <v>1604</v>
      </c>
      <c r="E12" s="4"/>
      <c r="F12" s="5"/>
      <c r="G12" s="5"/>
      <c r="H12" s="5"/>
      <c r="I12" s="18"/>
      <c r="J12" s="229">
        <f>31.627*4.42</f>
        <v>139.79133999999999</v>
      </c>
      <c r="K12" s="230"/>
      <c r="L12" s="10" t="s">
        <v>1598</v>
      </c>
      <c r="M12" s="5"/>
      <c r="N12" s="5"/>
      <c r="O12" s="5"/>
      <c r="P12" s="5"/>
      <c r="Q12" s="5"/>
    </row>
    <row r="13" spans="1:18" outlineLevel="1">
      <c r="A13" s="4"/>
      <c r="B13" s="9"/>
      <c r="C13" s="2"/>
      <c r="D13" s="18" t="s">
        <v>1603</v>
      </c>
      <c r="E13" s="4"/>
      <c r="F13" s="5"/>
      <c r="G13" s="5"/>
      <c r="H13" s="5"/>
      <c r="I13" s="18"/>
      <c r="J13" s="229">
        <f>0.438*4.42</f>
        <v>1.9359599999999999</v>
      </c>
      <c r="K13" s="230"/>
      <c r="L13" s="10" t="s">
        <v>1598</v>
      </c>
      <c r="M13" s="5"/>
      <c r="N13" s="5"/>
      <c r="O13" s="5"/>
      <c r="P13" s="5"/>
      <c r="Q13" s="5"/>
    </row>
    <row r="14" spans="1:18">
      <c r="A14" s="4"/>
      <c r="B14" s="9"/>
      <c r="C14" s="2"/>
      <c r="D14" s="18" t="s">
        <v>1599</v>
      </c>
      <c r="E14" s="4"/>
      <c r="F14" s="5"/>
      <c r="G14" s="5"/>
      <c r="H14" s="5"/>
      <c r="I14" s="18"/>
      <c r="J14" s="229">
        <f>2.78*4.42</f>
        <v>12.287599999999999</v>
      </c>
      <c r="K14" s="230"/>
      <c r="L14" s="10" t="s">
        <v>1598</v>
      </c>
      <c r="M14" s="5"/>
      <c r="N14" s="5"/>
      <c r="O14" s="5"/>
      <c r="P14" s="5"/>
      <c r="Q14" s="5"/>
    </row>
    <row r="15" spans="1:18" outlineLevel="1">
      <c r="A15" s="4"/>
      <c r="B15" s="9"/>
      <c r="C15" s="2"/>
      <c r="D15" s="18" t="s">
        <v>1600</v>
      </c>
      <c r="E15" s="4"/>
      <c r="F15" s="5"/>
      <c r="G15" s="5"/>
      <c r="H15" s="5"/>
      <c r="I15" s="18"/>
      <c r="J15" s="227" t="s">
        <v>758</v>
      </c>
      <c r="K15" s="228"/>
      <c r="L15" s="10" t="s">
        <v>1601</v>
      </c>
      <c r="M15" s="5"/>
      <c r="N15" s="5"/>
      <c r="O15" s="5"/>
      <c r="P15" s="5"/>
      <c r="Q15" s="5"/>
    </row>
    <row r="16" spans="1:18" customFormat="1" outlineLevel="1">
      <c r="A16" s="37"/>
      <c r="B16" s="38"/>
      <c r="C16" s="137"/>
      <c r="D16" s="18" t="s">
        <v>1475</v>
      </c>
      <c r="E16" s="37"/>
      <c r="F16" s="40"/>
      <c r="G16" s="40"/>
      <c r="H16" s="40"/>
      <c r="I16" s="136"/>
      <c r="J16" s="229">
        <f>J97*4.42/1000</f>
        <v>105.69988000000001</v>
      </c>
      <c r="K16" s="229"/>
      <c r="L16" s="51" t="s">
        <v>1609</v>
      </c>
      <c r="M16" s="40"/>
      <c r="N16" s="40"/>
      <c r="O16" s="40"/>
      <c r="P16" s="40"/>
      <c r="Q16" s="40"/>
    </row>
    <row r="17" spans="1:17">
      <c r="A17" s="4"/>
      <c r="B17" s="9"/>
      <c r="C17" s="2"/>
      <c r="D17" s="135" t="s">
        <v>757</v>
      </c>
      <c r="E17" s="4"/>
      <c r="F17" s="5"/>
      <c r="G17" s="5"/>
      <c r="H17" s="5"/>
      <c r="I17" s="5"/>
      <c r="J17" s="57"/>
      <c r="K17" s="5"/>
      <c r="L17" s="5"/>
      <c r="M17" s="5"/>
      <c r="N17" s="5"/>
      <c r="O17" s="5"/>
      <c r="P17" s="5"/>
      <c r="Q17" s="5"/>
    </row>
    <row r="20" spans="1:17" ht="18" customHeight="1">
      <c r="A20" s="217" t="s">
        <v>1495</v>
      </c>
      <c r="B20" s="223" t="s">
        <v>1502</v>
      </c>
      <c r="C20" s="217" t="s">
        <v>1496</v>
      </c>
      <c r="D20" s="217" t="s">
        <v>1497</v>
      </c>
      <c r="E20" s="217" t="s">
        <v>1498</v>
      </c>
      <c r="F20" s="217" t="s">
        <v>1511</v>
      </c>
      <c r="G20" s="218"/>
      <c r="H20" s="218"/>
      <c r="I20" s="218"/>
      <c r="J20" s="217" t="s">
        <v>1512</v>
      </c>
      <c r="K20" s="218"/>
      <c r="L20" s="218"/>
      <c r="M20" s="218"/>
      <c r="N20" s="217" t="s">
        <v>1504</v>
      </c>
      <c r="O20" s="217" t="s">
        <v>1506</v>
      </c>
      <c r="P20" s="217" t="s">
        <v>1505</v>
      </c>
      <c r="Q20" s="217" t="s">
        <v>1507</v>
      </c>
    </row>
    <row r="21" spans="1:17" ht="15.75" customHeight="1">
      <c r="A21" s="218"/>
      <c r="B21" s="224"/>
      <c r="C21" s="222"/>
      <c r="D21" s="217"/>
      <c r="E21" s="218"/>
      <c r="F21" s="217" t="s">
        <v>1499</v>
      </c>
      <c r="G21" s="217" t="s">
        <v>1501</v>
      </c>
      <c r="H21" s="218"/>
      <c r="I21" s="218"/>
      <c r="J21" s="220" t="s">
        <v>1499</v>
      </c>
      <c r="K21" s="217" t="s">
        <v>1501</v>
      </c>
      <c r="L21" s="218"/>
      <c r="M21" s="218"/>
      <c r="N21" s="217"/>
      <c r="O21" s="217"/>
      <c r="P21" s="217"/>
      <c r="Q21" s="217"/>
    </row>
    <row r="22" spans="1:17" ht="15.75" customHeight="1">
      <c r="A22" s="218"/>
      <c r="B22" s="224"/>
      <c r="C22" s="222"/>
      <c r="D22" s="217"/>
      <c r="E22" s="218"/>
      <c r="F22" s="218"/>
      <c r="G22" s="116" t="s">
        <v>1500</v>
      </c>
      <c r="H22" s="116" t="s">
        <v>1508</v>
      </c>
      <c r="I22" s="116" t="s">
        <v>1503</v>
      </c>
      <c r="J22" s="221"/>
      <c r="K22" s="116" t="s">
        <v>1500</v>
      </c>
      <c r="L22" s="116" t="s">
        <v>1508</v>
      </c>
      <c r="M22" s="116" t="s">
        <v>1503</v>
      </c>
      <c r="N22" s="217"/>
      <c r="O22" s="217"/>
      <c r="P22" s="217"/>
      <c r="Q22" s="217"/>
    </row>
    <row r="23" spans="1:17">
      <c r="A23" s="23">
        <v>1</v>
      </c>
      <c r="B23" s="118">
        <v>2</v>
      </c>
      <c r="C23" s="116">
        <v>3</v>
      </c>
      <c r="D23" s="116">
        <v>4</v>
      </c>
      <c r="E23" s="23">
        <v>5</v>
      </c>
      <c r="F23" s="117">
        <v>6</v>
      </c>
      <c r="G23" s="117">
        <v>7</v>
      </c>
      <c r="H23" s="117">
        <v>8</v>
      </c>
      <c r="I23" s="117">
        <v>9</v>
      </c>
      <c r="J23" s="119">
        <v>10</v>
      </c>
      <c r="K23" s="117">
        <v>11</v>
      </c>
      <c r="L23" s="117">
        <v>12</v>
      </c>
      <c r="M23" s="117">
        <v>13</v>
      </c>
      <c r="N23" s="117">
        <v>14</v>
      </c>
      <c r="O23" s="117">
        <v>15</v>
      </c>
      <c r="P23" s="117">
        <v>16</v>
      </c>
      <c r="Q23" s="117">
        <v>17</v>
      </c>
    </row>
    <row r="24" spans="1:17" ht="19.899999999999999" customHeight="1">
      <c r="A24" s="219" t="s">
        <v>756</v>
      </c>
      <c r="B24" s="216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216"/>
    </row>
    <row r="25" spans="1:17" ht="36">
      <c r="A25" s="23">
        <v>1</v>
      </c>
      <c r="B25" s="30" t="s">
        <v>755</v>
      </c>
      <c r="C25" s="113" t="s">
        <v>754</v>
      </c>
      <c r="D25" s="31" t="s">
        <v>1543</v>
      </c>
      <c r="E25" s="35">
        <v>0.5</v>
      </c>
      <c r="F25" s="33">
        <v>831.21</v>
      </c>
      <c r="G25" s="33">
        <v>698.15</v>
      </c>
      <c r="H25" s="33">
        <v>13.92</v>
      </c>
      <c r="I25" s="33">
        <v>2.66</v>
      </c>
      <c r="J25" s="60">
        <v>416</v>
      </c>
      <c r="K25" s="34">
        <v>349</v>
      </c>
      <c r="L25" s="34">
        <v>7</v>
      </c>
      <c r="M25" s="34">
        <v>1</v>
      </c>
      <c r="N25" s="34">
        <v>59.62</v>
      </c>
      <c r="O25" s="34">
        <v>29.81</v>
      </c>
      <c r="P25" s="34">
        <v>0.17</v>
      </c>
      <c r="Q25" s="34">
        <v>0.09</v>
      </c>
    </row>
    <row r="26" spans="1:17" ht="36">
      <c r="A26" s="23">
        <v>2</v>
      </c>
      <c r="B26" s="30" t="s">
        <v>753</v>
      </c>
      <c r="C26" s="113" t="s">
        <v>752</v>
      </c>
      <c r="D26" s="31" t="s">
        <v>1543</v>
      </c>
      <c r="E26" s="35">
        <v>2.5000000000000001E-2</v>
      </c>
      <c r="F26" s="33">
        <v>825.86</v>
      </c>
      <c r="G26" s="33">
        <v>819.41</v>
      </c>
      <c r="H26" s="33">
        <v>6.45</v>
      </c>
      <c r="I26" s="33">
        <v>2.5</v>
      </c>
      <c r="J26" s="60">
        <v>21</v>
      </c>
      <c r="K26" s="34">
        <v>21</v>
      </c>
      <c r="L26" s="34"/>
      <c r="M26" s="34"/>
      <c r="N26" s="34">
        <v>68.8</v>
      </c>
      <c r="O26" s="34">
        <v>1.72</v>
      </c>
      <c r="P26" s="34">
        <v>0.16</v>
      </c>
      <c r="Q26" s="34"/>
    </row>
    <row r="27" spans="1:17" ht="36">
      <c r="A27" s="23">
        <v>3</v>
      </c>
      <c r="B27" s="30" t="s">
        <v>751</v>
      </c>
      <c r="C27" s="113" t="s">
        <v>750</v>
      </c>
      <c r="D27" s="31" t="s">
        <v>1543</v>
      </c>
      <c r="E27" s="35">
        <v>2.5000000000000001E-2</v>
      </c>
      <c r="F27" s="33">
        <v>1028.82</v>
      </c>
      <c r="G27" s="33">
        <v>1015.92</v>
      </c>
      <c r="H27" s="33">
        <v>12.9</v>
      </c>
      <c r="I27" s="33">
        <v>5</v>
      </c>
      <c r="J27" s="60">
        <v>26</v>
      </c>
      <c r="K27" s="34">
        <v>26</v>
      </c>
      <c r="L27" s="34"/>
      <c r="M27" s="34"/>
      <c r="N27" s="34">
        <v>85.3</v>
      </c>
      <c r="O27" s="34">
        <v>2.13</v>
      </c>
      <c r="P27" s="34">
        <v>0.32</v>
      </c>
      <c r="Q27" s="34">
        <v>0.01</v>
      </c>
    </row>
    <row r="28" spans="1:17" ht="36">
      <c r="A28" s="23">
        <v>4</v>
      </c>
      <c r="B28" s="30" t="s">
        <v>749</v>
      </c>
      <c r="C28" s="113" t="s">
        <v>748</v>
      </c>
      <c r="D28" s="31" t="s">
        <v>720</v>
      </c>
      <c r="E28" s="35">
        <v>0.01</v>
      </c>
      <c r="F28" s="33">
        <v>778.41</v>
      </c>
      <c r="G28" s="33">
        <v>766.72</v>
      </c>
      <c r="H28" s="33">
        <v>11.69</v>
      </c>
      <c r="I28" s="33">
        <v>4.53</v>
      </c>
      <c r="J28" s="60">
        <v>8</v>
      </c>
      <c r="K28" s="34">
        <v>8</v>
      </c>
      <c r="L28" s="34"/>
      <c r="M28" s="34"/>
      <c r="N28" s="34">
        <v>63.84</v>
      </c>
      <c r="O28" s="34">
        <v>0.64</v>
      </c>
      <c r="P28" s="34">
        <v>0.28999999999999998</v>
      </c>
      <c r="Q28" s="34"/>
    </row>
    <row r="29" spans="1:17" ht="36">
      <c r="A29" s="23">
        <v>5</v>
      </c>
      <c r="B29" s="30" t="s">
        <v>747</v>
      </c>
      <c r="C29" s="113" t="s">
        <v>746</v>
      </c>
      <c r="D29" s="31" t="s">
        <v>720</v>
      </c>
      <c r="E29" s="35">
        <v>0.01</v>
      </c>
      <c r="F29" s="33">
        <v>570.65</v>
      </c>
      <c r="G29" s="33">
        <v>520.27</v>
      </c>
      <c r="H29" s="33">
        <v>50.38</v>
      </c>
      <c r="I29" s="33">
        <v>19.53</v>
      </c>
      <c r="J29" s="60">
        <v>6</v>
      </c>
      <c r="K29" s="34">
        <v>5</v>
      </c>
      <c r="L29" s="34">
        <v>1</v>
      </c>
      <c r="M29" s="34"/>
      <c r="N29" s="34">
        <v>43.32</v>
      </c>
      <c r="O29" s="34">
        <v>0.43</v>
      </c>
      <c r="P29" s="34">
        <v>1.25</v>
      </c>
      <c r="Q29" s="34">
        <v>0.01</v>
      </c>
    </row>
    <row r="30" spans="1:17" ht="36">
      <c r="A30" s="23">
        <v>6</v>
      </c>
      <c r="B30" s="30" t="s">
        <v>745</v>
      </c>
      <c r="C30" s="113" t="s">
        <v>744</v>
      </c>
      <c r="D30" s="31" t="s">
        <v>720</v>
      </c>
      <c r="E30" s="35">
        <v>0.01</v>
      </c>
      <c r="F30" s="33">
        <v>626.59</v>
      </c>
      <c r="G30" s="33">
        <v>616.11</v>
      </c>
      <c r="H30" s="33">
        <v>10.48</v>
      </c>
      <c r="I30" s="33">
        <v>4.0599999999999996</v>
      </c>
      <c r="J30" s="60">
        <v>6</v>
      </c>
      <c r="K30" s="34">
        <v>6</v>
      </c>
      <c r="L30" s="34"/>
      <c r="M30" s="34"/>
      <c r="N30" s="34">
        <v>51.3</v>
      </c>
      <c r="O30" s="34">
        <v>0.51</v>
      </c>
      <c r="P30" s="34">
        <v>0.26</v>
      </c>
      <c r="Q30" s="34"/>
    </row>
    <row r="31" spans="1:17" ht="36">
      <c r="A31" s="23">
        <v>7</v>
      </c>
      <c r="B31" s="30" t="s">
        <v>743</v>
      </c>
      <c r="C31" s="113" t="s">
        <v>742</v>
      </c>
      <c r="D31" s="31" t="s">
        <v>644</v>
      </c>
      <c r="E31" s="35">
        <v>0.1</v>
      </c>
      <c r="F31" s="33">
        <v>135.97</v>
      </c>
      <c r="G31" s="33">
        <v>59.02</v>
      </c>
      <c r="H31" s="33">
        <v>76.95</v>
      </c>
      <c r="I31" s="33">
        <v>3.59</v>
      </c>
      <c r="J31" s="60">
        <v>14</v>
      </c>
      <c r="K31" s="34">
        <v>6</v>
      </c>
      <c r="L31" s="34">
        <v>8</v>
      </c>
      <c r="M31" s="34"/>
      <c r="N31" s="34">
        <v>4.3600000000000003</v>
      </c>
      <c r="O31" s="34">
        <v>0.44</v>
      </c>
      <c r="P31" s="34">
        <v>0.23</v>
      </c>
      <c r="Q31" s="34">
        <v>0.02</v>
      </c>
    </row>
    <row r="32" spans="1:17" ht="19.899999999999999" customHeight="1">
      <c r="A32" s="219" t="s">
        <v>741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</row>
    <row r="33" spans="1:17" ht="48">
      <c r="A33" s="23">
        <v>8</v>
      </c>
      <c r="B33" s="30" t="s">
        <v>740</v>
      </c>
      <c r="C33" s="113" t="s">
        <v>739</v>
      </c>
      <c r="D33" s="31" t="s">
        <v>1543</v>
      </c>
      <c r="E33" s="35">
        <v>0.2</v>
      </c>
      <c r="F33" s="33">
        <v>5654.2</v>
      </c>
      <c r="G33" s="33">
        <v>502.3</v>
      </c>
      <c r="H33" s="33">
        <v>79.16</v>
      </c>
      <c r="I33" s="33">
        <v>2.73</v>
      </c>
      <c r="J33" s="60">
        <v>1131</v>
      </c>
      <c r="K33" s="34">
        <v>100</v>
      </c>
      <c r="L33" s="34">
        <v>16</v>
      </c>
      <c r="M33" s="34">
        <v>1</v>
      </c>
      <c r="N33" s="34">
        <v>37.07</v>
      </c>
      <c r="O33" s="34">
        <v>7.41</v>
      </c>
      <c r="P33" s="34">
        <v>0.15</v>
      </c>
      <c r="Q33" s="34">
        <v>0.03</v>
      </c>
    </row>
    <row r="34" spans="1:17" ht="48">
      <c r="A34" s="23">
        <v>9</v>
      </c>
      <c r="B34" s="30" t="s">
        <v>738</v>
      </c>
      <c r="C34" s="113" t="s">
        <v>737</v>
      </c>
      <c r="D34" s="31" t="s">
        <v>1543</v>
      </c>
      <c r="E34" s="35">
        <v>0.7</v>
      </c>
      <c r="F34" s="33">
        <v>5020.2700000000004</v>
      </c>
      <c r="G34" s="33">
        <v>502.3</v>
      </c>
      <c r="H34" s="33">
        <v>79.16</v>
      </c>
      <c r="I34" s="33">
        <v>2.73</v>
      </c>
      <c r="J34" s="60">
        <v>3514</v>
      </c>
      <c r="K34" s="34">
        <v>352</v>
      </c>
      <c r="L34" s="34">
        <v>55</v>
      </c>
      <c r="M34" s="34">
        <v>2</v>
      </c>
      <c r="N34" s="34">
        <v>37.07</v>
      </c>
      <c r="O34" s="34">
        <v>25.95</v>
      </c>
      <c r="P34" s="34">
        <v>0.15</v>
      </c>
      <c r="Q34" s="34">
        <v>0.11</v>
      </c>
    </row>
    <row r="35" spans="1:17" ht="24">
      <c r="A35" s="23">
        <v>10</v>
      </c>
      <c r="B35" s="30" t="s">
        <v>736</v>
      </c>
      <c r="C35" s="113" t="s">
        <v>735</v>
      </c>
      <c r="D35" s="31" t="s">
        <v>1516</v>
      </c>
      <c r="E35" s="32">
        <v>4</v>
      </c>
      <c r="F35" s="33">
        <v>39.32</v>
      </c>
      <c r="G35" s="34"/>
      <c r="H35" s="34"/>
      <c r="I35" s="34"/>
      <c r="J35" s="60">
        <v>157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11</v>
      </c>
      <c r="B36" s="30" t="s">
        <v>734</v>
      </c>
      <c r="C36" s="113" t="s">
        <v>733</v>
      </c>
      <c r="D36" s="31" t="s">
        <v>1516</v>
      </c>
      <c r="E36" s="32">
        <v>12</v>
      </c>
      <c r="F36" s="33">
        <v>25.14</v>
      </c>
      <c r="G36" s="34"/>
      <c r="H36" s="34"/>
      <c r="I36" s="34"/>
      <c r="J36" s="60">
        <v>302</v>
      </c>
      <c r="K36" s="34"/>
      <c r="L36" s="34"/>
      <c r="M36" s="34"/>
      <c r="N36" s="34"/>
      <c r="O36" s="34"/>
      <c r="P36" s="34"/>
      <c r="Q36" s="34"/>
    </row>
    <row r="37" spans="1:17" ht="24">
      <c r="A37" s="23">
        <v>12</v>
      </c>
      <c r="B37" s="30" t="s">
        <v>654</v>
      </c>
      <c r="C37" s="113" t="s">
        <v>653</v>
      </c>
      <c r="D37" s="31" t="s">
        <v>1877</v>
      </c>
      <c r="E37" s="32">
        <v>18</v>
      </c>
      <c r="F37" s="33">
        <v>17.02</v>
      </c>
      <c r="G37" s="34"/>
      <c r="H37" s="34"/>
      <c r="I37" s="34"/>
      <c r="J37" s="60">
        <v>306</v>
      </c>
      <c r="K37" s="34"/>
      <c r="L37" s="34"/>
      <c r="M37" s="34"/>
      <c r="N37" s="34"/>
      <c r="O37" s="34"/>
      <c r="P37" s="34"/>
      <c r="Q37" s="34"/>
    </row>
    <row r="38" spans="1:17" ht="24">
      <c r="A38" s="23">
        <v>13</v>
      </c>
      <c r="B38" s="30" t="s">
        <v>732</v>
      </c>
      <c r="C38" s="113" t="s">
        <v>731</v>
      </c>
      <c r="D38" s="31" t="s">
        <v>644</v>
      </c>
      <c r="E38" s="35">
        <v>0.2</v>
      </c>
      <c r="F38" s="33">
        <v>1309.83</v>
      </c>
      <c r="G38" s="33">
        <v>1157.52</v>
      </c>
      <c r="H38" s="33">
        <v>128.27000000000001</v>
      </c>
      <c r="I38" s="33">
        <v>16.36</v>
      </c>
      <c r="J38" s="60">
        <v>262</v>
      </c>
      <c r="K38" s="34">
        <v>232</v>
      </c>
      <c r="L38" s="34">
        <v>26</v>
      </c>
      <c r="M38" s="34">
        <v>3</v>
      </c>
      <c r="N38" s="34">
        <v>87.36</v>
      </c>
      <c r="O38" s="34">
        <v>17.47</v>
      </c>
      <c r="P38" s="34">
        <v>0.99</v>
      </c>
      <c r="Q38" s="34">
        <v>0.2</v>
      </c>
    </row>
    <row r="39" spans="1:17" ht="56.25" outlineLevel="1">
      <c r="A39" s="132" t="s">
        <v>1227</v>
      </c>
      <c r="B39" s="134" t="s">
        <v>730</v>
      </c>
      <c r="C39" s="133" t="s">
        <v>729</v>
      </c>
      <c r="D39" s="132" t="s">
        <v>1904</v>
      </c>
      <c r="E39" s="131" t="s">
        <v>728</v>
      </c>
      <c r="F39" s="130">
        <v>2545.7800000000002</v>
      </c>
      <c r="G39" s="34"/>
      <c r="H39" s="34"/>
      <c r="I39" s="34"/>
      <c r="J39" s="144">
        <v>5091.5600000000004</v>
      </c>
      <c r="K39" s="34"/>
      <c r="L39" s="34"/>
      <c r="M39" s="34"/>
      <c r="N39" s="34"/>
      <c r="O39" s="34"/>
      <c r="P39" s="34"/>
      <c r="Q39" s="34"/>
    </row>
    <row r="40" spans="1:17" ht="48">
      <c r="A40" s="23">
        <v>14</v>
      </c>
      <c r="B40" s="30" t="s">
        <v>1209</v>
      </c>
      <c r="C40" s="113" t="s">
        <v>727</v>
      </c>
      <c r="D40" s="31" t="s">
        <v>1538</v>
      </c>
      <c r="E40" s="32">
        <v>2</v>
      </c>
      <c r="F40" s="33">
        <v>2696.87</v>
      </c>
      <c r="G40" s="34"/>
      <c r="H40" s="34"/>
      <c r="I40" s="34"/>
      <c r="J40" s="60">
        <v>5394</v>
      </c>
      <c r="K40" s="34"/>
      <c r="L40" s="34"/>
      <c r="M40" s="34"/>
      <c r="N40" s="34"/>
      <c r="O40" s="34"/>
      <c r="P40" s="34"/>
      <c r="Q40" s="34"/>
    </row>
    <row r="41" spans="1:17" ht="36">
      <c r="A41" s="23">
        <v>15</v>
      </c>
      <c r="B41" s="30" t="s">
        <v>726</v>
      </c>
      <c r="C41" s="113" t="s">
        <v>725</v>
      </c>
      <c r="D41" s="31" t="s">
        <v>1877</v>
      </c>
      <c r="E41" s="35">
        <v>9.58</v>
      </c>
      <c r="F41" s="33">
        <v>17.02</v>
      </c>
      <c r="G41" s="34"/>
      <c r="H41" s="34"/>
      <c r="I41" s="34"/>
      <c r="J41" s="60">
        <v>163</v>
      </c>
      <c r="K41" s="34"/>
      <c r="L41" s="34"/>
      <c r="M41" s="34"/>
      <c r="N41" s="34"/>
      <c r="O41" s="34"/>
      <c r="P41" s="34"/>
      <c r="Q41" s="34"/>
    </row>
    <row r="42" spans="1:17" ht="36">
      <c r="A42" s="23">
        <v>16</v>
      </c>
      <c r="B42" s="30" t="s">
        <v>724</v>
      </c>
      <c r="C42" s="113" t="s">
        <v>723</v>
      </c>
      <c r="D42" s="31" t="s">
        <v>1939</v>
      </c>
      <c r="E42" s="35">
        <v>1E-3</v>
      </c>
      <c r="F42" s="33">
        <v>630.91</v>
      </c>
      <c r="G42" s="33">
        <v>48.95</v>
      </c>
      <c r="H42" s="33">
        <v>6.68</v>
      </c>
      <c r="I42" s="33">
        <v>0.16</v>
      </c>
      <c r="J42" s="60">
        <v>1</v>
      </c>
      <c r="K42" s="34"/>
      <c r="L42" s="34"/>
      <c r="M42" s="34"/>
      <c r="N42" s="34">
        <v>3.83</v>
      </c>
      <c r="O42" s="34"/>
      <c r="P42" s="34">
        <v>0.01</v>
      </c>
      <c r="Q42" s="34"/>
    </row>
    <row r="43" spans="1:17" ht="36">
      <c r="A43" s="23">
        <v>17</v>
      </c>
      <c r="B43" s="30" t="s">
        <v>722</v>
      </c>
      <c r="C43" s="113" t="s">
        <v>721</v>
      </c>
      <c r="D43" s="31" t="s">
        <v>720</v>
      </c>
      <c r="E43" s="35">
        <v>0.12</v>
      </c>
      <c r="F43" s="33">
        <v>677.14</v>
      </c>
      <c r="G43" s="33">
        <v>669.67</v>
      </c>
      <c r="H43" s="33">
        <v>7.47</v>
      </c>
      <c r="I43" s="33">
        <v>0.78</v>
      </c>
      <c r="J43" s="60">
        <v>81</v>
      </c>
      <c r="K43" s="34">
        <v>80</v>
      </c>
      <c r="L43" s="34">
        <v>1</v>
      </c>
      <c r="M43" s="34"/>
      <c r="N43" s="34">
        <v>52.4</v>
      </c>
      <c r="O43" s="34">
        <v>6.29</v>
      </c>
      <c r="P43" s="34">
        <v>0.05</v>
      </c>
      <c r="Q43" s="34">
        <v>0.01</v>
      </c>
    </row>
    <row r="44" spans="1:17" ht="22.5" outlineLevel="1">
      <c r="A44" s="132" t="s">
        <v>1227</v>
      </c>
      <c r="B44" s="134" t="s">
        <v>719</v>
      </c>
      <c r="C44" s="133" t="s">
        <v>718</v>
      </c>
      <c r="D44" s="132" t="s">
        <v>1516</v>
      </c>
      <c r="E44" s="131" t="s">
        <v>717</v>
      </c>
      <c r="F44" s="130">
        <v>33.31</v>
      </c>
      <c r="G44" s="34"/>
      <c r="H44" s="34"/>
      <c r="I44" s="34"/>
      <c r="J44" s="144">
        <v>399.72</v>
      </c>
      <c r="K44" s="34"/>
      <c r="L44" s="34"/>
      <c r="M44" s="34"/>
      <c r="N44" s="34"/>
      <c r="O44" s="34"/>
      <c r="P44" s="34"/>
      <c r="Q44" s="34"/>
    </row>
    <row r="45" spans="1:17" ht="36">
      <c r="A45" s="23">
        <v>18</v>
      </c>
      <c r="B45" s="30" t="s">
        <v>1209</v>
      </c>
      <c r="C45" s="113" t="s">
        <v>716</v>
      </c>
      <c r="D45" s="31" t="s">
        <v>1538</v>
      </c>
      <c r="E45" s="35">
        <v>12</v>
      </c>
      <c r="F45" s="33">
        <v>12.12</v>
      </c>
      <c r="G45" s="34"/>
      <c r="H45" s="34"/>
      <c r="I45" s="34"/>
      <c r="J45" s="60">
        <v>145</v>
      </c>
      <c r="K45" s="34"/>
      <c r="L45" s="34"/>
      <c r="M45" s="34"/>
      <c r="N45" s="34"/>
      <c r="O45" s="34"/>
      <c r="P45" s="34"/>
      <c r="Q45" s="34"/>
    </row>
    <row r="46" spans="1:17" ht="36">
      <c r="A46" s="23">
        <v>19</v>
      </c>
      <c r="B46" s="30" t="s">
        <v>715</v>
      </c>
      <c r="C46" s="113" t="s">
        <v>714</v>
      </c>
      <c r="D46" s="31" t="s">
        <v>713</v>
      </c>
      <c r="E46" s="32">
        <v>1</v>
      </c>
      <c r="F46" s="33">
        <v>7.47</v>
      </c>
      <c r="G46" s="33">
        <v>5.43</v>
      </c>
      <c r="H46" s="33">
        <v>1.0900000000000001</v>
      </c>
      <c r="I46" s="34"/>
      <c r="J46" s="60">
        <v>7</v>
      </c>
      <c r="K46" s="34">
        <v>5</v>
      </c>
      <c r="L46" s="34">
        <v>1</v>
      </c>
      <c r="M46" s="34"/>
      <c r="N46" s="34">
        <v>0.41</v>
      </c>
      <c r="O46" s="34">
        <v>0.41</v>
      </c>
      <c r="P46" s="34"/>
      <c r="Q46" s="34"/>
    </row>
    <row r="47" spans="1:17" ht="22.5" outlineLevel="1">
      <c r="A47" s="132" t="s">
        <v>1227</v>
      </c>
      <c r="B47" s="134" t="s">
        <v>712</v>
      </c>
      <c r="C47" s="133" t="s">
        <v>711</v>
      </c>
      <c r="D47" s="132" t="s">
        <v>1516</v>
      </c>
      <c r="E47" s="131" t="s">
        <v>710</v>
      </c>
      <c r="F47" s="130">
        <v>1258.9000000000001</v>
      </c>
      <c r="G47" s="34"/>
      <c r="H47" s="34"/>
      <c r="I47" s="34"/>
      <c r="J47" s="144">
        <v>1258.9000000000001</v>
      </c>
      <c r="K47" s="34"/>
      <c r="L47" s="34"/>
      <c r="M47" s="34"/>
      <c r="N47" s="34"/>
      <c r="O47" s="34"/>
      <c r="P47" s="34"/>
      <c r="Q47" s="34"/>
    </row>
    <row r="48" spans="1:17" ht="24">
      <c r="A48" s="23">
        <v>20</v>
      </c>
      <c r="B48" s="30" t="s">
        <v>709</v>
      </c>
      <c r="C48" s="113" t="s">
        <v>708</v>
      </c>
      <c r="D48" s="31" t="s">
        <v>1516</v>
      </c>
      <c r="E48" s="32">
        <v>1</v>
      </c>
      <c r="F48" s="33">
        <v>135.29</v>
      </c>
      <c r="G48" s="34"/>
      <c r="H48" s="34"/>
      <c r="I48" s="34"/>
      <c r="J48" s="60">
        <v>135</v>
      </c>
      <c r="K48" s="34"/>
      <c r="L48" s="34"/>
      <c r="M48" s="34"/>
      <c r="N48" s="34"/>
      <c r="O48" s="34"/>
      <c r="P48" s="34"/>
      <c r="Q48" s="34"/>
    </row>
    <row r="49" spans="1:17" ht="36">
      <c r="A49" s="23">
        <v>21</v>
      </c>
      <c r="B49" s="30" t="s">
        <v>707</v>
      </c>
      <c r="C49" s="113" t="s">
        <v>706</v>
      </c>
      <c r="D49" s="31" t="s">
        <v>705</v>
      </c>
      <c r="E49" s="35">
        <v>0.1</v>
      </c>
      <c r="F49" s="33">
        <v>180.6</v>
      </c>
      <c r="G49" s="33">
        <v>108.39</v>
      </c>
      <c r="H49" s="33">
        <v>64.42</v>
      </c>
      <c r="I49" s="33">
        <v>0.18</v>
      </c>
      <c r="J49" s="60">
        <v>18</v>
      </c>
      <c r="K49" s="34">
        <v>11</v>
      </c>
      <c r="L49" s="34">
        <v>6</v>
      </c>
      <c r="M49" s="34"/>
      <c r="N49" s="34">
        <v>8.18</v>
      </c>
      <c r="O49" s="34">
        <v>0.82</v>
      </c>
      <c r="P49" s="34">
        <v>0.01</v>
      </c>
      <c r="Q49" s="34"/>
    </row>
    <row r="50" spans="1:17" ht="33.75" outlineLevel="1">
      <c r="A50" s="132" t="s">
        <v>1227</v>
      </c>
      <c r="B50" s="134" t="s">
        <v>704</v>
      </c>
      <c r="C50" s="133" t="s">
        <v>703</v>
      </c>
      <c r="D50" s="132" t="s">
        <v>1516</v>
      </c>
      <c r="E50" s="131" t="s">
        <v>702</v>
      </c>
      <c r="F50" s="130">
        <v>516.72</v>
      </c>
      <c r="G50" s="34"/>
      <c r="H50" s="34"/>
      <c r="I50" s="34"/>
      <c r="J50" s="144">
        <v>516.72</v>
      </c>
      <c r="K50" s="34"/>
      <c r="L50" s="34"/>
      <c r="M50" s="34"/>
      <c r="N50" s="34"/>
      <c r="O50" s="34"/>
      <c r="P50" s="34"/>
      <c r="Q50" s="34"/>
    </row>
    <row r="51" spans="1:17" ht="36">
      <c r="A51" s="23">
        <v>22</v>
      </c>
      <c r="B51" s="30" t="s">
        <v>1209</v>
      </c>
      <c r="C51" s="113" t="s">
        <v>701</v>
      </c>
      <c r="D51" s="31" t="s">
        <v>1538</v>
      </c>
      <c r="E51" s="32">
        <v>1</v>
      </c>
      <c r="F51" s="33">
        <v>58.67</v>
      </c>
      <c r="G51" s="34"/>
      <c r="H51" s="34"/>
      <c r="I51" s="34"/>
      <c r="J51" s="60">
        <v>59</v>
      </c>
      <c r="K51" s="34"/>
      <c r="L51" s="34"/>
      <c r="M51" s="34"/>
      <c r="N51" s="34"/>
      <c r="O51" s="34"/>
      <c r="P51" s="34"/>
      <c r="Q51" s="34"/>
    </row>
    <row r="52" spans="1:17" ht="24">
      <c r="A52" s="23">
        <v>23</v>
      </c>
      <c r="B52" s="30" t="s">
        <v>700</v>
      </c>
      <c r="C52" s="113" t="s">
        <v>699</v>
      </c>
      <c r="D52" s="31" t="s">
        <v>1469</v>
      </c>
      <c r="E52" s="32">
        <v>2</v>
      </c>
      <c r="F52" s="33">
        <v>244.31</v>
      </c>
      <c r="G52" s="33">
        <v>3.07</v>
      </c>
      <c r="H52" s="34"/>
      <c r="I52" s="34"/>
      <c r="J52" s="60">
        <v>489</v>
      </c>
      <c r="K52" s="34">
        <v>6</v>
      </c>
      <c r="L52" s="34"/>
      <c r="M52" s="34"/>
      <c r="N52" s="34">
        <v>0.22</v>
      </c>
      <c r="O52" s="34">
        <v>0.44</v>
      </c>
      <c r="P52" s="34"/>
      <c r="Q52" s="34"/>
    </row>
    <row r="53" spans="1:17" ht="36">
      <c r="A53" s="23">
        <v>24</v>
      </c>
      <c r="B53" s="30" t="s">
        <v>698</v>
      </c>
      <c r="C53" s="113" t="s">
        <v>697</v>
      </c>
      <c r="D53" s="31" t="s">
        <v>1543</v>
      </c>
      <c r="E53" s="35">
        <v>2E-3</v>
      </c>
      <c r="F53" s="33">
        <v>8494.65</v>
      </c>
      <c r="G53" s="33">
        <v>502.3</v>
      </c>
      <c r="H53" s="33">
        <v>79.16</v>
      </c>
      <c r="I53" s="33">
        <v>2.73</v>
      </c>
      <c r="J53" s="60">
        <v>17</v>
      </c>
      <c r="K53" s="34">
        <v>1</v>
      </c>
      <c r="L53" s="34"/>
      <c r="M53" s="34"/>
      <c r="N53" s="34">
        <v>37.07</v>
      </c>
      <c r="O53" s="34">
        <v>7.0000000000000007E-2</v>
      </c>
      <c r="P53" s="34">
        <v>0.15</v>
      </c>
      <c r="Q53" s="34"/>
    </row>
    <row r="54" spans="1:17" ht="36">
      <c r="A54" s="23">
        <v>25</v>
      </c>
      <c r="B54" s="30" t="s">
        <v>696</v>
      </c>
      <c r="C54" s="113" t="s">
        <v>695</v>
      </c>
      <c r="D54" s="31" t="s">
        <v>1565</v>
      </c>
      <c r="E54" s="32">
        <v>6</v>
      </c>
      <c r="F54" s="33">
        <v>25</v>
      </c>
      <c r="G54" s="34"/>
      <c r="H54" s="34"/>
      <c r="I54" s="34"/>
      <c r="J54" s="60">
        <v>150</v>
      </c>
      <c r="K54" s="34"/>
      <c r="L54" s="34"/>
      <c r="M54" s="34"/>
      <c r="N54" s="34"/>
      <c r="O54" s="34"/>
      <c r="P54" s="34"/>
      <c r="Q54" s="34"/>
    </row>
    <row r="55" spans="1:17" ht="24">
      <c r="A55" s="23">
        <v>26</v>
      </c>
      <c r="B55" s="30" t="s">
        <v>694</v>
      </c>
      <c r="C55" s="113" t="s">
        <v>693</v>
      </c>
      <c r="D55" s="31" t="s">
        <v>1515</v>
      </c>
      <c r="E55" s="32">
        <v>1</v>
      </c>
      <c r="F55" s="33">
        <v>85.69</v>
      </c>
      <c r="G55" s="33">
        <v>84.01</v>
      </c>
      <c r="H55" s="34"/>
      <c r="I55" s="34"/>
      <c r="J55" s="60">
        <v>86</v>
      </c>
      <c r="K55" s="34">
        <v>84</v>
      </c>
      <c r="L55" s="34"/>
      <c r="M55" s="34"/>
      <c r="N55" s="34">
        <v>6.2</v>
      </c>
      <c r="O55" s="34">
        <v>6.2</v>
      </c>
      <c r="P55" s="34"/>
      <c r="Q55" s="34"/>
    </row>
    <row r="56" spans="1:17" ht="36">
      <c r="A56" s="23">
        <v>27</v>
      </c>
      <c r="B56" s="30" t="s">
        <v>1209</v>
      </c>
      <c r="C56" s="113" t="s">
        <v>692</v>
      </c>
      <c r="D56" s="31" t="s">
        <v>1538</v>
      </c>
      <c r="E56" s="32">
        <v>1</v>
      </c>
      <c r="F56" s="33">
        <v>3041.07</v>
      </c>
      <c r="G56" s="34"/>
      <c r="H56" s="34"/>
      <c r="I56" s="34"/>
      <c r="J56" s="60">
        <v>3041</v>
      </c>
      <c r="K56" s="34"/>
      <c r="L56" s="34"/>
      <c r="M56" s="34"/>
      <c r="N56" s="34"/>
      <c r="O56" s="34"/>
      <c r="P56" s="34"/>
      <c r="Q56" s="34"/>
    </row>
    <row r="57" spans="1:17" ht="48">
      <c r="A57" s="23">
        <v>28</v>
      </c>
      <c r="B57" s="30" t="s">
        <v>691</v>
      </c>
      <c r="C57" s="113" t="s">
        <v>690</v>
      </c>
      <c r="D57" s="31" t="s">
        <v>689</v>
      </c>
      <c r="E57" s="35">
        <v>0.08</v>
      </c>
      <c r="F57" s="33">
        <v>6208.42</v>
      </c>
      <c r="G57" s="33">
        <v>502.3</v>
      </c>
      <c r="H57" s="33">
        <v>79.16</v>
      </c>
      <c r="I57" s="33">
        <v>2.73</v>
      </c>
      <c r="J57" s="60">
        <v>497</v>
      </c>
      <c r="K57" s="34">
        <v>40</v>
      </c>
      <c r="L57" s="34">
        <v>6</v>
      </c>
      <c r="M57" s="34"/>
      <c r="N57" s="34">
        <v>37.07</v>
      </c>
      <c r="O57" s="34">
        <v>2.97</v>
      </c>
      <c r="P57" s="34">
        <v>0.15</v>
      </c>
      <c r="Q57" s="34">
        <v>0.01</v>
      </c>
    </row>
    <row r="58" spans="1:17" ht="24">
      <c r="A58" s="23">
        <v>29</v>
      </c>
      <c r="B58" s="30" t="s">
        <v>654</v>
      </c>
      <c r="C58" s="113" t="s">
        <v>653</v>
      </c>
      <c r="D58" s="31" t="s">
        <v>1877</v>
      </c>
      <c r="E58" s="32">
        <v>1.6</v>
      </c>
      <c r="F58" s="33">
        <v>17.02</v>
      </c>
      <c r="G58" s="34"/>
      <c r="H58" s="34"/>
      <c r="I58" s="34"/>
      <c r="J58" s="60">
        <v>27</v>
      </c>
      <c r="K58" s="34"/>
      <c r="L58" s="34"/>
      <c r="M58" s="34"/>
      <c r="N58" s="34"/>
      <c r="O58" s="34"/>
      <c r="P58" s="34"/>
      <c r="Q58" s="34"/>
    </row>
    <row r="59" spans="1:17" ht="36">
      <c r="A59" s="23">
        <v>30</v>
      </c>
      <c r="B59" s="30" t="s">
        <v>688</v>
      </c>
      <c r="C59" s="113" t="s">
        <v>687</v>
      </c>
      <c r="D59" s="31" t="s">
        <v>1543</v>
      </c>
      <c r="E59" s="35">
        <v>2E-3</v>
      </c>
      <c r="F59" s="33">
        <v>10345.120000000001</v>
      </c>
      <c r="G59" s="33">
        <v>645.39</v>
      </c>
      <c r="H59" s="33">
        <v>142.18</v>
      </c>
      <c r="I59" s="33">
        <v>3.82</v>
      </c>
      <c r="J59" s="60">
        <v>21</v>
      </c>
      <c r="K59" s="34">
        <v>1</v>
      </c>
      <c r="L59" s="34"/>
      <c r="M59" s="34"/>
      <c r="N59" s="34">
        <v>47.63</v>
      </c>
      <c r="O59" s="34">
        <v>0.1</v>
      </c>
      <c r="P59" s="34">
        <v>0.21</v>
      </c>
      <c r="Q59" s="34"/>
    </row>
    <row r="60" spans="1:17" ht="24">
      <c r="A60" s="23">
        <v>31</v>
      </c>
      <c r="B60" s="30" t="s">
        <v>686</v>
      </c>
      <c r="C60" s="113" t="s">
        <v>685</v>
      </c>
      <c r="D60" s="31" t="s">
        <v>1516</v>
      </c>
      <c r="E60" s="32">
        <v>3</v>
      </c>
      <c r="F60" s="33">
        <v>56.62</v>
      </c>
      <c r="G60" s="34"/>
      <c r="H60" s="34"/>
      <c r="I60" s="34"/>
      <c r="J60" s="60">
        <v>170</v>
      </c>
      <c r="K60" s="34"/>
      <c r="L60" s="34"/>
      <c r="M60" s="34"/>
      <c r="N60" s="34"/>
      <c r="O60" s="34"/>
      <c r="P60" s="34"/>
      <c r="Q60" s="34"/>
    </row>
    <row r="61" spans="1:17" ht="36">
      <c r="A61" s="23">
        <v>32</v>
      </c>
      <c r="B61" s="30" t="s">
        <v>684</v>
      </c>
      <c r="C61" s="113" t="s">
        <v>683</v>
      </c>
      <c r="D61" s="31" t="s">
        <v>1516</v>
      </c>
      <c r="E61" s="32">
        <v>2</v>
      </c>
      <c r="F61" s="33">
        <v>35.11</v>
      </c>
      <c r="G61" s="34"/>
      <c r="H61" s="34"/>
      <c r="I61" s="34"/>
      <c r="J61" s="60">
        <v>70</v>
      </c>
      <c r="K61" s="34"/>
      <c r="L61" s="34"/>
      <c r="M61" s="34"/>
      <c r="N61" s="34"/>
      <c r="O61" s="34"/>
      <c r="P61" s="34"/>
      <c r="Q61" s="34"/>
    </row>
    <row r="62" spans="1:17" ht="36">
      <c r="A62" s="23">
        <v>33</v>
      </c>
      <c r="B62" s="30" t="s">
        <v>682</v>
      </c>
      <c r="C62" s="113" t="s">
        <v>681</v>
      </c>
      <c r="D62" s="31" t="s">
        <v>680</v>
      </c>
      <c r="E62" s="32">
        <v>1</v>
      </c>
      <c r="F62" s="33">
        <v>125.49</v>
      </c>
      <c r="G62" s="33">
        <v>13.41</v>
      </c>
      <c r="H62" s="33">
        <v>5.04</v>
      </c>
      <c r="I62" s="34"/>
      <c r="J62" s="60">
        <v>125</v>
      </c>
      <c r="K62" s="34">
        <v>13</v>
      </c>
      <c r="L62" s="34">
        <v>5</v>
      </c>
      <c r="M62" s="34"/>
      <c r="N62" s="34">
        <v>0.96</v>
      </c>
      <c r="O62" s="34">
        <v>0.96</v>
      </c>
      <c r="P62" s="34"/>
      <c r="Q62" s="34"/>
    </row>
    <row r="63" spans="1:17" ht="36">
      <c r="A63" s="23">
        <v>34</v>
      </c>
      <c r="B63" s="30" t="s">
        <v>679</v>
      </c>
      <c r="C63" s="113" t="s">
        <v>678</v>
      </c>
      <c r="D63" s="31" t="s">
        <v>1516</v>
      </c>
      <c r="E63" s="32">
        <v>1</v>
      </c>
      <c r="F63" s="33">
        <v>35.9</v>
      </c>
      <c r="G63" s="34"/>
      <c r="H63" s="34"/>
      <c r="I63" s="34"/>
      <c r="J63" s="60">
        <v>36</v>
      </c>
      <c r="K63" s="34"/>
      <c r="L63" s="34"/>
      <c r="M63" s="34"/>
      <c r="N63" s="34"/>
      <c r="O63" s="34"/>
      <c r="P63" s="34"/>
      <c r="Q63" s="34"/>
    </row>
    <row r="64" spans="1:17" ht="36">
      <c r="A64" s="23">
        <v>35</v>
      </c>
      <c r="B64" s="30" t="s">
        <v>677</v>
      </c>
      <c r="C64" s="113" t="s">
        <v>676</v>
      </c>
      <c r="D64" s="31" t="s">
        <v>675</v>
      </c>
      <c r="E64" s="32">
        <v>1</v>
      </c>
      <c r="F64" s="33">
        <v>127.66</v>
      </c>
      <c r="G64" s="33">
        <v>62.31</v>
      </c>
      <c r="H64" s="33">
        <v>5.56</v>
      </c>
      <c r="I64" s="34"/>
      <c r="J64" s="60">
        <v>128</v>
      </c>
      <c r="K64" s="34">
        <v>62</v>
      </c>
      <c r="L64" s="34">
        <v>6</v>
      </c>
      <c r="M64" s="34"/>
      <c r="N64" s="34">
        <v>4.46</v>
      </c>
      <c r="O64" s="34">
        <v>4.46</v>
      </c>
      <c r="P64" s="34"/>
      <c r="Q64" s="34"/>
    </row>
    <row r="65" spans="1:17" ht="48">
      <c r="A65" s="23">
        <v>36</v>
      </c>
      <c r="B65" s="30" t="s">
        <v>674</v>
      </c>
      <c r="C65" s="113" t="s">
        <v>673</v>
      </c>
      <c r="D65" s="31" t="s">
        <v>1543</v>
      </c>
      <c r="E65" s="35">
        <v>0.35</v>
      </c>
      <c r="F65" s="33">
        <v>104.4</v>
      </c>
      <c r="G65" s="33">
        <v>82.16</v>
      </c>
      <c r="H65" s="33">
        <v>15.29</v>
      </c>
      <c r="I65" s="34"/>
      <c r="J65" s="60">
        <v>37</v>
      </c>
      <c r="K65" s="34">
        <v>29</v>
      </c>
      <c r="L65" s="34">
        <v>5</v>
      </c>
      <c r="M65" s="34"/>
      <c r="N65" s="34">
        <v>5.01</v>
      </c>
      <c r="O65" s="34">
        <v>1.75</v>
      </c>
      <c r="P65" s="34"/>
      <c r="Q65" s="34"/>
    </row>
    <row r="66" spans="1:17" ht="36">
      <c r="A66" s="23">
        <v>37</v>
      </c>
      <c r="B66" s="30" t="s">
        <v>1707</v>
      </c>
      <c r="C66" s="113" t="s">
        <v>1706</v>
      </c>
      <c r="D66" s="31" t="s">
        <v>1939</v>
      </c>
      <c r="E66" s="35">
        <v>0.08</v>
      </c>
      <c r="F66" s="33">
        <v>417.46</v>
      </c>
      <c r="G66" s="33">
        <v>79.650000000000006</v>
      </c>
      <c r="H66" s="33">
        <v>10.15</v>
      </c>
      <c r="I66" s="33">
        <v>0.16</v>
      </c>
      <c r="J66" s="60">
        <v>33</v>
      </c>
      <c r="K66" s="34">
        <v>6</v>
      </c>
      <c r="L66" s="34">
        <v>1</v>
      </c>
      <c r="M66" s="34"/>
      <c r="N66" s="34">
        <v>5.31</v>
      </c>
      <c r="O66" s="34">
        <v>0.42</v>
      </c>
      <c r="P66" s="34">
        <v>0.01</v>
      </c>
      <c r="Q66" s="34"/>
    </row>
    <row r="67" spans="1:17" ht="24">
      <c r="A67" s="23">
        <v>38</v>
      </c>
      <c r="B67" s="30" t="s">
        <v>672</v>
      </c>
      <c r="C67" s="113" t="s">
        <v>671</v>
      </c>
      <c r="D67" s="31" t="s">
        <v>1939</v>
      </c>
      <c r="E67" s="35">
        <v>0.08</v>
      </c>
      <c r="F67" s="33">
        <v>388.79</v>
      </c>
      <c r="G67" s="33">
        <v>36.81</v>
      </c>
      <c r="H67" s="33">
        <v>13.3</v>
      </c>
      <c r="I67" s="33">
        <v>0.16</v>
      </c>
      <c r="J67" s="60">
        <v>31</v>
      </c>
      <c r="K67" s="34">
        <v>3</v>
      </c>
      <c r="L67" s="34">
        <v>1</v>
      </c>
      <c r="M67" s="34"/>
      <c r="N67" s="34">
        <v>2.88</v>
      </c>
      <c r="O67" s="34">
        <v>0.23</v>
      </c>
      <c r="P67" s="34">
        <v>0.01</v>
      </c>
      <c r="Q67" s="34"/>
    </row>
    <row r="68" spans="1:17" ht="48">
      <c r="A68" s="23">
        <v>39</v>
      </c>
      <c r="B68" s="30" t="s">
        <v>670</v>
      </c>
      <c r="C68" s="113" t="s">
        <v>669</v>
      </c>
      <c r="D68" s="31" t="s">
        <v>1811</v>
      </c>
      <c r="E68" s="32">
        <v>0.15</v>
      </c>
      <c r="F68" s="33">
        <v>1630.78</v>
      </c>
      <c r="G68" s="33">
        <v>259.38</v>
      </c>
      <c r="H68" s="33">
        <v>71.42</v>
      </c>
      <c r="I68" s="34"/>
      <c r="J68" s="60">
        <v>245</v>
      </c>
      <c r="K68" s="34">
        <v>39</v>
      </c>
      <c r="L68" s="34">
        <v>11</v>
      </c>
      <c r="M68" s="34"/>
      <c r="N68" s="34">
        <v>18.850000000000001</v>
      </c>
      <c r="O68" s="34">
        <v>2.83</v>
      </c>
      <c r="P68" s="34"/>
      <c r="Q68" s="34"/>
    </row>
    <row r="69" spans="1:17" ht="48">
      <c r="A69" s="23">
        <v>40</v>
      </c>
      <c r="B69" s="30" t="s">
        <v>1209</v>
      </c>
      <c r="C69" s="113" t="s">
        <v>668</v>
      </c>
      <c r="D69" s="31" t="s">
        <v>1524</v>
      </c>
      <c r="E69" s="32">
        <v>0.15</v>
      </c>
      <c r="F69" s="33">
        <v>703.85</v>
      </c>
      <c r="G69" s="34"/>
      <c r="H69" s="34"/>
      <c r="I69" s="34"/>
      <c r="J69" s="60">
        <v>106</v>
      </c>
      <c r="K69" s="34"/>
      <c r="L69" s="34"/>
      <c r="M69" s="34"/>
      <c r="N69" s="34"/>
      <c r="O69" s="34"/>
      <c r="P69" s="34"/>
      <c r="Q69" s="34"/>
    </row>
    <row r="70" spans="1:17" ht="19.899999999999999" customHeight="1">
      <c r="A70" s="219" t="s">
        <v>667</v>
      </c>
      <c r="B70" s="216"/>
      <c r="C70" s="216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</row>
    <row r="71" spans="1:17" ht="48">
      <c r="A71" s="23">
        <v>41</v>
      </c>
      <c r="B71" s="30" t="s">
        <v>666</v>
      </c>
      <c r="C71" s="113" t="s">
        <v>665</v>
      </c>
      <c r="D71" s="31" t="s">
        <v>1543</v>
      </c>
      <c r="E71" s="35">
        <v>0.01</v>
      </c>
      <c r="F71" s="33">
        <v>23792.45</v>
      </c>
      <c r="G71" s="33">
        <v>1158.1199999999999</v>
      </c>
      <c r="H71" s="33">
        <v>201.32</v>
      </c>
      <c r="I71" s="33">
        <v>6.55</v>
      </c>
      <c r="J71" s="60">
        <v>238</v>
      </c>
      <c r="K71" s="34">
        <v>12</v>
      </c>
      <c r="L71" s="34">
        <v>2</v>
      </c>
      <c r="M71" s="34"/>
      <c r="N71" s="34">
        <v>85.47</v>
      </c>
      <c r="O71" s="34">
        <v>0.85</v>
      </c>
      <c r="P71" s="34">
        <v>0.36</v>
      </c>
      <c r="Q71" s="34"/>
    </row>
    <row r="72" spans="1:17" ht="36">
      <c r="A72" s="23">
        <v>42</v>
      </c>
      <c r="B72" s="30" t="s">
        <v>664</v>
      </c>
      <c r="C72" s="113" t="s">
        <v>663</v>
      </c>
      <c r="D72" s="31" t="s">
        <v>1543</v>
      </c>
      <c r="E72" s="35">
        <v>0.3</v>
      </c>
      <c r="F72" s="33">
        <v>8610.7900000000009</v>
      </c>
      <c r="G72" s="33">
        <v>860.55</v>
      </c>
      <c r="H72" s="33">
        <v>36.81</v>
      </c>
      <c r="I72" s="33">
        <v>1.0900000000000001</v>
      </c>
      <c r="J72" s="60">
        <v>2583</v>
      </c>
      <c r="K72" s="34">
        <v>258</v>
      </c>
      <c r="L72" s="34">
        <v>11</v>
      </c>
      <c r="M72" s="34"/>
      <c r="N72" s="34">
        <v>61.6</v>
      </c>
      <c r="O72" s="34">
        <v>18.48</v>
      </c>
      <c r="P72" s="34">
        <v>0.06</v>
      </c>
      <c r="Q72" s="34">
        <v>0.02</v>
      </c>
    </row>
    <row r="73" spans="1:17" ht="36">
      <c r="A73" s="23">
        <v>43</v>
      </c>
      <c r="B73" s="30" t="s">
        <v>662</v>
      </c>
      <c r="C73" s="113" t="s">
        <v>661</v>
      </c>
      <c r="D73" s="31" t="s">
        <v>1543</v>
      </c>
      <c r="E73" s="35">
        <v>0.02</v>
      </c>
      <c r="F73" s="33">
        <v>5197.9799999999996</v>
      </c>
      <c r="G73" s="33">
        <v>897.43</v>
      </c>
      <c r="H73" s="33">
        <v>15.84</v>
      </c>
      <c r="I73" s="33">
        <v>0.36</v>
      </c>
      <c r="J73" s="60">
        <v>104</v>
      </c>
      <c r="K73" s="34">
        <v>18</v>
      </c>
      <c r="L73" s="34"/>
      <c r="M73" s="34"/>
      <c r="N73" s="34">
        <v>64.239999999999995</v>
      </c>
      <c r="O73" s="34">
        <v>1.28</v>
      </c>
      <c r="P73" s="34">
        <v>0.02</v>
      </c>
      <c r="Q73" s="34"/>
    </row>
    <row r="74" spans="1:17" ht="48">
      <c r="A74" s="23">
        <v>44</v>
      </c>
      <c r="B74" s="30" t="s">
        <v>660</v>
      </c>
      <c r="C74" s="113" t="s">
        <v>659</v>
      </c>
      <c r="D74" s="31" t="s">
        <v>1697</v>
      </c>
      <c r="E74" s="35">
        <v>8.3999999999999995E-3</v>
      </c>
      <c r="F74" s="33">
        <v>36386</v>
      </c>
      <c r="G74" s="34"/>
      <c r="H74" s="34"/>
      <c r="I74" s="34"/>
      <c r="J74" s="60">
        <v>306</v>
      </c>
      <c r="K74" s="34"/>
      <c r="L74" s="34"/>
      <c r="M74" s="34"/>
      <c r="N74" s="34"/>
      <c r="O74" s="34"/>
      <c r="P74" s="34"/>
      <c r="Q74" s="34"/>
    </row>
    <row r="75" spans="1:17" ht="48">
      <c r="A75" s="23">
        <v>45</v>
      </c>
      <c r="B75" s="30" t="s">
        <v>658</v>
      </c>
      <c r="C75" s="113" t="s">
        <v>657</v>
      </c>
      <c r="D75" s="31" t="s">
        <v>1543</v>
      </c>
      <c r="E75" s="35">
        <v>0.1</v>
      </c>
      <c r="F75" s="33">
        <v>8494.65</v>
      </c>
      <c r="G75" s="33">
        <v>502.3</v>
      </c>
      <c r="H75" s="33">
        <v>79.16</v>
      </c>
      <c r="I75" s="33">
        <v>2.73</v>
      </c>
      <c r="J75" s="60">
        <v>849</v>
      </c>
      <c r="K75" s="34">
        <v>50</v>
      </c>
      <c r="L75" s="34">
        <v>8</v>
      </c>
      <c r="M75" s="34"/>
      <c r="N75" s="34">
        <v>37.07</v>
      </c>
      <c r="O75" s="34">
        <v>3.71</v>
      </c>
      <c r="P75" s="34">
        <v>0.15</v>
      </c>
      <c r="Q75" s="34">
        <v>0.02</v>
      </c>
    </row>
    <row r="76" spans="1:17" ht="24">
      <c r="A76" s="23">
        <v>46</v>
      </c>
      <c r="B76" s="30" t="s">
        <v>656</v>
      </c>
      <c r="C76" s="113" t="s">
        <v>655</v>
      </c>
      <c r="D76" s="31" t="s">
        <v>1516</v>
      </c>
      <c r="E76" s="32">
        <v>2</v>
      </c>
      <c r="F76" s="33">
        <v>161.84</v>
      </c>
      <c r="G76" s="34"/>
      <c r="H76" s="34"/>
      <c r="I76" s="34"/>
      <c r="J76" s="60">
        <v>324</v>
      </c>
      <c r="K76" s="34"/>
      <c r="L76" s="34"/>
      <c r="M76" s="34"/>
      <c r="N76" s="34"/>
      <c r="O76" s="34"/>
      <c r="P76" s="34"/>
      <c r="Q76" s="34"/>
    </row>
    <row r="77" spans="1:17" ht="24">
      <c r="A77" s="23">
        <v>47</v>
      </c>
      <c r="B77" s="30" t="s">
        <v>654</v>
      </c>
      <c r="C77" s="113" t="s">
        <v>653</v>
      </c>
      <c r="D77" s="31" t="s">
        <v>1877</v>
      </c>
      <c r="E77" s="32">
        <v>2.2000000000000002</v>
      </c>
      <c r="F77" s="33">
        <v>17.02</v>
      </c>
      <c r="G77" s="34"/>
      <c r="H77" s="34"/>
      <c r="I77" s="34"/>
      <c r="J77" s="60">
        <v>37</v>
      </c>
      <c r="K77" s="34"/>
      <c r="L77" s="34"/>
      <c r="M77" s="34"/>
      <c r="N77" s="34"/>
      <c r="O77" s="34"/>
      <c r="P77" s="34"/>
      <c r="Q77" s="34"/>
    </row>
    <row r="78" spans="1:17" ht="24">
      <c r="A78" s="23">
        <v>48</v>
      </c>
      <c r="B78" s="30" t="s">
        <v>652</v>
      </c>
      <c r="C78" s="113" t="s">
        <v>651</v>
      </c>
      <c r="D78" s="31" t="s">
        <v>644</v>
      </c>
      <c r="E78" s="35">
        <v>0.3</v>
      </c>
      <c r="F78" s="33">
        <v>5639.05</v>
      </c>
      <c r="G78" s="33">
        <v>330.18</v>
      </c>
      <c r="H78" s="33">
        <v>56.04</v>
      </c>
      <c r="I78" s="33">
        <v>5</v>
      </c>
      <c r="J78" s="60">
        <v>1692</v>
      </c>
      <c r="K78" s="34">
        <v>99</v>
      </c>
      <c r="L78" s="34">
        <v>17</v>
      </c>
      <c r="M78" s="34">
        <v>2</v>
      </c>
      <c r="N78" s="34">
        <v>24.64</v>
      </c>
      <c r="O78" s="34">
        <v>7.39</v>
      </c>
      <c r="P78" s="34">
        <v>0.32</v>
      </c>
      <c r="Q78" s="34">
        <v>0.1</v>
      </c>
    </row>
    <row r="79" spans="1:17" ht="24">
      <c r="A79" s="23">
        <v>49</v>
      </c>
      <c r="B79" s="30" t="s">
        <v>650</v>
      </c>
      <c r="C79" s="113" t="s">
        <v>649</v>
      </c>
      <c r="D79" s="31" t="s">
        <v>644</v>
      </c>
      <c r="E79" s="35">
        <v>0.3</v>
      </c>
      <c r="F79" s="33">
        <v>407.19</v>
      </c>
      <c r="G79" s="33">
        <v>293.36</v>
      </c>
      <c r="H79" s="33">
        <v>29.83</v>
      </c>
      <c r="I79" s="33">
        <v>2.0299999999999998</v>
      </c>
      <c r="J79" s="60">
        <v>122</v>
      </c>
      <c r="K79" s="34">
        <v>88</v>
      </c>
      <c r="L79" s="34">
        <v>9</v>
      </c>
      <c r="M79" s="34">
        <v>1</v>
      </c>
      <c r="N79" s="34">
        <v>21.65</v>
      </c>
      <c r="O79" s="34">
        <v>6.5</v>
      </c>
      <c r="P79" s="34">
        <v>0.13</v>
      </c>
      <c r="Q79" s="34">
        <v>0.04</v>
      </c>
    </row>
    <row r="80" spans="1:17" ht="36">
      <c r="A80" s="23">
        <v>50</v>
      </c>
      <c r="B80" s="30" t="s">
        <v>648</v>
      </c>
      <c r="C80" s="113" t="s">
        <v>647</v>
      </c>
      <c r="D80" s="31" t="s">
        <v>1904</v>
      </c>
      <c r="E80" s="32">
        <v>3</v>
      </c>
      <c r="F80" s="33">
        <v>290.36</v>
      </c>
      <c r="G80" s="34"/>
      <c r="H80" s="34"/>
      <c r="I80" s="34"/>
      <c r="J80" s="60">
        <v>871</v>
      </c>
      <c r="K80" s="34"/>
      <c r="L80" s="34"/>
      <c r="M80" s="34"/>
      <c r="N80" s="34"/>
      <c r="O80" s="34"/>
      <c r="P80" s="34"/>
      <c r="Q80" s="34"/>
    </row>
    <row r="81" spans="1:17" ht="24">
      <c r="A81" s="23">
        <v>51</v>
      </c>
      <c r="B81" s="30" t="s">
        <v>646</v>
      </c>
      <c r="C81" s="113" t="s">
        <v>645</v>
      </c>
      <c r="D81" s="31" t="s">
        <v>644</v>
      </c>
      <c r="E81" s="35">
        <v>0.2</v>
      </c>
      <c r="F81" s="33">
        <v>5313.64</v>
      </c>
      <c r="G81" s="33">
        <v>147.56</v>
      </c>
      <c r="H81" s="33">
        <v>76.95</v>
      </c>
      <c r="I81" s="33">
        <v>3.59</v>
      </c>
      <c r="J81" s="60">
        <v>1063</v>
      </c>
      <c r="K81" s="34">
        <v>30</v>
      </c>
      <c r="L81" s="34">
        <v>15</v>
      </c>
      <c r="M81" s="34">
        <v>1</v>
      </c>
      <c r="N81" s="34">
        <v>10.89</v>
      </c>
      <c r="O81" s="34">
        <v>2.1800000000000002</v>
      </c>
      <c r="P81" s="34">
        <v>0.23</v>
      </c>
      <c r="Q81" s="34">
        <v>0.05</v>
      </c>
    </row>
    <row r="82" spans="1:17" ht="24">
      <c r="A82" s="23">
        <v>52</v>
      </c>
      <c r="B82" s="30" t="s">
        <v>643</v>
      </c>
      <c r="C82" s="113" t="s">
        <v>642</v>
      </c>
      <c r="D82" s="31" t="s">
        <v>1541</v>
      </c>
      <c r="E82" s="35">
        <v>0.2</v>
      </c>
      <c r="F82" s="33">
        <v>1246.07</v>
      </c>
      <c r="G82" s="33">
        <v>94.85</v>
      </c>
      <c r="H82" s="33">
        <v>0.28999999999999998</v>
      </c>
      <c r="I82" s="34"/>
      <c r="J82" s="60">
        <v>249</v>
      </c>
      <c r="K82" s="34">
        <v>19</v>
      </c>
      <c r="L82" s="34"/>
      <c r="M82" s="34"/>
      <c r="N82" s="34">
        <v>7</v>
      </c>
      <c r="O82" s="34">
        <v>1.4</v>
      </c>
      <c r="P82" s="34"/>
      <c r="Q82" s="34"/>
    </row>
    <row r="83" spans="1:17" ht="36">
      <c r="A83" s="23">
        <v>53</v>
      </c>
      <c r="B83" s="30" t="s">
        <v>641</v>
      </c>
      <c r="C83" s="113" t="s">
        <v>640</v>
      </c>
      <c r="D83" s="31" t="s">
        <v>1904</v>
      </c>
      <c r="E83" s="32">
        <v>2</v>
      </c>
      <c r="F83" s="33">
        <v>136.01</v>
      </c>
      <c r="G83" s="34"/>
      <c r="H83" s="34"/>
      <c r="I83" s="34"/>
      <c r="J83" s="60">
        <v>272</v>
      </c>
      <c r="K83" s="34"/>
      <c r="L83" s="34"/>
      <c r="M83" s="34"/>
      <c r="N83" s="34"/>
      <c r="O83" s="34"/>
      <c r="P83" s="34"/>
      <c r="Q83" s="34"/>
    </row>
    <row r="84" spans="1:17">
      <c r="A84" s="215" t="s">
        <v>1582</v>
      </c>
      <c r="B84" s="216"/>
      <c r="C84" s="216"/>
      <c r="D84" s="216"/>
      <c r="E84" s="216"/>
      <c r="F84" s="216"/>
      <c r="G84" s="216"/>
      <c r="H84" s="216"/>
      <c r="I84" s="216"/>
      <c r="J84" s="61">
        <v>26191</v>
      </c>
      <c r="K84" s="33">
        <v>2059</v>
      </c>
      <c r="L84" s="33">
        <v>218</v>
      </c>
      <c r="M84" s="33">
        <v>11</v>
      </c>
      <c r="N84" s="34"/>
      <c r="O84" s="33">
        <v>156.25</v>
      </c>
      <c r="P84" s="34"/>
      <c r="Q84" s="33">
        <v>0.72</v>
      </c>
    </row>
    <row r="85" spans="1:17">
      <c r="A85" s="215" t="s">
        <v>1583</v>
      </c>
      <c r="B85" s="216"/>
      <c r="C85" s="216"/>
      <c r="D85" s="216"/>
      <c r="E85" s="216"/>
      <c r="F85" s="216"/>
      <c r="G85" s="216"/>
      <c r="H85" s="216"/>
      <c r="I85" s="216"/>
      <c r="J85" s="61">
        <v>26997</v>
      </c>
      <c r="K85" s="33">
        <v>2763</v>
      </c>
      <c r="L85" s="33">
        <v>320</v>
      </c>
      <c r="M85" s="33">
        <v>17</v>
      </c>
      <c r="N85" s="34"/>
      <c r="O85" s="33">
        <v>199.68</v>
      </c>
      <c r="P85" s="34"/>
      <c r="Q85" s="33">
        <v>1.02</v>
      </c>
    </row>
    <row r="86" spans="1:17">
      <c r="A86" s="215" t="s">
        <v>1584</v>
      </c>
      <c r="B86" s="216"/>
      <c r="C86" s="216"/>
      <c r="D86" s="216"/>
      <c r="E86" s="216"/>
      <c r="F86" s="216"/>
      <c r="G86" s="216"/>
      <c r="H86" s="216"/>
      <c r="I86" s="216"/>
      <c r="J86" s="60"/>
      <c r="K86" s="34"/>
      <c r="L86" s="34"/>
      <c r="M86" s="34"/>
      <c r="N86" s="34"/>
      <c r="O86" s="34"/>
      <c r="P86" s="34"/>
      <c r="Q86" s="34"/>
    </row>
    <row r="87" spans="1:17">
      <c r="A87" s="215" t="s">
        <v>639</v>
      </c>
      <c r="B87" s="216"/>
      <c r="C87" s="216"/>
      <c r="D87" s="216"/>
      <c r="E87" s="216"/>
      <c r="F87" s="216"/>
      <c r="G87" s="216"/>
      <c r="H87" s="216"/>
      <c r="I87" s="216"/>
      <c r="J87" s="61">
        <v>88</v>
      </c>
      <c r="K87" s="33">
        <v>88</v>
      </c>
      <c r="L87" s="34"/>
      <c r="M87" s="34"/>
      <c r="N87" s="34"/>
      <c r="O87" s="34"/>
      <c r="P87" s="34"/>
      <c r="Q87" s="34"/>
    </row>
    <row r="88" spans="1:17" ht="27.6" customHeight="1">
      <c r="A88" s="215" t="s">
        <v>638</v>
      </c>
      <c r="B88" s="216"/>
      <c r="C88" s="216"/>
      <c r="D88" s="216"/>
      <c r="E88" s="216"/>
      <c r="F88" s="216"/>
      <c r="G88" s="216"/>
      <c r="H88" s="216"/>
      <c r="I88" s="216"/>
      <c r="J88" s="61">
        <v>294</v>
      </c>
      <c r="K88" s="33">
        <v>244</v>
      </c>
      <c r="L88" s="33">
        <v>50</v>
      </c>
      <c r="M88" s="33">
        <v>2</v>
      </c>
      <c r="N88" s="34"/>
      <c r="O88" s="33">
        <v>17.141999999999999</v>
      </c>
      <c r="P88" s="34"/>
      <c r="Q88" s="33">
        <v>0.14499999999999999</v>
      </c>
    </row>
    <row r="89" spans="1:17" ht="16.149999999999999" customHeight="1">
      <c r="A89" s="215" t="s">
        <v>637</v>
      </c>
      <c r="B89" s="216"/>
      <c r="C89" s="216"/>
      <c r="D89" s="216"/>
      <c r="E89" s="216"/>
      <c r="F89" s="216"/>
      <c r="G89" s="216"/>
      <c r="H89" s="216"/>
      <c r="I89" s="216"/>
      <c r="J89" s="61">
        <v>424</v>
      </c>
      <c r="K89" s="33">
        <v>374</v>
      </c>
      <c r="L89" s="33">
        <v>50</v>
      </c>
      <c r="M89" s="33">
        <v>3</v>
      </c>
      <c r="N89" s="34"/>
      <c r="O89" s="33">
        <v>26.283999999999999</v>
      </c>
      <c r="P89" s="34"/>
      <c r="Q89" s="33">
        <v>0.14599999999999999</v>
      </c>
    </row>
    <row r="90" spans="1:17">
      <c r="A90" s="215" t="s">
        <v>1585</v>
      </c>
      <c r="B90" s="216"/>
      <c r="C90" s="216"/>
      <c r="D90" s="216"/>
      <c r="E90" s="216"/>
      <c r="F90" s="216"/>
      <c r="G90" s="216"/>
      <c r="H90" s="216"/>
      <c r="I90" s="216"/>
      <c r="J90" s="61">
        <v>3225</v>
      </c>
      <c r="K90" s="34"/>
      <c r="L90" s="34"/>
      <c r="M90" s="34"/>
      <c r="N90" s="34"/>
      <c r="O90" s="34"/>
      <c r="P90" s="34"/>
      <c r="Q90" s="34"/>
    </row>
    <row r="91" spans="1:17">
      <c r="A91" s="215" t="s">
        <v>1586</v>
      </c>
      <c r="B91" s="216"/>
      <c r="C91" s="216"/>
      <c r="D91" s="216"/>
      <c r="E91" s="216"/>
      <c r="F91" s="216"/>
      <c r="G91" s="216"/>
      <c r="H91" s="216"/>
      <c r="I91" s="216"/>
      <c r="J91" s="61">
        <v>1843</v>
      </c>
      <c r="K91" s="34"/>
      <c r="L91" s="34"/>
      <c r="M91" s="34"/>
      <c r="N91" s="34"/>
      <c r="O91" s="34"/>
      <c r="P91" s="34"/>
      <c r="Q91" s="34"/>
    </row>
    <row r="92" spans="1:17">
      <c r="A92" s="225" t="s">
        <v>1587</v>
      </c>
      <c r="B92" s="216"/>
      <c r="C92" s="216"/>
      <c r="D92" s="216"/>
      <c r="E92" s="216"/>
      <c r="F92" s="216"/>
      <c r="G92" s="216"/>
      <c r="H92" s="216"/>
      <c r="I92" s="216"/>
      <c r="J92" s="60"/>
      <c r="K92" s="34"/>
      <c r="L92" s="34"/>
      <c r="M92" s="34"/>
      <c r="N92" s="34"/>
      <c r="O92" s="34"/>
      <c r="P92" s="34"/>
      <c r="Q92" s="34"/>
    </row>
    <row r="93" spans="1:17">
      <c r="A93" s="215" t="s">
        <v>1588</v>
      </c>
      <c r="B93" s="216"/>
      <c r="C93" s="216"/>
      <c r="D93" s="216"/>
      <c r="E93" s="216"/>
      <c r="F93" s="216"/>
      <c r="G93" s="216"/>
      <c r="H93" s="216"/>
      <c r="I93" s="216"/>
      <c r="J93" s="61">
        <v>31627</v>
      </c>
      <c r="K93" s="34"/>
      <c r="L93" s="34"/>
      <c r="M93" s="34"/>
      <c r="N93" s="34"/>
      <c r="O93" s="33">
        <v>191.12</v>
      </c>
      <c r="P93" s="34"/>
      <c r="Q93" s="33">
        <v>1.02</v>
      </c>
    </row>
    <row r="94" spans="1:17">
      <c r="A94" s="215" t="s">
        <v>1589</v>
      </c>
      <c r="B94" s="216"/>
      <c r="C94" s="216"/>
      <c r="D94" s="216"/>
      <c r="E94" s="216"/>
      <c r="F94" s="216"/>
      <c r="G94" s="216"/>
      <c r="H94" s="216"/>
      <c r="I94" s="216"/>
      <c r="J94" s="61">
        <v>438</v>
      </c>
      <c r="K94" s="34"/>
      <c r="L94" s="34"/>
      <c r="M94" s="34"/>
      <c r="N94" s="34"/>
      <c r="O94" s="33">
        <v>8.56</v>
      </c>
      <c r="P94" s="34"/>
      <c r="Q94" s="34"/>
    </row>
    <row r="95" spans="1:17">
      <c r="A95" s="215" t="s">
        <v>1590</v>
      </c>
      <c r="B95" s="216"/>
      <c r="C95" s="216"/>
      <c r="D95" s="216"/>
      <c r="E95" s="216"/>
      <c r="F95" s="216"/>
      <c r="G95" s="216"/>
      <c r="H95" s="216"/>
      <c r="I95" s="216"/>
      <c r="J95" s="61">
        <v>32065</v>
      </c>
      <c r="K95" s="34"/>
      <c r="L95" s="34"/>
      <c r="M95" s="34"/>
      <c r="N95" s="34"/>
      <c r="O95" s="33">
        <v>199.68</v>
      </c>
      <c r="P95" s="34"/>
      <c r="Q95" s="33">
        <v>1.02</v>
      </c>
    </row>
    <row r="96" spans="1:17">
      <c r="A96" s="215" t="s">
        <v>1591</v>
      </c>
      <c r="B96" s="216"/>
      <c r="C96" s="216"/>
      <c r="D96" s="216"/>
      <c r="E96" s="216"/>
      <c r="F96" s="216"/>
      <c r="G96" s="216"/>
      <c r="H96" s="216"/>
      <c r="I96" s="216"/>
      <c r="J96" s="60"/>
      <c r="K96" s="34"/>
      <c r="L96" s="34"/>
      <c r="M96" s="34"/>
      <c r="N96" s="34"/>
      <c r="O96" s="34"/>
      <c r="P96" s="34"/>
      <c r="Q96" s="34"/>
    </row>
    <row r="97" spans="1:17">
      <c r="A97" s="215" t="s">
        <v>1592</v>
      </c>
      <c r="B97" s="216"/>
      <c r="C97" s="216"/>
      <c r="D97" s="216"/>
      <c r="E97" s="216"/>
      <c r="F97" s="216"/>
      <c r="G97" s="216"/>
      <c r="H97" s="216"/>
      <c r="I97" s="216"/>
      <c r="J97" s="61">
        <v>23914</v>
      </c>
      <c r="K97" s="34"/>
      <c r="L97" s="34"/>
      <c r="M97" s="34"/>
      <c r="N97" s="34"/>
      <c r="O97" s="34"/>
      <c r="P97" s="34"/>
      <c r="Q97" s="34"/>
    </row>
    <row r="98" spans="1:17">
      <c r="A98" s="215" t="s">
        <v>1593</v>
      </c>
      <c r="B98" s="216"/>
      <c r="C98" s="216"/>
      <c r="D98" s="216"/>
      <c r="E98" s="216"/>
      <c r="F98" s="216"/>
      <c r="G98" s="216"/>
      <c r="H98" s="216"/>
      <c r="I98" s="216"/>
      <c r="J98" s="61">
        <f>320-17</f>
        <v>303</v>
      </c>
      <c r="K98" s="34"/>
      <c r="L98" s="34"/>
      <c r="M98" s="34"/>
      <c r="N98" s="34"/>
      <c r="O98" s="34"/>
      <c r="P98" s="34"/>
      <c r="Q98" s="34"/>
    </row>
    <row r="99" spans="1:17">
      <c r="A99" s="215" t="s">
        <v>1594</v>
      </c>
      <c r="B99" s="216"/>
      <c r="C99" s="216"/>
      <c r="D99" s="216"/>
      <c r="E99" s="216"/>
      <c r="F99" s="216"/>
      <c r="G99" s="216"/>
      <c r="H99" s="216"/>
      <c r="I99" s="216"/>
      <c r="J99" s="61">
        <v>2780</v>
      </c>
      <c r="K99" s="34"/>
      <c r="L99" s="34"/>
      <c r="M99" s="34"/>
      <c r="N99" s="34"/>
      <c r="O99" s="34"/>
      <c r="P99" s="34"/>
      <c r="Q99" s="34"/>
    </row>
    <row r="100" spans="1:17">
      <c r="A100" s="215" t="s">
        <v>1595</v>
      </c>
      <c r="B100" s="216"/>
      <c r="C100" s="216"/>
      <c r="D100" s="216"/>
      <c r="E100" s="216"/>
      <c r="F100" s="216"/>
      <c r="G100" s="216"/>
      <c r="H100" s="216"/>
      <c r="I100" s="216"/>
      <c r="J100" s="61">
        <v>3225</v>
      </c>
      <c r="K100" s="34"/>
      <c r="L100" s="34"/>
      <c r="M100" s="34"/>
      <c r="N100" s="34"/>
      <c r="O100" s="34"/>
      <c r="P100" s="34"/>
      <c r="Q100" s="34"/>
    </row>
    <row r="101" spans="1:17">
      <c r="A101" s="215" t="s">
        <v>1596</v>
      </c>
      <c r="B101" s="216"/>
      <c r="C101" s="216"/>
      <c r="D101" s="216"/>
      <c r="E101" s="216"/>
      <c r="F101" s="216"/>
      <c r="G101" s="216"/>
      <c r="H101" s="216"/>
      <c r="I101" s="216"/>
      <c r="J101" s="61">
        <v>1843</v>
      </c>
      <c r="K101" s="34"/>
      <c r="L101" s="34"/>
      <c r="M101" s="34"/>
      <c r="N101" s="34"/>
      <c r="O101" s="34"/>
      <c r="P101" s="34"/>
      <c r="Q101" s="34"/>
    </row>
    <row r="102" spans="1:17">
      <c r="A102" s="225" t="s">
        <v>636</v>
      </c>
      <c r="B102" s="237"/>
      <c r="C102" s="237"/>
      <c r="D102" s="237"/>
      <c r="E102" s="237"/>
      <c r="F102" s="237"/>
      <c r="G102" s="237"/>
      <c r="H102" s="237"/>
      <c r="I102" s="237"/>
      <c r="J102" s="61">
        <v>141727</v>
      </c>
      <c r="K102" s="34"/>
      <c r="L102" s="34"/>
      <c r="M102" s="34"/>
      <c r="N102" s="34"/>
      <c r="O102" s="34"/>
      <c r="P102" s="34"/>
      <c r="Q102" s="34"/>
    </row>
    <row r="103" spans="1:17">
      <c r="A103" s="225" t="s">
        <v>1597</v>
      </c>
      <c r="B103" s="216"/>
      <c r="C103" s="216"/>
      <c r="D103" s="216"/>
      <c r="E103" s="216"/>
      <c r="F103" s="216"/>
      <c r="G103" s="216"/>
      <c r="H103" s="216"/>
      <c r="I103" s="216"/>
      <c r="J103" s="62">
        <v>141727</v>
      </c>
      <c r="K103" s="34"/>
      <c r="L103" s="34"/>
      <c r="M103" s="34"/>
      <c r="N103" s="34"/>
      <c r="O103" s="36">
        <v>199.68</v>
      </c>
      <c r="P103" s="34"/>
      <c r="Q103" s="36">
        <v>1.02</v>
      </c>
    </row>
    <row r="104" spans="1:17" ht="14.45" customHeight="1">
      <c r="A104" s="4"/>
      <c r="B104" s="9"/>
      <c r="C104" s="2"/>
      <c r="D104" s="135"/>
      <c r="E104" s="4"/>
      <c r="F104" s="5"/>
      <c r="G104" s="5"/>
      <c r="H104" s="5"/>
      <c r="I104" s="5"/>
      <c r="J104" s="57"/>
      <c r="K104" s="5"/>
      <c r="L104" s="5"/>
      <c r="M104" s="5"/>
      <c r="N104" s="5"/>
      <c r="O104" s="5"/>
      <c r="P104" s="5"/>
      <c r="Q104" s="5"/>
    </row>
    <row r="105" spans="1:17" customFormat="1" ht="13.5" customHeight="1">
      <c r="A105" s="157"/>
      <c r="B105" s="156" t="s">
        <v>635</v>
      </c>
      <c r="C105" s="155"/>
      <c r="D105" s="155"/>
      <c r="E105" s="155"/>
      <c r="F105" s="155"/>
      <c r="G105" s="155"/>
      <c r="H105" s="155"/>
      <c r="I105" s="155"/>
      <c r="J105" s="154"/>
      <c r="K105" s="153"/>
      <c r="L105" s="153"/>
      <c r="M105" s="153"/>
      <c r="N105" s="153"/>
      <c r="O105" s="152"/>
      <c r="P105" s="153"/>
      <c r="Q105" s="152"/>
    </row>
    <row r="107" spans="1:17" customFormat="1" ht="13.5" customHeight="1">
      <c r="A107" s="49"/>
      <c r="B107" s="54"/>
      <c r="C107" s="55"/>
      <c r="D107" s="56"/>
      <c r="E107" s="129"/>
      <c r="F107" s="50"/>
      <c r="G107" s="50"/>
      <c r="H107" s="50"/>
      <c r="I107" s="50"/>
      <c r="J107" s="64"/>
      <c r="K107" s="50"/>
      <c r="L107" s="50"/>
      <c r="M107" s="50"/>
      <c r="N107" s="50"/>
      <c r="O107" s="50"/>
      <c r="P107" s="50"/>
      <c r="Q107" s="50"/>
    </row>
    <row r="108" spans="1:17" customFormat="1" ht="12.75" customHeight="1">
      <c r="A108" s="49"/>
      <c r="B108" s="18" t="s">
        <v>1612</v>
      </c>
      <c r="C108" s="18"/>
      <c r="D108" s="18"/>
      <c r="E108" s="18"/>
      <c r="F108" s="18"/>
      <c r="G108" s="18"/>
      <c r="H108" s="18"/>
      <c r="I108" s="18" t="s">
        <v>991</v>
      </c>
      <c r="J108" s="59"/>
      <c r="K108" s="59"/>
      <c r="L108" s="18"/>
      <c r="M108" s="18"/>
      <c r="N108" s="50"/>
      <c r="O108" s="50"/>
      <c r="P108" s="50"/>
    </row>
    <row r="109" spans="1:17" customFormat="1" ht="12.75" customHeight="1">
      <c r="A109" s="49"/>
      <c r="B109" s="51"/>
      <c r="C109" s="52"/>
      <c r="D109" s="53"/>
      <c r="E109" s="51"/>
      <c r="F109" s="51"/>
      <c r="G109" s="52"/>
      <c r="H109" s="40"/>
      <c r="I109" s="18"/>
      <c r="J109" s="59"/>
      <c r="K109" s="59"/>
      <c r="L109" s="18"/>
      <c r="M109" s="18"/>
      <c r="N109" s="50"/>
      <c r="O109" s="50"/>
      <c r="P109" s="50"/>
    </row>
    <row r="110" spans="1:17">
      <c r="F110" s="27"/>
      <c r="G110" s="27"/>
      <c r="H110" s="27"/>
      <c r="I110" s="27"/>
      <c r="J110" s="63"/>
      <c r="K110" s="63"/>
      <c r="L110" s="27"/>
      <c r="M110" s="27"/>
      <c r="N110" s="27"/>
      <c r="O110" s="27"/>
      <c r="P110" s="27"/>
      <c r="Q110" s="27"/>
    </row>
    <row r="111" spans="1:17" customFormat="1">
      <c r="A111" s="49"/>
      <c r="B111" s="54"/>
      <c r="C111" s="55"/>
      <c r="D111" s="56"/>
      <c r="E111" s="129"/>
      <c r="F111" s="50"/>
      <c r="G111" s="50"/>
      <c r="H111" s="50"/>
      <c r="I111" s="51"/>
      <c r="J111" s="145"/>
      <c r="K111" s="51"/>
      <c r="L111" s="51"/>
      <c r="M111" s="51"/>
      <c r="N111" s="51"/>
      <c r="O111" s="51"/>
      <c r="P111" s="51"/>
      <c r="Q111" s="50"/>
    </row>
  </sheetData>
  <mergeCells count="45">
    <mergeCell ref="A101:I101"/>
    <mergeCell ref="A102:I102"/>
    <mergeCell ref="A103:I103"/>
    <mergeCell ref="J11:K11"/>
    <mergeCell ref="J14:K14"/>
    <mergeCell ref="J13:K13"/>
    <mergeCell ref="J12:K12"/>
    <mergeCell ref="A93:I93"/>
    <mergeCell ref="A94:I94"/>
    <mergeCell ref="A95:I95"/>
    <mergeCell ref="A89:I89"/>
    <mergeCell ref="A70:Q70"/>
    <mergeCell ref="D20:D22"/>
    <mergeCell ref="E20:E22"/>
    <mergeCell ref="B20:B22"/>
    <mergeCell ref="F21:F22"/>
    <mergeCell ref="F20:I20"/>
    <mergeCell ref="G21:I21"/>
    <mergeCell ref="A97:I97"/>
    <mergeCell ref="A98:I98"/>
    <mergeCell ref="E1:J1"/>
    <mergeCell ref="J16:K16"/>
    <mergeCell ref="J15:K15"/>
    <mergeCell ref="A99:I99"/>
    <mergeCell ref="A24:Q24"/>
    <mergeCell ref="A32:Q32"/>
    <mergeCell ref="A87:I87"/>
    <mergeCell ref="A88:I88"/>
    <mergeCell ref="A84:I84"/>
    <mergeCell ref="A85:I85"/>
    <mergeCell ref="A86:I86"/>
    <mergeCell ref="A20:A22"/>
    <mergeCell ref="C20:C22"/>
    <mergeCell ref="A100:I100"/>
    <mergeCell ref="A90:I90"/>
    <mergeCell ref="A91:I91"/>
    <mergeCell ref="A92:I92"/>
    <mergeCell ref="A96:I96"/>
    <mergeCell ref="O20:O22"/>
    <mergeCell ref="N20:N22"/>
    <mergeCell ref="Q20:Q22"/>
    <mergeCell ref="J21:J22"/>
    <mergeCell ref="K21:M21"/>
    <mergeCell ref="J20:M20"/>
    <mergeCell ref="P20:P22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113"/>
  <sheetViews>
    <sheetView showGridLines="0" topLeftCell="A82" zoomScaleNormal="75" zoomScaleSheetLayoutView="75" workbookViewId="0">
      <selection activeCell="D7" sqref="D7"/>
    </sheetView>
  </sheetViews>
  <sheetFormatPr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1509</v>
      </c>
      <c r="B1" s="38"/>
      <c r="C1" s="137"/>
      <c r="D1" s="53"/>
      <c r="E1" s="235" t="s">
        <v>1605</v>
      </c>
      <c r="F1" s="236"/>
      <c r="G1" s="236"/>
      <c r="H1" s="236"/>
      <c r="I1" s="236"/>
      <c r="J1" s="236"/>
      <c r="K1" s="40"/>
      <c r="L1" s="40"/>
      <c r="M1" s="6" t="s">
        <v>1510</v>
      </c>
      <c r="N1" s="40"/>
      <c r="O1" s="40"/>
      <c r="P1" s="40"/>
      <c r="Q1" s="44"/>
    </row>
    <row r="2" spans="1:18" customFormat="1">
      <c r="A2" s="51"/>
      <c r="B2" s="38"/>
      <c r="C2" s="137"/>
      <c r="D2" s="53"/>
      <c r="E2" s="142"/>
      <c r="F2" s="142"/>
      <c r="G2" s="13" t="s">
        <v>1491</v>
      </c>
      <c r="H2" s="141"/>
      <c r="I2" s="140"/>
      <c r="J2" s="143"/>
      <c r="K2" s="40"/>
      <c r="L2" s="40"/>
      <c r="M2" s="40"/>
      <c r="N2" s="40"/>
      <c r="O2" s="40"/>
      <c r="P2" s="40"/>
      <c r="Q2" s="44"/>
    </row>
    <row r="3" spans="1:18" customFormat="1">
      <c r="A3" s="51" t="s">
        <v>1485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51" t="s">
        <v>1485</v>
      </c>
      <c r="N3" s="40"/>
      <c r="O3" s="40"/>
      <c r="P3" s="40"/>
      <c r="Q3" s="44"/>
    </row>
    <row r="4" spans="1:18" customFormat="1">
      <c r="A4" s="10" t="s">
        <v>1484</v>
      </c>
      <c r="B4" s="38"/>
      <c r="C4" s="137"/>
      <c r="D4" s="53"/>
      <c r="E4" s="40"/>
      <c r="F4" s="40"/>
      <c r="G4" s="15" t="s">
        <v>856</v>
      </c>
      <c r="H4" s="139"/>
      <c r="I4" s="40"/>
      <c r="J4" s="143"/>
      <c r="K4" s="40"/>
      <c r="L4" s="40"/>
      <c r="M4" s="10" t="s">
        <v>1482</v>
      </c>
      <c r="N4" s="40"/>
      <c r="O4" s="40"/>
      <c r="P4" s="40"/>
      <c r="Q4" s="44"/>
    </row>
    <row r="5" spans="1:18" customFormat="1">
      <c r="A5" s="37"/>
      <c r="B5" s="38"/>
      <c r="C5" s="53"/>
      <c r="D5" s="138"/>
      <c r="E5" s="40"/>
      <c r="F5" s="40"/>
      <c r="G5" s="37" t="s">
        <v>1492</v>
      </c>
      <c r="H5" s="37"/>
      <c r="I5" s="37"/>
      <c r="J5" s="143"/>
      <c r="K5" s="40"/>
      <c r="L5" s="40"/>
      <c r="M5" s="40"/>
      <c r="N5" s="40"/>
      <c r="O5" s="40"/>
      <c r="P5" s="40"/>
      <c r="Q5" s="44"/>
    </row>
    <row r="6" spans="1:18" customFormat="1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40"/>
      <c r="N6" s="40"/>
      <c r="O6" s="40"/>
      <c r="P6" s="40"/>
      <c r="Q6" s="44"/>
    </row>
    <row r="7" spans="1:18">
      <c r="A7" s="4"/>
      <c r="B7" s="9"/>
      <c r="C7" s="16" t="s">
        <v>1493</v>
      </c>
      <c r="D7" s="17" t="s">
        <v>427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1494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855</v>
      </c>
      <c r="E10" s="4"/>
      <c r="F10" s="5"/>
      <c r="G10" s="5"/>
      <c r="H10" s="5"/>
      <c r="I10" s="18"/>
      <c r="J10" s="59"/>
      <c r="K10" s="5"/>
      <c r="L10" s="5"/>
      <c r="M10" s="5"/>
      <c r="N10" s="5"/>
      <c r="O10" s="5"/>
      <c r="P10" s="5"/>
      <c r="Q10" s="5"/>
      <c r="R10" s="22"/>
    </row>
    <row r="11" spans="1:18">
      <c r="A11" s="4"/>
      <c r="B11" s="9"/>
      <c r="C11" s="2"/>
      <c r="D11" s="18" t="s">
        <v>988</v>
      </c>
      <c r="E11" s="4"/>
      <c r="F11" s="5"/>
      <c r="G11" s="5"/>
      <c r="H11" s="5"/>
      <c r="I11" s="18"/>
      <c r="J11" s="227" t="s">
        <v>854</v>
      </c>
      <c r="K11" s="228"/>
      <c r="L11" s="10" t="s">
        <v>1598</v>
      </c>
      <c r="M11" s="5"/>
      <c r="N11" s="5"/>
      <c r="O11" s="5"/>
      <c r="P11" s="5"/>
      <c r="Q11" s="5"/>
    </row>
    <row r="12" spans="1:18">
      <c r="A12" s="4"/>
      <c r="B12" s="9"/>
      <c r="C12" s="2"/>
      <c r="D12" s="18" t="s">
        <v>1599</v>
      </c>
      <c r="E12" s="4"/>
      <c r="F12" s="5"/>
      <c r="G12" s="5"/>
      <c r="H12" s="5"/>
      <c r="I12" s="18"/>
      <c r="J12" s="229">
        <f>7.543*4.42</f>
        <v>33.340060000000001</v>
      </c>
      <c r="K12" s="230"/>
      <c r="L12" s="10" t="s">
        <v>1598</v>
      </c>
      <c r="M12" s="5"/>
      <c r="N12" s="5"/>
      <c r="O12" s="5"/>
      <c r="P12" s="5"/>
      <c r="Q12" s="5"/>
    </row>
    <row r="13" spans="1:18" outlineLevel="1">
      <c r="A13" s="4"/>
      <c r="B13" s="9"/>
      <c r="C13" s="2"/>
      <c r="D13" s="18" t="s">
        <v>1600</v>
      </c>
      <c r="E13" s="4"/>
      <c r="F13" s="5"/>
      <c r="G13" s="5"/>
      <c r="H13" s="5"/>
      <c r="I13" s="18"/>
      <c r="J13" s="227" t="s">
        <v>853</v>
      </c>
      <c r="K13" s="228"/>
      <c r="L13" s="10" t="s">
        <v>1601</v>
      </c>
      <c r="M13" s="5"/>
      <c r="N13" s="5"/>
      <c r="O13" s="5"/>
      <c r="P13" s="5"/>
      <c r="Q13" s="5"/>
    </row>
    <row r="14" spans="1:18" customFormat="1" ht="14.45" customHeight="1" outlineLevel="1">
      <c r="A14" s="37"/>
      <c r="B14" s="38"/>
      <c r="C14" s="137"/>
      <c r="D14" s="18" t="s">
        <v>1475</v>
      </c>
      <c r="E14" s="37"/>
      <c r="F14" s="40"/>
      <c r="G14" s="40"/>
      <c r="H14" s="40"/>
      <c r="I14" s="136"/>
      <c r="J14" s="229">
        <f>J98*4.42/1000</f>
        <v>170.45287999999999</v>
      </c>
      <c r="K14" s="229"/>
      <c r="L14" s="51" t="s">
        <v>1609</v>
      </c>
      <c r="M14" s="40"/>
      <c r="N14" s="40"/>
      <c r="O14" s="40"/>
      <c r="P14" s="40"/>
      <c r="Q14" s="40"/>
    </row>
    <row r="15" spans="1:18">
      <c r="A15" s="4"/>
      <c r="B15" s="9"/>
      <c r="C15" s="2"/>
      <c r="D15" s="135" t="s">
        <v>757</v>
      </c>
      <c r="E15" s="4"/>
      <c r="F15" s="5"/>
      <c r="G15" s="5"/>
      <c r="H15" s="5"/>
      <c r="I15" s="5"/>
      <c r="J15" s="57"/>
      <c r="K15" s="5"/>
      <c r="L15" s="5"/>
      <c r="M15" s="5"/>
      <c r="N15" s="5"/>
      <c r="O15" s="5"/>
      <c r="P15" s="5"/>
      <c r="Q15" s="5"/>
    </row>
    <row r="16" spans="1:18">
      <c r="A16" s="4"/>
      <c r="B16" s="9"/>
      <c r="C16" s="2"/>
      <c r="D16" s="3"/>
      <c r="E16" s="4"/>
      <c r="F16" s="5"/>
      <c r="G16" s="5"/>
      <c r="H16" s="5"/>
      <c r="I16" s="5"/>
      <c r="J16" s="57"/>
      <c r="K16" s="5"/>
      <c r="L16" s="5"/>
      <c r="M16" s="5"/>
      <c r="N16" s="5"/>
      <c r="O16" s="5"/>
      <c r="P16" s="5"/>
      <c r="Q16" s="5"/>
    </row>
    <row r="18" spans="1:17" ht="18" customHeight="1">
      <c r="A18" s="217" t="s">
        <v>1495</v>
      </c>
      <c r="B18" s="223" t="s">
        <v>1502</v>
      </c>
      <c r="C18" s="217" t="s">
        <v>1496</v>
      </c>
      <c r="D18" s="217" t="s">
        <v>1497</v>
      </c>
      <c r="E18" s="217" t="s">
        <v>1498</v>
      </c>
      <c r="F18" s="217" t="s">
        <v>1511</v>
      </c>
      <c r="G18" s="218"/>
      <c r="H18" s="218"/>
      <c r="I18" s="218"/>
      <c r="J18" s="217" t="s">
        <v>1512</v>
      </c>
      <c r="K18" s="218"/>
      <c r="L18" s="218"/>
      <c r="M18" s="218"/>
      <c r="N18" s="217" t="s">
        <v>1504</v>
      </c>
      <c r="O18" s="217" t="s">
        <v>1506</v>
      </c>
      <c r="P18" s="217" t="s">
        <v>1505</v>
      </c>
      <c r="Q18" s="217" t="s">
        <v>1507</v>
      </c>
    </row>
    <row r="19" spans="1:17" ht="15.75" customHeight="1">
      <c r="A19" s="218"/>
      <c r="B19" s="224"/>
      <c r="C19" s="222"/>
      <c r="D19" s="217"/>
      <c r="E19" s="218"/>
      <c r="F19" s="217" t="s">
        <v>1499</v>
      </c>
      <c r="G19" s="217" t="s">
        <v>1501</v>
      </c>
      <c r="H19" s="218"/>
      <c r="I19" s="218"/>
      <c r="J19" s="220" t="s">
        <v>1499</v>
      </c>
      <c r="K19" s="217" t="s">
        <v>1501</v>
      </c>
      <c r="L19" s="218"/>
      <c r="M19" s="218"/>
      <c r="N19" s="217"/>
      <c r="O19" s="217"/>
      <c r="P19" s="217"/>
      <c r="Q19" s="217"/>
    </row>
    <row r="20" spans="1:17" ht="15.75" customHeight="1">
      <c r="A20" s="218"/>
      <c r="B20" s="224"/>
      <c r="C20" s="222"/>
      <c r="D20" s="217"/>
      <c r="E20" s="218"/>
      <c r="F20" s="218"/>
      <c r="G20" s="116" t="s">
        <v>1500</v>
      </c>
      <c r="H20" s="116" t="s">
        <v>1508</v>
      </c>
      <c r="I20" s="116" t="s">
        <v>1503</v>
      </c>
      <c r="J20" s="221"/>
      <c r="K20" s="116" t="s">
        <v>1500</v>
      </c>
      <c r="L20" s="116" t="s">
        <v>1508</v>
      </c>
      <c r="M20" s="116" t="s">
        <v>1503</v>
      </c>
      <c r="N20" s="217"/>
      <c r="O20" s="217"/>
      <c r="P20" s="217"/>
      <c r="Q20" s="217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899999999999999" customHeight="1">
      <c r="A22" s="219" t="s">
        <v>756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</row>
    <row r="23" spans="1:17" ht="19.899999999999999" customHeight="1">
      <c r="A23" s="215" t="s">
        <v>852</v>
      </c>
      <c r="B23" s="216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</row>
    <row r="24" spans="1:17" ht="24">
      <c r="A24" s="23">
        <v>1</v>
      </c>
      <c r="B24" s="30" t="s">
        <v>851</v>
      </c>
      <c r="C24" s="113" t="s">
        <v>850</v>
      </c>
      <c r="D24" s="31" t="s">
        <v>1543</v>
      </c>
      <c r="E24" s="35">
        <v>0.81799999999999995</v>
      </c>
      <c r="F24" s="33">
        <v>1518.39</v>
      </c>
      <c r="G24" s="33">
        <v>1414.78</v>
      </c>
      <c r="H24" s="33">
        <v>22.69</v>
      </c>
      <c r="I24" s="34"/>
      <c r="J24" s="60">
        <v>1242</v>
      </c>
      <c r="K24" s="34">
        <v>1157</v>
      </c>
      <c r="L24" s="34">
        <v>19</v>
      </c>
      <c r="M24" s="34"/>
      <c r="N24" s="34">
        <v>117.8</v>
      </c>
      <c r="O24" s="34">
        <v>96.36</v>
      </c>
      <c r="P24" s="34"/>
      <c r="Q24" s="34"/>
    </row>
    <row r="25" spans="1:17" ht="24">
      <c r="A25" s="23">
        <v>2</v>
      </c>
      <c r="B25" s="30" t="s">
        <v>849</v>
      </c>
      <c r="C25" s="113" t="s">
        <v>848</v>
      </c>
      <c r="D25" s="31" t="s">
        <v>1536</v>
      </c>
      <c r="E25" s="35">
        <v>0.04</v>
      </c>
      <c r="F25" s="33">
        <v>1267.8599999999999</v>
      </c>
      <c r="G25" s="33">
        <v>1219.9000000000001</v>
      </c>
      <c r="H25" s="33">
        <v>47.96</v>
      </c>
      <c r="I25" s="33">
        <v>26.9</v>
      </c>
      <c r="J25" s="60">
        <v>51</v>
      </c>
      <c r="K25" s="34">
        <v>49</v>
      </c>
      <c r="L25" s="34">
        <v>2</v>
      </c>
      <c r="M25" s="34">
        <v>1</v>
      </c>
      <c r="N25" s="34">
        <v>110</v>
      </c>
      <c r="O25" s="34">
        <v>4.4000000000000004</v>
      </c>
      <c r="P25" s="34">
        <v>2.2400000000000002</v>
      </c>
      <c r="Q25" s="34">
        <v>0.09</v>
      </c>
    </row>
    <row r="26" spans="1:17" ht="43.5">
      <c r="A26" s="23">
        <v>3</v>
      </c>
      <c r="B26" s="30" t="s">
        <v>792</v>
      </c>
      <c r="C26" s="113" t="s">
        <v>847</v>
      </c>
      <c r="D26" s="31" t="s">
        <v>1515</v>
      </c>
      <c r="E26" s="35">
        <v>19</v>
      </c>
      <c r="F26" s="33">
        <v>9.2100000000000009</v>
      </c>
      <c r="G26" s="33">
        <v>7.52</v>
      </c>
      <c r="H26" s="33">
        <v>1.69</v>
      </c>
      <c r="I26" s="34"/>
      <c r="J26" s="60">
        <v>175</v>
      </c>
      <c r="K26" s="34">
        <v>143</v>
      </c>
      <c r="L26" s="34">
        <v>32</v>
      </c>
      <c r="M26" s="34"/>
      <c r="N26" s="34">
        <v>0.59</v>
      </c>
      <c r="O26" s="34">
        <v>11.21</v>
      </c>
      <c r="P26" s="34"/>
      <c r="Q26" s="34"/>
    </row>
    <row r="27" spans="1:17" ht="43.5">
      <c r="A27" s="23">
        <v>4</v>
      </c>
      <c r="B27" s="30" t="s">
        <v>837</v>
      </c>
      <c r="C27" s="113" t="s">
        <v>846</v>
      </c>
      <c r="D27" s="31" t="s">
        <v>1515</v>
      </c>
      <c r="E27" s="32">
        <v>2</v>
      </c>
      <c r="F27" s="33">
        <v>9.64</v>
      </c>
      <c r="G27" s="33">
        <v>7.52</v>
      </c>
      <c r="H27" s="33">
        <v>2.12</v>
      </c>
      <c r="I27" s="34"/>
      <c r="J27" s="60">
        <v>19</v>
      </c>
      <c r="K27" s="34">
        <v>15</v>
      </c>
      <c r="L27" s="34">
        <v>4</v>
      </c>
      <c r="M27" s="34"/>
      <c r="N27" s="34">
        <v>0.59</v>
      </c>
      <c r="O27" s="34">
        <v>1.18</v>
      </c>
      <c r="P27" s="34"/>
      <c r="Q27" s="34"/>
    </row>
    <row r="28" spans="1:17" ht="24">
      <c r="A28" s="23">
        <v>5</v>
      </c>
      <c r="B28" s="30" t="s">
        <v>845</v>
      </c>
      <c r="C28" s="113" t="s">
        <v>844</v>
      </c>
      <c r="D28" s="31" t="s">
        <v>1536</v>
      </c>
      <c r="E28" s="35">
        <v>0.01</v>
      </c>
      <c r="F28" s="33">
        <v>589.69000000000005</v>
      </c>
      <c r="G28" s="33">
        <v>589.69000000000005</v>
      </c>
      <c r="H28" s="34"/>
      <c r="I28" s="34"/>
      <c r="J28" s="60">
        <v>6</v>
      </c>
      <c r="K28" s="34">
        <v>6</v>
      </c>
      <c r="L28" s="34"/>
      <c r="M28" s="34"/>
      <c r="N28" s="34">
        <v>49.1</v>
      </c>
      <c r="O28" s="34">
        <v>0.49</v>
      </c>
      <c r="P28" s="34"/>
      <c r="Q28" s="34"/>
    </row>
    <row r="29" spans="1:17" ht="36">
      <c r="A29" s="23">
        <v>6</v>
      </c>
      <c r="B29" s="30" t="s">
        <v>792</v>
      </c>
      <c r="C29" s="113" t="s">
        <v>843</v>
      </c>
      <c r="D29" s="31" t="s">
        <v>1515</v>
      </c>
      <c r="E29" s="32">
        <v>5</v>
      </c>
      <c r="F29" s="33">
        <v>9.2100000000000009</v>
      </c>
      <c r="G29" s="33">
        <v>7.52</v>
      </c>
      <c r="H29" s="33">
        <v>1.69</v>
      </c>
      <c r="I29" s="34"/>
      <c r="J29" s="60">
        <v>46</v>
      </c>
      <c r="K29" s="34">
        <v>38</v>
      </c>
      <c r="L29" s="34">
        <v>8</v>
      </c>
      <c r="M29" s="34"/>
      <c r="N29" s="34">
        <v>0.59</v>
      </c>
      <c r="O29" s="34">
        <v>2.95</v>
      </c>
      <c r="P29" s="34"/>
      <c r="Q29" s="34"/>
    </row>
    <row r="30" spans="1:17" ht="48">
      <c r="A30" s="23">
        <v>7</v>
      </c>
      <c r="B30" s="30" t="s">
        <v>842</v>
      </c>
      <c r="C30" s="113" t="s">
        <v>841</v>
      </c>
      <c r="D30" s="31" t="s">
        <v>1543</v>
      </c>
      <c r="E30" s="35">
        <v>1.7</v>
      </c>
      <c r="F30" s="33">
        <v>453.98</v>
      </c>
      <c r="G30" s="33">
        <v>453.98</v>
      </c>
      <c r="H30" s="34"/>
      <c r="I30" s="34"/>
      <c r="J30" s="60">
        <v>772</v>
      </c>
      <c r="K30" s="34">
        <v>772</v>
      </c>
      <c r="L30" s="34"/>
      <c r="M30" s="34"/>
      <c r="N30" s="34">
        <v>37.799999999999997</v>
      </c>
      <c r="O30" s="34">
        <v>64.260000000000005</v>
      </c>
      <c r="P30" s="34"/>
      <c r="Q30" s="34"/>
    </row>
    <row r="31" spans="1:17" ht="48">
      <c r="A31" s="23">
        <v>8</v>
      </c>
      <c r="B31" s="30" t="s">
        <v>840</v>
      </c>
      <c r="C31" s="113" t="s">
        <v>839</v>
      </c>
      <c r="D31" s="31" t="s">
        <v>1543</v>
      </c>
      <c r="E31" s="35">
        <v>0.32</v>
      </c>
      <c r="F31" s="33">
        <v>656.95</v>
      </c>
      <c r="G31" s="33">
        <v>656.95</v>
      </c>
      <c r="H31" s="34"/>
      <c r="I31" s="34"/>
      <c r="J31" s="60">
        <v>210</v>
      </c>
      <c r="K31" s="34">
        <v>210</v>
      </c>
      <c r="L31" s="34"/>
      <c r="M31" s="34"/>
      <c r="N31" s="34">
        <v>54.7</v>
      </c>
      <c r="O31" s="34">
        <v>17.5</v>
      </c>
      <c r="P31" s="34"/>
      <c r="Q31" s="34"/>
    </row>
    <row r="32" spans="1:17" ht="19.899999999999999" customHeight="1">
      <c r="A32" s="215" t="s">
        <v>838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</row>
    <row r="33" spans="1:17" ht="43.5">
      <c r="A33" s="23">
        <v>9</v>
      </c>
      <c r="B33" s="30" t="s">
        <v>837</v>
      </c>
      <c r="C33" s="113" t="s">
        <v>836</v>
      </c>
      <c r="D33" s="31" t="s">
        <v>1515</v>
      </c>
      <c r="E33" s="32">
        <v>4</v>
      </c>
      <c r="F33" s="33">
        <v>9.64</v>
      </c>
      <c r="G33" s="33">
        <v>7.52</v>
      </c>
      <c r="H33" s="33">
        <v>2.12</v>
      </c>
      <c r="I33" s="34"/>
      <c r="J33" s="60">
        <v>39</v>
      </c>
      <c r="K33" s="34">
        <v>31</v>
      </c>
      <c r="L33" s="34">
        <v>8</v>
      </c>
      <c r="M33" s="34"/>
      <c r="N33" s="34">
        <v>0.59</v>
      </c>
      <c r="O33" s="34">
        <v>2.36</v>
      </c>
      <c r="P33" s="34"/>
      <c r="Q33" s="34"/>
    </row>
    <row r="34" spans="1:17" ht="43.5">
      <c r="A34" s="23">
        <v>10</v>
      </c>
      <c r="B34" s="30" t="s">
        <v>835</v>
      </c>
      <c r="C34" s="113" t="s">
        <v>834</v>
      </c>
      <c r="D34" s="31" t="s">
        <v>1469</v>
      </c>
      <c r="E34" s="35">
        <v>3</v>
      </c>
      <c r="F34" s="33">
        <v>1.23</v>
      </c>
      <c r="G34" s="33">
        <v>1.23</v>
      </c>
      <c r="H34" s="34"/>
      <c r="I34" s="34"/>
      <c r="J34" s="60">
        <v>4</v>
      </c>
      <c r="K34" s="34">
        <v>4</v>
      </c>
      <c r="L34" s="34"/>
      <c r="M34" s="34"/>
      <c r="N34" s="34">
        <v>0.09</v>
      </c>
      <c r="O34" s="34">
        <v>0.27</v>
      </c>
      <c r="P34" s="34"/>
      <c r="Q34" s="34"/>
    </row>
    <row r="35" spans="1:17" ht="41.45" customHeight="1">
      <c r="A35" s="23">
        <v>11</v>
      </c>
      <c r="B35" s="30" t="s">
        <v>833</v>
      </c>
      <c r="C35" s="113" t="s">
        <v>832</v>
      </c>
      <c r="D35" s="31" t="s">
        <v>1469</v>
      </c>
      <c r="E35" s="32">
        <v>3</v>
      </c>
      <c r="F35" s="33">
        <v>1.64</v>
      </c>
      <c r="G35" s="33">
        <v>1.64</v>
      </c>
      <c r="H35" s="34"/>
      <c r="I35" s="34"/>
      <c r="J35" s="60">
        <v>5</v>
      </c>
      <c r="K35" s="34">
        <v>5</v>
      </c>
      <c r="L35" s="34"/>
      <c r="M35" s="34"/>
      <c r="N35" s="34">
        <v>0.12</v>
      </c>
      <c r="O35" s="34">
        <v>0.36</v>
      </c>
      <c r="P35" s="34"/>
      <c r="Q35" s="34"/>
    </row>
    <row r="36" spans="1:17" ht="24.6" customHeight="1">
      <c r="A36" s="23">
        <v>12</v>
      </c>
      <c r="B36" s="30" t="s">
        <v>831</v>
      </c>
      <c r="C36" s="113" t="s">
        <v>830</v>
      </c>
      <c r="D36" s="31" t="s">
        <v>1536</v>
      </c>
      <c r="E36" s="35">
        <v>0.01</v>
      </c>
      <c r="F36" s="33">
        <v>1909.59</v>
      </c>
      <c r="G36" s="33">
        <v>1909.59</v>
      </c>
      <c r="H36" s="34"/>
      <c r="I36" s="34"/>
      <c r="J36" s="60">
        <v>19</v>
      </c>
      <c r="K36" s="34">
        <v>19</v>
      </c>
      <c r="L36" s="34"/>
      <c r="M36" s="34"/>
      <c r="N36" s="34">
        <v>159</v>
      </c>
      <c r="O36" s="34">
        <v>1.59</v>
      </c>
      <c r="P36" s="34"/>
      <c r="Q36" s="34"/>
    </row>
    <row r="37" spans="1:17" ht="43.5">
      <c r="A37" s="23">
        <v>13</v>
      </c>
      <c r="B37" s="30" t="s">
        <v>792</v>
      </c>
      <c r="C37" s="113" t="s">
        <v>829</v>
      </c>
      <c r="D37" s="31" t="s">
        <v>1515</v>
      </c>
      <c r="E37" s="32">
        <v>3</v>
      </c>
      <c r="F37" s="33">
        <v>9.2100000000000009</v>
      </c>
      <c r="G37" s="33">
        <v>7.52</v>
      </c>
      <c r="H37" s="33">
        <v>1.69</v>
      </c>
      <c r="I37" s="34"/>
      <c r="J37" s="60">
        <v>28</v>
      </c>
      <c r="K37" s="34">
        <v>23</v>
      </c>
      <c r="L37" s="34">
        <v>5</v>
      </c>
      <c r="M37" s="34"/>
      <c r="N37" s="34">
        <v>0.59</v>
      </c>
      <c r="O37" s="34">
        <v>1.77</v>
      </c>
      <c r="P37" s="34"/>
      <c r="Q37" s="34"/>
    </row>
    <row r="38" spans="1:17" ht="19.899999999999999" customHeight="1">
      <c r="A38" s="219" t="s">
        <v>828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</row>
    <row r="39" spans="1:17" ht="24">
      <c r="A39" s="23">
        <v>14</v>
      </c>
      <c r="B39" s="30" t="s">
        <v>827</v>
      </c>
      <c r="C39" s="113" t="s">
        <v>826</v>
      </c>
      <c r="D39" s="31" t="s">
        <v>825</v>
      </c>
      <c r="E39" s="35">
        <v>0.20799999999999999</v>
      </c>
      <c r="F39" s="33">
        <v>23624.42</v>
      </c>
      <c r="G39" s="33">
        <v>956.09</v>
      </c>
      <c r="H39" s="33">
        <v>487.05</v>
      </c>
      <c r="I39" s="33">
        <v>42.84</v>
      </c>
      <c r="J39" s="60">
        <v>4914</v>
      </c>
      <c r="K39" s="34">
        <v>199</v>
      </c>
      <c r="L39" s="34">
        <v>101</v>
      </c>
      <c r="M39" s="34">
        <v>9</v>
      </c>
      <c r="N39" s="34">
        <v>75.7</v>
      </c>
      <c r="O39" s="34">
        <v>15.75</v>
      </c>
      <c r="P39" s="34">
        <v>2.72</v>
      </c>
      <c r="Q39" s="34">
        <v>0.56999999999999995</v>
      </c>
    </row>
    <row r="40" spans="1:17" ht="24">
      <c r="A40" s="23">
        <v>15</v>
      </c>
      <c r="B40" s="30" t="s">
        <v>824</v>
      </c>
      <c r="C40" s="113" t="s">
        <v>823</v>
      </c>
      <c r="D40" s="31" t="s">
        <v>1543</v>
      </c>
      <c r="E40" s="35">
        <v>0.249</v>
      </c>
      <c r="F40" s="33">
        <v>16399.57</v>
      </c>
      <c r="G40" s="33">
        <v>1546.9</v>
      </c>
      <c r="H40" s="33">
        <v>393.58</v>
      </c>
      <c r="I40" s="33">
        <v>11.83</v>
      </c>
      <c r="J40" s="60">
        <v>4083</v>
      </c>
      <c r="K40" s="34">
        <v>385</v>
      </c>
      <c r="L40" s="34">
        <v>98</v>
      </c>
      <c r="M40" s="34">
        <v>3</v>
      </c>
      <c r="N40" s="34">
        <v>115.44</v>
      </c>
      <c r="O40" s="34">
        <v>28.74</v>
      </c>
      <c r="P40" s="34">
        <v>0.65</v>
      </c>
      <c r="Q40" s="34">
        <v>0.16</v>
      </c>
    </row>
    <row r="41" spans="1:17" ht="24">
      <c r="A41" s="23">
        <v>16</v>
      </c>
      <c r="B41" s="30" t="s">
        <v>822</v>
      </c>
      <c r="C41" s="113" t="s">
        <v>821</v>
      </c>
      <c r="D41" s="31" t="s">
        <v>1543</v>
      </c>
      <c r="E41" s="35">
        <v>0.17</v>
      </c>
      <c r="F41" s="33">
        <v>19494.650000000001</v>
      </c>
      <c r="G41" s="33">
        <v>1546.9</v>
      </c>
      <c r="H41" s="33">
        <v>378.69</v>
      </c>
      <c r="I41" s="33">
        <v>11.83</v>
      </c>
      <c r="J41" s="60">
        <v>3314</v>
      </c>
      <c r="K41" s="34">
        <v>263</v>
      </c>
      <c r="L41" s="34">
        <v>64</v>
      </c>
      <c r="M41" s="34">
        <v>2</v>
      </c>
      <c r="N41" s="34">
        <v>115.44</v>
      </c>
      <c r="O41" s="34">
        <v>19.62</v>
      </c>
      <c r="P41" s="34">
        <v>0.65</v>
      </c>
      <c r="Q41" s="34">
        <v>0.11</v>
      </c>
    </row>
    <row r="42" spans="1:17" ht="36">
      <c r="A42" s="23">
        <v>17</v>
      </c>
      <c r="B42" s="30" t="s">
        <v>820</v>
      </c>
      <c r="C42" s="113" t="s">
        <v>819</v>
      </c>
      <c r="D42" s="31" t="s">
        <v>1516</v>
      </c>
      <c r="E42" s="32">
        <v>17</v>
      </c>
      <c r="F42" s="33">
        <v>36.65</v>
      </c>
      <c r="G42" s="34"/>
      <c r="H42" s="34"/>
      <c r="I42" s="34"/>
      <c r="J42" s="60">
        <v>623</v>
      </c>
      <c r="K42" s="34"/>
      <c r="L42" s="34"/>
      <c r="M42" s="34"/>
      <c r="N42" s="34"/>
      <c r="O42" s="34"/>
      <c r="P42" s="34"/>
      <c r="Q42" s="34"/>
    </row>
    <row r="43" spans="1:17" ht="24">
      <c r="A43" s="23">
        <v>18</v>
      </c>
      <c r="B43" s="30" t="s">
        <v>734</v>
      </c>
      <c r="C43" s="113" t="s">
        <v>733</v>
      </c>
      <c r="D43" s="31" t="s">
        <v>1516</v>
      </c>
      <c r="E43" s="32">
        <v>4</v>
      </c>
      <c r="F43" s="33">
        <v>25.14</v>
      </c>
      <c r="G43" s="34"/>
      <c r="H43" s="34"/>
      <c r="I43" s="34"/>
      <c r="J43" s="60">
        <v>101</v>
      </c>
      <c r="K43" s="34"/>
      <c r="L43" s="34"/>
      <c r="M43" s="34"/>
      <c r="N43" s="34"/>
      <c r="O43" s="34"/>
      <c r="P43" s="34"/>
      <c r="Q43" s="34"/>
    </row>
    <row r="44" spans="1:17" ht="24">
      <c r="A44" s="23">
        <v>19</v>
      </c>
      <c r="B44" s="30" t="s">
        <v>736</v>
      </c>
      <c r="C44" s="113" t="s">
        <v>735</v>
      </c>
      <c r="D44" s="31" t="s">
        <v>1516</v>
      </c>
      <c r="E44" s="32">
        <v>2</v>
      </c>
      <c r="F44" s="33">
        <v>39.32</v>
      </c>
      <c r="G44" s="34"/>
      <c r="H44" s="34"/>
      <c r="I44" s="34"/>
      <c r="J44" s="60">
        <v>79</v>
      </c>
      <c r="K44" s="34"/>
      <c r="L44" s="34"/>
      <c r="M44" s="34"/>
      <c r="N44" s="34"/>
      <c r="O44" s="34"/>
      <c r="P44" s="34"/>
      <c r="Q44" s="34"/>
    </row>
    <row r="45" spans="1:17" ht="36">
      <c r="A45" s="23">
        <v>20</v>
      </c>
      <c r="B45" s="30" t="s">
        <v>1209</v>
      </c>
      <c r="C45" s="113" t="s">
        <v>818</v>
      </c>
      <c r="D45" s="31" t="s">
        <v>1538</v>
      </c>
      <c r="E45" s="32">
        <v>2</v>
      </c>
      <c r="F45" s="33">
        <v>2.96</v>
      </c>
      <c r="G45" s="34"/>
      <c r="H45" s="34"/>
      <c r="I45" s="34"/>
      <c r="J45" s="60">
        <v>6</v>
      </c>
      <c r="K45" s="34"/>
      <c r="L45" s="34"/>
      <c r="M45" s="34"/>
      <c r="N45" s="34"/>
      <c r="O45" s="34"/>
      <c r="P45" s="34"/>
      <c r="Q45" s="34"/>
    </row>
    <row r="46" spans="1:17" ht="48">
      <c r="A46" s="23">
        <v>21</v>
      </c>
      <c r="B46" s="30" t="s">
        <v>817</v>
      </c>
      <c r="C46" s="113" t="s">
        <v>816</v>
      </c>
      <c r="D46" s="31" t="s">
        <v>1543</v>
      </c>
      <c r="E46" s="35">
        <v>1.57</v>
      </c>
      <c r="F46" s="33">
        <v>3897.38</v>
      </c>
      <c r="G46" s="33">
        <v>446.74</v>
      </c>
      <c r="H46" s="33">
        <v>69.040000000000006</v>
      </c>
      <c r="I46" s="33">
        <v>2.73</v>
      </c>
      <c r="J46" s="60">
        <v>6119</v>
      </c>
      <c r="K46" s="34">
        <v>701</v>
      </c>
      <c r="L46" s="34">
        <v>108</v>
      </c>
      <c r="M46" s="34">
        <v>4</v>
      </c>
      <c r="N46" s="34">
        <v>32.97</v>
      </c>
      <c r="O46" s="34">
        <v>51.76</v>
      </c>
      <c r="P46" s="34">
        <v>0.15</v>
      </c>
      <c r="Q46" s="34">
        <v>0.24</v>
      </c>
    </row>
    <row r="47" spans="1:17" ht="48">
      <c r="A47" s="23">
        <v>22</v>
      </c>
      <c r="B47" s="30" t="s">
        <v>815</v>
      </c>
      <c r="C47" s="113" t="s">
        <v>814</v>
      </c>
      <c r="D47" s="31" t="s">
        <v>1543</v>
      </c>
      <c r="E47" s="35">
        <v>0.23</v>
      </c>
      <c r="F47" s="33">
        <v>4340.3</v>
      </c>
      <c r="G47" s="33">
        <v>446.74</v>
      </c>
      <c r="H47" s="33">
        <v>69.040000000000006</v>
      </c>
      <c r="I47" s="33">
        <v>2.73</v>
      </c>
      <c r="J47" s="60">
        <v>998</v>
      </c>
      <c r="K47" s="34">
        <v>103</v>
      </c>
      <c r="L47" s="34">
        <v>16</v>
      </c>
      <c r="M47" s="34">
        <v>1</v>
      </c>
      <c r="N47" s="34">
        <v>32.97</v>
      </c>
      <c r="O47" s="34">
        <v>7.58</v>
      </c>
      <c r="P47" s="34">
        <v>0.15</v>
      </c>
      <c r="Q47" s="34">
        <v>0.03</v>
      </c>
    </row>
    <row r="48" spans="1:17" ht="48">
      <c r="A48" s="23">
        <v>23</v>
      </c>
      <c r="B48" s="30" t="s">
        <v>813</v>
      </c>
      <c r="C48" s="113" t="s">
        <v>812</v>
      </c>
      <c r="D48" s="31" t="s">
        <v>1543</v>
      </c>
      <c r="E48" s="35">
        <v>0.38</v>
      </c>
      <c r="F48" s="33">
        <v>4893.53</v>
      </c>
      <c r="G48" s="33">
        <v>446.74</v>
      </c>
      <c r="H48" s="33">
        <v>69.040000000000006</v>
      </c>
      <c r="I48" s="33">
        <v>2.73</v>
      </c>
      <c r="J48" s="60">
        <v>1860</v>
      </c>
      <c r="K48" s="34">
        <v>170</v>
      </c>
      <c r="L48" s="34">
        <v>26</v>
      </c>
      <c r="M48" s="34">
        <v>1</v>
      </c>
      <c r="N48" s="34">
        <v>32.97</v>
      </c>
      <c r="O48" s="34">
        <v>12.53</v>
      </c>
      <c r="P48" s="34">
        <v>0.15</v>
      </c>
      <c r="Q48" s="34">
        <v>0.06</v>
      </c>
    </row>
    <row r="49" spans="1:17" ht="48">
      <c r="A49" s="23">
        <v>24</v>
      </c>
      <c r="B49" s="30" t="s">
        <v>811</v>
      </c>
      <c r="C49" s="113" t="s">
        <v>810</v>
      </c>
      <c r="D49" s="31" t="s">
        <v>1543</v>
      </c>
      <c r="E49" s="35">
        <v>0.52</v>
      </c>
      <c r="F49" s="33">
        <v>5528.68</v>
      </c>
      <c r="G49" s="33">
        <v>446.74</v>
      </c>
      <c r="H49" s="33">
        <v>69.040000000000006</v>
      </c>
      <c r="I49" s="33">
        <v>2.73</v>
      </c>
      <c r="J49" s="60">
        <v>2875</v>
      </c>
      <c r="K49" s="34">
        <v>232</v>
      </c>
      <c r="L49" s="34">
        <v>36</v>
      </c>
      <c r="M49" s="34">
        <v>1</v>
      </c>
      <c r="N49" s="34">
        <v>32.97</v>
      </c>
      <c r="O49" s="34">
        <v>17.14</v>
      </c>
      <c r="P49" s="34">
        <v>0.15</v>
      </c>
      <c r="Q49" s="34">
        <v>0.08</v>
      </c>
    </row>
    <row r="50" spans="1:17" ht="48">
      <c r="A50" s="23">
        <v>25</v>
      </c>
      <c r="B50" s="30" t="s">
        <v>809</v>
      </c>
      <c r="C50" s="113" t="s">
        <v>808</v>
      </c>
      <c r="D50" s="31" t="s">
        <v>1543</v>
      </c>
      <c r="E50" s="35">
        <v>0.47</v>
      </c>
      <c r="F50" s="33">
        <v>6103.76</v>
      </c>
      <c r="G50" s="33">
        <v>446.74</v>
      </c>
      <c r="H50" s="33">
        <v>69.040000000000006</v>
      </c>
      <c r="I50" s="33">
        <v>2.73</v>
      </c>
      <c r="J50" s="60">
        <v>2869</v>
      </c>
      <c r="K50" s="34">
        <v>210</v>
      </c>
      <c r="L50" s="34">
        <v>32</v>
      </c>
      <c r="M50" s="34">
        <v>1</v>
      </c>
      <c r="N50" s="34">
        <v>32.97</v>
      </c>
      <c r="O50" s="34">
        <v>15.5</v>
      </c>
      <c r="P50" s="34">
        <v>0.15</v>
      </c>
      <c r="Q50" s="34">
        <v>7.0000000000000007E-2</v>
      </c>
    </row>
    <row r="51" spans="1:17" ht="48">
      <c r="A51" s="23">
        <v>26</v>
      </c>
      <c r="B51" s="30" t="s">
        <v>807</v>
      </c>
      <c r="C51" s="113" t="s">
        <v>806</v>
      </c>
      <c r="D51" s="31" t="s">
        <v>1543</v>
      </c>
      <c r="E51" s="35">
        <v>0.24</v>
      </c>
      <c r="F51" s="33">
        <v>7297.98</v>
      </c>
      <c r="G51" s="33">
        <v>554.47</v>
      </c>
      <c r="H51" s="33">
        <v>130.13999999999999</v>
      </c>
      <c r="I51" s="33">
        <v>3.46</v>
      </c>
      <c r="J51" s="60">
        <v>1752</v>
      </c>
      <c r="K51" s="34">
        <v>133</v>
      </c>
      <c r="L51" s="34">
        <v>31</v>
      </c>
      <c r="M51" s="34">
        <v>1</v>
      </c>
      <c r="N51" s="34">
        <v>40.92</v>
      </c>
      <c r="O51" s="34">
        <v>9.82</v>
      </c>
      <c r="P51" s="34">
        <v>0.19</v>
      </c>
      <c r="Q51" s="34">
        <v>0.05</v>
      </c>
    </row>
    <row r="52" spans="1:17" ht="24">
      <c r="A52" s="23">
        <v>27</v>
      </c>
      <c r="B52" s="30" t="s">
        <v>654</v>
      </c>
      <c r="C52" s="113" t="s">
        <v>653</v>
      </c>
      <c r="D52" s="31" t="s">
        <v>1877</v>
      </c>
      <c r="E52" s="32">
        <v>68.2</v>
      </c>
      <c r="F52" s="33">
        <v>17.02</v>
      </c>
      <c r="G52" s="34"/>
      <c r="H52" s="34"/>
      <c r="I52" s="34"/>
      <c r="J52" s="60">
        <v>1161</v>
      </c>
      <c r="K52" s="34"/>
      <c r="L52" s="34"/>
      <c r="M52" s="34"/>
      <c r="N52" s="34"/>
      <c r="O52" s="34"/>
      <c r="P52" s="34"/>
      <c r="Q52" s="34"/>
    </row>
    <row r="53" spans="1:17" ht="24">
      <c r="A53" s="23">
        <v>28</v>
      </c>
      <c r="B53" s="30" t="s">
        <v>805</v>
      </c>
      <c r="C53" s="113" t="s">
        <v>804</v>
      </c>
      <c r="D53" s="31" t="s">
        <v>1515</v>
      </c>
      <c r="E53" s="32">
        <v>2</v>
      </c>
      <c r="F53" s="33">
        <v>224.41</v>
      </c>
      <c r="G53" s="33">
        <v>16.21</v>
      </c>
      <c r="H53" s="33">
        <v>9.06</v>
      </c>
      <c r="I53" s="33">
        <v>0.18</v>
      </c>
      <c r="J53" s="60">
        <v>449</v>
      </c>
      <c r="K53" s="34">
        <v>32</v>
      </c>
      <c r="L53" s="34">
        <v>18</v>
      </c>
      <c r="M53" s="34"/>
      <c r="N53" s="34">
        <v>1.21</v>
      </c>
      <c r="O53" s="34">
        <v>2.42</v>
      </c>
      <c r="P53" s="34">
        <v>0.01</v>
      </c>
      <c r="Q53" s="34">
        <v>0.02</v>
      </c>
    </row>
    <row r="54" spans="1:17" ht="48">
      <c r="A54" s="23">
        <v>29</v>
      </c>
      <c r="B54" s="30" t="s">
        <v>674</v>
      </c>
      <c r="C54" s="113" t="s">
        <v>673</v>
      </c>
      <c r="D54" s="31" t="s">
        <v>689</v>
      </c>
      <c r="E54" s="35">
        <v>3.41</v>
      </c>
      <c r="F54" s="33">
        <v>104.4</v>
      </c>
      <c r="G54" s="33">
        <v>82.16</v>
      </c>
      <c r="H54" s="33">
        <v>15.29</v>
      </c>
      <c r="I54" s="34"/>
      <c r="J54" s="60">
        <v>356</v>
      </c>
      <c r="K54" s="34">
        <v>280</v>
      </c>
      <c r="L54" s="34">
        <v>52</v>
      </c>
      <c r="M54" s="34"/>
      <c r="N54" s="34">
        <v>5.01</v>
      </c>
      <c r="O54" s="34">
        <v>17.079999999999998</v>
      </c>
      <c r="P54" s="34"/>
      <c r="Q54" s="34"/>
    </row>
    <row r="55" spans="1:17" ht="36">
      <c r="A55" s="23">
        <v>30</v>
      </c>
      <c r="B55" s="30" t="s">
        <v>803</v>
      </c>
      <c r="C55" s="113" t="s">
        <v>802</v>
      </c>
      <c r="D55" s="31" t="s">
        <v>1939</v>
      </c>
      <c r="E55" s="35">
        <v>0.253</v>
      </c>
      <c r="F55" s="33">
        <v>1384.09</v>
      </c>
      <c r="G55" s="33">
        <v>886.83</v>
      </c>
      <c r="H55" s="33">
        <v>3.68</v>
      </c>
      <c r="I55" s="33">
        <v>0.16</v>
      </c>
      <c r="J55" s="60">
        <v>350</v>
      </c>
      <c r="K55" s="34">
        <v>224</v>
      </c>
      <c r="L55" s="34">
        <v>1</v>
      </c>
      <c r="M55" s="34"/>
      <c r="N55" s="34">
        <v>71.06</v>
      </c>
      <c r="O55" s="34">
        <v>17.98</v>
      </c>
      <c r="P55" s="34">
        <v>0.01</v>
      </c>
      <c r="Q55" s="34"/>
    </row>
    <row r="56" spans="1:17" ht="48">
      <c r="A56" s="23">
        <v>31</v>
      </c>
      <c r="B56" s="30" t="s">
        <v>670</v>
      </c>
      <c r="C56" s="113" t="s">
        <v>669</v>
      </c>
      <c r="D56" s="31" t="s">
        <v>1811</v>
      </c>
      <c r="E56" s="35">
        <v>8.4000000000000005E-2</v>
      </c>
      <c r="F56" s="33">
        <v>445.68</v>
      </c>
      <c r="G56" s="33">
        <v>259.38</v>
      </c>
      <c r="H56" s="33">
        <v>71.42</v>
      </c>
      <c r="I56" s="34"/>
      <c r="J56" s="60">
        <v>37</v>
      </c>
      <c r="K56" s="34">
        <v>22</v>
      </c>
      <c r="L56" s="34">
        <v>6</v>
      </c>
      <c r="M56" s="34"/>
      <c r="N56" s="34">
        <v>18.850000000000001</v>
      </c>
      <c r="O56" s="34">
        <v>1.58</v>
      </c>
      <c r="P56" s="34"/>
      <c r="Q56" s="34"/>
    </row>
    <row r="57" spans="1:17" ht="22.5" outlineLevel="1">
      <c r="A57" s="132" t="s">
        <v>1227</v>
      </c>
      <c r="B57" s="134" t="s">
        <v>781</v>
      </c>
      <c r="C57" s="133" t="s">
        <v>780</v>
      </c>
      <c r="D57" s="132" t="s">
        <v>1697</v>
      </c>
      <c r="E57" s="131" t="s">
        <v>801</v>
      </c>
      <c r="F57" s="130">
        <v>17616.25</v>
      </c>
      <c r="G57" s="34"/>
      <c r="H57" s="34"/>
      <c r="I57" s="34"/>
      <c r="J57" s="144">
        <v>39.21</v>
      </c>
      <c r="K57" s="34"/>
      <c r="L57" s="34"/>
      <c r="M57" s="34"/>
      <c r="N57" s="34"/>
      <c r="O57" s="34"/>
      <c r="P57" s="34"/>
      <c r="Q57" s="34"/>
    </row>
    <row r="58" spans="1:17" ht="22.5" outlineLevel="1">
      <c r="A58" s="132" t="s">
        <v>1227</v>
      </c>
      <c r="B58" s="134" t="s">
        <v>778</v>
      </c>
      <c r="C58" s="133" t="s">
        <v>1225</v>
      </c>
      <c r="D58" s="132" t="s">
        <v>1524</v>
      </c>
      <c r="E58" s="131" t="s">
        <v>800</v>
      </c>
      <c r="F58" s="130">
        <v>414.12</v>
      </c>
      <c r="G58" s="34"/>
      <c r="H58" s="34"/>
      <c r="I58" s="34"/>
      <c r="J58" s="144">
        <v>53.59</v>
      </c>
      <c r="K58" s="34"/>
      <c r="L58" s="34"/>
      <c r="M58" s="34"/>
      <c r="N58" s="34"/>
      <c r="O58" s="34"/>
      <c r="P58" s="34"/>
      <c r="Q58" s="34"/>
    </row>
    <row r="59" spans="1:17" ht="22.5" outlineLevel="1">
      <c r="A59" s="132" t="s">
        <v>1227</v>
      </c>
      <c r="B59" s="134" t="s">
        <v>776</v>
      </c>
      <c r="C59" s="133" t="s">
        <v>775</v>
      </c>
      <c r="D59" s="132" t="s">
        <v>774</v>
      </c>
      <c r="E59" s="131" t="s">
        <v>799</v>
      </c>
      <c r="F59" s="130">
        <v>21560</v>
      </c>
      <c r="G59" s="34"/>
      <c r="H59" s="34"/>
      <c r="I59" s="34"/>
      <c r="J59" s="144">
        <v>3.99</v>
      </c>
      <c r="K59" s="34"/>
      <c r="L59" s="34"/>
      <c r="M59" s="34"/>
      <c r="N59" s="34"/>
      <c r="O59" s="34"/>
      <c r="P59" s="34"/>
      <c r="Q59" s="34"/>
    </row>
    <row r="60" spans="1:17" ht="22.5" outlineLevel="1">
      <c r="A60" s="132" t="s">
        <v>1227</v>
      </c>
      <c r="B60" s="134" t="s">
        <v>772</v>
      </c>
      <c r="C60" s="133" t="s">
        <v>771</v>
      </c>
      <c r="D60" s="132" t="s">
        <v>1877</v>
      </c>
      <c r="E60" s="131" t="s">
        <v>798</v>
      </c>
      <c r="F60" s="130">
        <v>42.32</v>
      </c>
      <c r="G60" s="34"/>
      <c r="H60" s="34"/>
      <c r="I60" s="34"/>
      <c r="J60" s="144">
        <v>2.77</v>
      </c>
      <c r="K60" s="34"/>
      <c r="L60" s="34"/>
      <c r="M60" s="34"/>
      <c r="N60" s="34"/>
      <c r="O60" s="34"/>
      <c r="P60" s="34"/>
      <c r="Q60" s="34"/>
    </row>
    <row r="61" spans="1:17" ht="48">
      <c r="A61" s="23">
        <v>32</v>
      </c>
      <c r="B61" s="30" t="s">
        <v>1209</v>
      </c>
      <c r="C61" s="113" t="s">
        <v>769</v>
      </c>
      <c r="D61" s="31" t="s">
        <v>1524</v>
      </c>
      <c r="E61" s="32">
        <v>8.4000000000000005E-2</v>
      </c>
      <c r="F61" s="33">
        <v>553.85</v>
      </c>
      <c r="G61" s="34"/>
      <c r="H61" s="34"/>
      <c r="I61" s="34"/>
      <c r="J61" s="60">
        <v>47</v>
      </c>
      <c r="K61" s="34"/>
      <c r="L61" s="34"/>
      <c r="M61" s="34"/>
      <c r="N61" s="34"/>
      <c r="O61" s="34"/>
      <c r="P61" s="34"/>
      <c r="Q61" s="34"/>
    </row>
    <row r="62" spans="1:17" ht="19.899999999999999" customHeight="1">
      <c r="A62" s="219" t="s">
        <v>797</v>
      </c>
      <c r="B62" s="216"/>
      <c r="C62" s="216"/>
      <c r="D62" s="216"/>
      <c r="E62" s="216"/>
      <c r="F62" s="216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</row>
    <row r="63" spans="1:17" ht="36">
      <c r="A63" s="23">
        <v>33</v>
      </c>
      <c r="B63" s="30" t="s">
        <v>796</v>
      </c>
      <c r="C63" s="113" t="s">
        <v>795</v>
      </c>
      <c r="D63" s="31" t="s">
        <v>1516</v>
      </c>
      <c r="E63" s="32">
        <v>2</v>
      </c>
      <c r="F63" s="33">
        <v>564</v>
      </c>
      <c r="G63" s="34"/>
      <c r="H63" s="34"/>
      <c r="I63" s="34"/>
      <c r="J63" s="60">
        <v>1128</v>
      </c>
      <c r="K63" s="34"/>
      <c r="L63" s="34"/>
      <c r="M63" s="34"/>
      <c r="N63" s="34"/>
      <c r="O63" s="34"/>
      <c r="P63" s="34"/>
      <c r="Q63" s="34"/>
    </row>
    <row r="64" spans="1:17" ht="36">
      <c r="A64" s="23">
        <v>34</v>
      </c>
      <c r="B64" s="30" t="s">
        <v>794</v>
      </c>
      <c r="C64" s="113" t="s">
        <v>793</v>
      </c>
      <c r="D64" s="31" t="s">
        <v>1516</v>
      </c>
      <c r="E64" s="32">
        <v>2</v>
      </c>
      <c r="F64" s="33">
        <v>156.80000000000001</v>
      </c>
      <c r="G64" s="34"/>
      <c r="H64" s="34"/>
      <c r="I64" s="34"/>
      <c r="J64" s="60">
        <v>314</v>
      </c>
      <c r="K64" s="34"/>
      <c r="L64" s="34"/>
      <c r="M64" s="34"/>
      <c r="N64" s="34"/>
      <c r="O64" s="34"/>
      <c r="P64" s="34"/>
      <c r="Q64" s="34"/>
    </row>
    <row r="65" spans="1:17" ht="36">
      <c r="A65" s="23">
        <v>35</v>
      </c>
      <c r="B65" s="30" t="s">
        <v>792</v>
      </c>
      <c r="C65" s="113" t="s">
        <v>791</v>
      </c>
      <c r="D65" s="31" t="s">
        <v>1515</v>
      </c>
      <c r="E65" s="35">
        <v>5</v>
      </c>
      <c r="F65" s="33">
        <v>84.1</v>
      </c>
      <c r="G65" s="33">
        <v>18.79</v>
      </c>
      <c r="H65" s="33">
        <v>4.2300000000000004</v>
      </c>
      <c r="I65" s="34"/>
      <c r="J65" s="60">
        <v>421</v>
      </c>
      <c r="K65" s="34">
        <v>94</v>
      </c>
      <c r="L65" s="34">
        <v>21</v>
      </c>
      <c r="M65" s="34"/>
      <c r="N65" s="34">
        <v>1.47</v>
      </c>
      <c r="O65" s="34">
        <v>7.35</v>
      </c>
      <c r="P65" s="34"/>
      <c r="Q65" s="34"/>
    </row>
    <row r="66" spans="1:17" ht="24">
      <c r="A66" s="23">
        <v>36</v>
      </c>
      <c r="B66" s="30" t="s">
        <v>686</v>
      </c>
      <c r="C66" s="113" t="s">
        <v>685</v>
      </c>
      <c r="D66" s="31" t="s">
        <v>1516</v>
      </c>
      <c r="E66" s="32">
        <v>1</v>
      </c>
      <c r="F66" s="33">
        <v>56.62</v>
      </c>
      <c r="G66" s="34"/>
      <c r="H66" s="34"/>
      <c r="I66" s="34"/>
      <c r="J66" s="60">
        <v>57</v>
      </c>
      <c r="K66" s="34"/>
      <c r="L66" s="34"/>
      <c r="M66" s="34"/>
      <c r="N66" s="34"/>
      <c r="O66" s="34"/>
      <c r="P66" s="34"/>
      <c r="Q66" s="34"/>
    </row>
    <row r="67" spans="1:17" ht="24">
      <c r="A67" s="23">
        <v>37</v>
      </c>
      <c r="B67" s="30" t="s">
        <v>734</v>
      </c>
      <c r="C67" s="113" t="s">
        <v>733</v>
      </c>
      <c r="D67" s="31" t="s">
        <v>1516</v>
      </c>
      <c r="E67" s="32">
        <v>4</v>
      </c>
      <c r="F67" s="33">
        <v>25.14</v>
      </c>
      <c r="G67" s="34"/>
      <c r="H67" s="34"/>
      <c r="I67" s="34"/>
      <c r="J67" s="60">
        <v>101</v>
      </c>
      <c r="K67" s="34"/>
      <c r="L67" s="34"/>
      <c r="M67" s="34"/>
      <c r="N67" s="34"/>
      <c r="O67" s="34"/>
      <c r="P67" s="34"/>
      <c r="Q67" s="34"/>
    </row>
    <row r="68" spans="1:17" ht="24">
      <c r="A68" s="23">
        <v>38</v>
      </c>
      <c r="B68" s="30" t="s">
        <v>790</v>
      </c>
      <c r="C68" s="113" t="s">
        <v>789</v>
      </c>
      <c r="D68" s="31" t="s">
        <v>1515</v>
      </c>
      <c r="E68" s="32">
        <v>2</v>
      </c>
      <c r="F68" s="33">
        <v>2329.71</v>
      </c>
      <c r="G68" s="33">
        <v>109.17</v>
      </c>
      <c r="H68" s="33">
        <v>24.16</v>
      </c>
      <c r="I68" s="33">
        <v>0.73</v>
      </c>
      <c r="J68" s="60">
        <v>4659</v>
      </c>
      <c r="K68" s="34">
        <v>218</v>
      </c>
      <c r="L68" s="34">
        <v>48</v>
      </c>
      <c r="M68" s="34">
        <v>1</v>
      </c>
      <c r="N68" s="34">
        <v>8.34</v>
      </c>
      <c r="O68" s="34">
        <v>16.68</v>
      </c>
      <c r="P68" s="34">
        <v>0.04</v>
      </c>
      <c r="Q68" s="34">
        <v>0.08</v>
      </c>
    </row>
    <row r="69" spans="1:17" ht="24">
      <c r="A69" s="23">
        <v>39</v>
      </c>
      <c r="B69" s="30" t="s">
        <v>700</v>
      </c>
      <c r="C69" s="113" t="s">
        <v>699</v>
      </c>
      <c r="D69" s="31" t="s">
        <v>1469</v>
      </c>
      <c r="E69" s="32">
        <v>4</v>
      </c>
      <c r="F69" s="33">
        <v>244.31</v>
      </c>
      <c r="G69" s="33">
        <v>3.07</v>
      </c>
      <c r="H69" s="34"/>
      <c r="I69" s="34"/>
      <c r="J69" s="60">
        <v>977</v>
      </c>
      <c r="K69" s="34">
        <v>12</v>
      </c>
      <c r="L69" s="34"/>
      <c r="M69" s="34"/>
      <c r="N69" s="34">
        <v>0.22</v>
      </c>
      <c r="O69" s="34">
        <v>0.88</v>
      </c>
      <c r="P69" s="34"/>
      <c r="Q69" s="34"/>
    </row>
    <row r="70" spans="1:17" ht="36">
      <c r="A70" s="23">
        <v>40</v>
      </c>
      <c r="B70" s="30" t="s">
        <v>1209</v>
      </c>
      <c r="C70" s="113" t="s">
        <v>788</v>
      </c>
      <c r="D70" s="31" t="s">
        <v>1538</v>
      </c>
      <c r="E70" s="32">
        <v>6</v>
      </c>
      <c r="F70" s="33">
        <v>91.92</v>
      </c>
      <c r="G70" s="34"/>
      <c r="H70" s="34"/>
      <c r="I70" s="34"/>
      <c r="J70" s="60">
        <v>552</v>
      </c>
      <c r="K70" s="34"/>
      <c r="L70" s="34"/>
      <c r="M70" s="34"/>
      <c r="N70" s="34"/>
      <c r="O70" s="34"/>
      <c r="P70" s="34"/>
      <c r="Q70" s="34"/>
    </row>
    <row r="71" spans="1:17" ht="24">
      <c r="A71" s="23">
        <v>41</v>
      </c>
      <c r="B71" s="30" t="s">
        <v>787</v>
      </c>
      <c r="C71" s="113" t="s">
        <v>786</v>
      </c>
      <c r="D71" s="31" t="s">
        <v>1469</v>
      </c>
      <c r="E71" s="32">
        <v>4</v>
      </c>
      <c r="F71" s="33">
        <v>365.03</v>
      </c>
      <c r="G71" s="33">
        <v>4.1100000000000003</v>
      </c>
      <c r="H71" s="34"/>
      <c r="I71" s="34"/>
      <c r="J71" s="60">
        <v>1460</v>
      </c>
      <c r="K71" s="34">
        <v>16</v>
      </c>
      <c r="L71" s="34"/>
      <c r="M71" s="34"/>
      <c r="N71" s="34">
        <v>0.31</v>
      </c>
      <c r="O71" s="34">
        <v>1.24</v>
      </c>
      <c r="P71" s="34"/>
      <c r="Q71" s="34"/>
    </row>
    <row r="72" spans="1:17" ht="36">
      <c r="A72" s="23">
        <v>42</v>
      </c>
      <c r="B72" s="30" t="s">
        <v>785</v>
      </c>
      <c r="C72" s="113" t="s">
        <v>784</v>
      </c>
      <c r="D72" s="31" t="s">
        <v>1543</v>
      </c>
      <c r="E72" s="35">
        <v>0.08</v>
      </c>
      <c r="F72" s="33">
        <v>7903.63</v>
      </c>
      <c r="G72" s="33">
        <v>991.41</v>
      </c>
      <c r="H72" s="33">
        <v>189.78</v>
      </c>
      <c r="I72" s="33">
        <v>4.1900000000000004</v>
      </c>
      <c r="J72" s="60">
        <v>632</v>
      </c>
      <c r="K72" s="34">
        <v>79</v>
      </c>
      <c r="L72" s="34">
        <v>15</v>
      </c>
      <c r="M72" s="34"/>
      <c r="N72" s="34">
        <v>72.05</v>
      </c>
      <c r="O72" s="34">
        <v>5.76</v>
      </c>
      <c r="P72" s="34">
        <v>0.23</v>
      </c>
      <c r="Q72" s="34">
        <v>0.02</v>
      </c>
    </row>
    <row r="73" spans="1:17" ht="36">
      <c r="A73" s="23">
        <v>43</v>
      </c>
      <c r="B73" s="30" t="s">
        <v>783</v>
      </c>
      <c r="C73" s="113" t="s">
        <v>782</v>
      </c>
      <c r="D73" s="31" t="s">
        <v>1543</v>
      </c>
      <c r="E73" s="35">
        <v>0.02</v>
      </c>
      <c r="F73" s="33">
        <v>7249.68</v>
      </c>
      <c r="G73" s="33">
        <v>837.02</v>
      </c>
      <c r="H73" s="33">
        <v>157.47999999999999</v>
      </c>
      <c r="I73" s="33">
        <v>3.46</v>
      </c>
      <c r="J73" s="60">
        <v>145</v>
      </c>
      <c r="K73" s="34">
        <v>17</v>
      </c>
      <c r="L73" s="34">
        <v>3</v>
      </c>
      <c r="M73" s="34"/>
      <c r="N73" s="34">
        <v>60.83</v>
      </c>
      <c r="O73" s="34">
        <v>1.22</v>
      </c>
      <c r="P73" s="34">
        <v>0.19</v>
      </c>
      <c r="Q73" s="34"/>
    </row>
    <row r="74" spans="1:17" ht="24">
      <c r="A74" s="23">
        <v>44</v>
      </c>
      <c r="B74" s="30" t="s">
        <v>654</v>
      </c>
      <c r="C74" s="113" t="s">
        <v>653</v>
      </c>
      <c r="D74" s="31" t="s">
        <v>1877</v>
      </c>
      <c r="E74" s="32">
        <v>2</v>
      </c>
      <c r="F74" s="33">
        <v>17.02</v>
      </c>
      <c r="G74" s="34"/>
      <c r="H74" s="34"/>
      <c r="I74" s="34"/>
      <c r="J74" s="60">
        <v>34</v>
      </c>
      <c r="K74" s="34"/>
      <c r="L74" s="34"/>
      <c r="M74" s="34"/>
      <c r="N74" s="34"/>
      <c r="O74" s="34"/>
      <c r="P74" s="34"/>
      <c r="Q74" s="34"/>
    </row>
    <row r="75" spans="1:17" ht="48">
      <c r="A75" s="23">
        <v>45</v>
      </c>
      <c r="B75" s="30" t="s">
        <v>674</v>
      </c>
      <c r="C75" s="113" t="s">
        <v>673</v>
      </c>
      <c r="D75" s="31" t="s">
        <v>1543</v>
      </c>
      <c r="E75" s="35">
        <v>0.1</v>
      </c>
      <c r="F75" s="33">
        <v>104.4</v>
      </c>
      <c r="G75" s="33">
        <v>82.16</v>
      </c>
      <c r="H75" s="33">
        <v>15.29</v>
      </c>
      <c r="I75" s="34"/>
      <c r="J75" s="60">
        <v>10</v>
      </c>
      <c r="K75" s="34">
        <v>8</v>
      </c>
      <c r="L75" s="34">
        <v>2</v>
      </c>
      <c r="M75" s="34"/>
      <c r="N75" s="34">
        <v>5.01</v>
      </c>
      <c r="O75" s="34">
        <v>0.5</v>
      </c>
      <c r="P75" s="34"/>
      <c r="Q75" s="34"/>
    </row>
    <row r="76" spans="1:17" ht="48">
      <c r="A76" s="23">
        <v>46</v>
      </c>
      <c r="B76" s="30" t="s">
        <v>670</v>
      </c>
      <c r="C76" s="113" t="s">
        <v>669</v>
      </c>
      <c r="D76" s="31" t="s">
        <v>1811</v>
      </c>
      <c r="E76" s="35">
        <v>9.5000000000000001E-2</v>
      </c>
      <c r="F76" s="33">
        <v>445.68</v>
      </c>
      <c r="G76" s="33">
        <v>259.38</v>
      </c>
      <c r="H76" s="33">
        <v>71.42</v>
      </c>
      <c r="I76" s="34"/>
      <c r="J76" s="60">
        <v>42</v>
      </c>
      <c r="K76" s="34">
        <v>25</v>
      </c>
      <c r="L76" s="34">
        <v>7</v>
      </c>
      <c r="M76" s="34"/>
      <c r="N76" s="34">
        <v>18.850000000000001</v>
      </c>
      <c r="O76" s="34">
        <v>1.79</v>
      </c>
      <c r="P76" s="34"/>
      <c r="Q76" s="34"/>
    </row>
    <row r="77" spans="1:17" ht="22.5" outlineLevel="1">
      <c r="A77" s="132" t="s">
        <v>1227</v>
      </c>
      <c r="B77" s="134" t="s">
        <v>781</v>
      </c>
      <c r="C77" s="133" t="s">
        <v>780</v>
      </c>
      <c r="D77" s="132" t="s">
        <v>1697</v>
      </c>
      <c r="E77" s="131" t="s">
        <v>779</v>
      </c>
      <c r="F77" s="130">
        <v>17616.25</v>
      </c>
      <c r="G77" s="34"/>
      <c r="H77" s="34"/>
      <c r="I77" s="34"/>
      <c r="J77" s="144">
        <v>44.34</v>
      </c>
      <c r="K77" s="34"/>
      <c r="L77" s="34"/>
      <c r="M77" s="34"/>
      <c r="N77" s="34"/>
      <c r="O77" s="34"/>
      <c r="P77" s="34"/>
      <c r="Q77" s="34"/>
    </row>
    <row r="78" spans="1:17" ht="22.5" outlineLevel="1">
      <c r="A78" s="132" t="s">
        <v>1227</v>
      </c>
      <c r="B78" s="134" t="s">
        <v>778</v>
      </c>
      <c r="C78" s="133" t="s">
        <v>1225</v>
      </c>
      <c r="D78" s="132" t="s">
        <v>1524</v>
      </c>
      <c r="E78" s="131" t="s">
        <v>777</v>
      </c>
      <c r="F78" s="130">
        <v>414.12</v>
      </c>
      <c r="G78" s="34"/>
      <c r="H78" s="34"/>
      <c r="I78" s="34"/>
      <c r="J78" s="144">
        <v>60.59</v>
      </c>
      <c r="K78" s="34"/>
      <c r="L78" s="34"/>
      <c r="M78" s="34"/>
      <c r="N78" s="34"/>
      <c r="O78" s="34"/>
      <c r="P78" s="34"/>
      <c r="Q78" s="34"/>
    </row>
    <row r="79" spans="1:17" ht="22.5" outlineLevel="1">
      <c r="A79" s="132" t="s">
        <v>1227</v>
      </c>
      <c r="B79" s="134" t="s">
        <v>776</v>
      </c>
      <c r="C79" s="133" t="s">
        <v>775</v>
      </c>
      <c r="D79" s="132" t="s">
        <v>774</v>
      </c>
      <c r="E79" s="131" t="s">
        <v>773</v>
      </c>
      <c r="F79" s="130">
        <v>21560</v>
      </c>
      <c r="G79" s="34"/>
      <c r="H79" s="34"/>
      <c r="I79" s="34"/>
      <c r="J79" s="144">
        <v>4.51</v>
      </c>
      <c r="K79" s="34"/>
      <c r="L79" s="34"/>
      <c r="M79" s="34"/>
      <c r="N79" s="34"/>
      <c r="O79" s="34"/>
      <c r="P79" s="34"/>
      <c r="Q79" s="34"/>
    </row>
    <row r="80" spans="1:17" ht="22.5" outlineLevel="1">
      <c r="A80" s="132" t="s">
        <v>1227</v>
      </c>
      <c r="B80" s="134" t="s">
        <v>772</v>
      </c>
      <c r="C80" s="133" t="s">
        <v>771</v>
      </c>
      <c r="D80" s="132" t="s">
        <v>1877</v>
      </c>
      <c r="E80" s="131" t="s">
        <v>770</v>
      </c>
      <c r="F80" s="130">
        <v>42.32</v>
      </c>
      <c r="G80" s="34"/>
      <c r="H80" s="34"/>
      <c r="I80" s="34"/>
      <c r="J80" s="144">
        <v>3.14</v>
      </c>
      <c r="K80" s="34"/>
      <c r="L80" s="34"/>
      <c r="M80" s="34"/>
      <c r="N80" s="34"/>
      <c r="O80" s="34"/>
      <c r="P80" s="34"/>
      <c r="Q80" s="34"/>
    </row>
    <row r="81" spans="1:17" ht="48">
      <c r="A81" s="23">
        <v>47</v>
      </c>
      <c r="B81" s="30" t="s">
        <v>1209</v>
      </c>
      <c r="C81" s="113" t="s">
        <v>769</v>
      </c>
      <c r="D81" s="31" t="s">
        <v>1524</v>
      </c>
      <c r="E81" s="32">
        <v>0.14630000000000001</v>
      </c>
      <c r="F81" s="33">
        <v>553.85</v>
      </c>
      <c r="G81" s="34"/>
      <c r="H81" s="34"/>
      <c r="I81" s="34"/>
      <c r="J81" s="60">
        <v>81</v>
      </c>
      <c r="K81" s="34"/>
      <c r="L81" s="34"/>
      <c r="M81" s="34"/>
      <c r="N81" s="34"/>
      <c r="O81" s="34"/>
      <c r="P81" s="34"/>
      <c r="Q81" s="34"/>
    </row>
    <row r="82" spans="1:17">
      <c r="A82" s="215" t="s">
        <v>1582</v>
      </c>
      <c r="B82" s="216"/>
      <c r="C82" s="216"/>
      <c r="D82" s="216"/>
      <c r="E82" s="216"/>
      <c r="F82" s="216"/>
      <c r="G82" s="216"/>
      <c r="H82" s="216"/>
      <c r="I82" s="216"/>
      <c r="J82" s="61">
        <v>45222</v>
      </c>
      <c r="K82" s="33">
        <v>5895</v>
      </c>
      <c r="L82" s="33">
        <v>763</v>
      </c>
      <c r="M82" s="33">
        <v>25</v>
      </c>
      <c r="N82" s="34"/>
      <c r="O82" s="33">
        <v>457.62</v>
      </c>
      <c r="P82" s="34"/>
      <c r="Q82" s="33">
        <v>1.58</v>
      </c>
    </row>
    <row r="83" spans="1:17">
      <c r="A83" s="215" t="s">
        <v>1583</v>
      </c>
      <c r="B83" s="216"/>
      <c r="C83" s="216"/>
      <c r="D83" s="216"/>
      <c r="E83" s="216"/>
      <c r="F83" s="216"/>
      <c r="G83" s="216"/>
      <c r="H83" s="216"/>
      <c r="I83" s="216"/>
      <c r="J83" s="61">
        <v>47175</v>
      </c>
      <c r="K83" s="33">
        <v>7505</v>
      </c>
      <c r="L83" s="33">
        <v>1106</v>
      </c>
      <c r="M83" s="33">
        <v>38</v>
      </c>
      <c r="N83" s="34"/>
      <c r="O83" s="33">
        <v>553.75</v>
      </c>
      <c r="P83" s="34"/>
      <c r="Q83" s="33">
        <v>2.3199999999999998</v>
      </c>
    </row>
    <row r="84" spans="1:17">
      <c r="A84" s="215" t="s">
        <v>1584</v>
      </c>
      <c r="B84" s="216"/>
      <c r="C84" s="216"/>
      <c r="D84" s="216"/>
      <c r="E84" s="216"/>
      <c r="F84" s="216"/>
      <c r="G84" s="216"/>
      <c r="H84" s="216"/>
      <c r="I84" s="216"/>
      <c r="J84" s="60"/>
      <c r="K84" s="34"/>
      <c r="L84" s="34"/>
      <c r="M84" s="34"/>
      <c r="N84" s="34"/>
      <c r="O84" s="34"/>
      <c r="P84" s="34"/>
      <c r="Q84" s="34"/>
    </row>
    <row r="85" spans="1:17" ht="15" customHeight="1">
      <c r="A85" s="215" t="s">
        <v>768</v>
      </c>
      <c r="B85" s="216"/>
      <c r="C85" s="216"/>
      <c r="D85" s="216"/>
      <c r="E85" s="216"/>
      <c r="F85" s="216"/>
      <c r="G85" s="216"/>
      <c r="H85" s="216"/>
      <c r="I85" s="216"/>
      <c r="J85" s="61">
        <v>255</v>
      </c>
      <c r="K85" s="33">
        <v>253</v>
      </c>
      <c r="L85" s="33">
        <v>1</v>
      </c>
      <c r="M85" s="33">
        <v>1</v>
      </c>
      <c r="N85" s="34"/>
      <c r="O85" s="34"/>
      <c r="P85" s="34"/>
      <c r="Q85" s="34"/>
    </row>
    <row r="86" spans="1:17" ht="27" customHeight="1">
      <c r="A86" s="215" t="s">
        <v>767</v>
      </c>
      <c r="B86" s="216"/>
      <c r="C86" s="216"/>
      <c r="D86" s="216"/>
      <c r="E86" s="216"/>
      <c r="F86" s="216"/>
      <c r="G86" s="216"/>
      <c r="H86" s="216"/>
      <c r="I86" s="216"/>
      <c r="J86" s="61">
        <v>706</v>
      </c>
      <c r="K86" s="33">
        <v>536</v>
      </c>
      <c r="L86" s="33">
        <v>172</v>
      </c>
      <c r="M86" s="33">
        <v>6</v>
      </c>
      <c r="N86" s="34"/>
      <c r="O86" s="33">
        <v>37.938000000000002</v>
      </c>
      <c r="P86" s="34"/>
      <c r="Q86" s="33">
        <v>0.3725</v>
      </c>
    </row>
    <row r="87" spans="1:17" ht="27.6" customHeight="1">
      <c r="A87" s="215" t="s">
        <v>766</v>
      </c>
      <c r="B87" s="216"/>
      <c r="C87" s="216"/>
      <c r="D87" s="216"/>
      <c r="E87" s="216"/>
      <c r="F87" s="216"/>
      <c r="G87" s="216"/>
      <c r="H87" s="216"/>
      <c r="I87" s="216"/>
      <c r="J87" s="61">
        <v>992</v>
      </c>
      <c r="K87" s="33">
        <v>821</v>
      </c>
      <c r="L87" s="33">
        <v>171</v>
      </c>
      <c r="M87" s="33">
        <v>6</v>
      </c>
      <c r="N87" s="34"/>
      <c r="O87" s="33">
        <v>58.173999999999999</v>
      </c>
      <c r="P87" s="34"/>
      <c r="Q87" s="33">
        <v>0.372</v>
      </c>
    </row>
    <row r="88" spans="1:17">
      <c r="A88" s="215" t="s">
        <v>1585</v>
      </c>
      <c r="B88" s="216"/>
      <c r="C88" s="216"/>
      <c r="D88" s="216"/>
      <c r="E88" s="216"/>
      <c r="F88" s="216"/>
      <c r="G88" s="216"/>
      <c r="H88" s="216"/>
      <c r="I88" s="216"/>
      <c r="J88" s="61">
        <v>8315</v>
      </c>
      <c r="K88" s="34"/>
      <c r="L88" s="34"/>
      <c r="M88" s="34"/>
      <c r="N88" s="34"/>
      <c r="O88" s="34"/>
      <c r="P88" s="34"/>
      <c r="Q88" s="34"/>
    </row>
    <row r="89" spans="1:17">
      <c r="A89" s="215" t="s">
        <v>1586</v>
      </c>
      <c r="B89" s="216"/>
      <c r="C89" s="216"/>
      <c r="D89" s="216"/>
      <c r="E89" s="216"/>
      <c r="F89" s="216"/>
      <c r="G89" s="216"/>
      <c r="H89" s="216"/>
      <c r="I89" s="216"/>
      <c r="J89" s="61">
        <v>4763</v>
      </c>
      <c r="K89" s="34"/>
      <c r="L89" s="34"/>
      <c r="M89" s="34"/>
      <c r="N89" s="34"/>
      <c r="O89" s="34"/>
      <c r="P89" s="34"/>
      <c r="Q89" s="34"/>
    </row>
    <row r="90" spans="1:17">
      <c r="A90" s="225" t="s">
        <v>1587</v>
      </c>
      <c r="B90" s="216"/>
      <c r="C90" s="216"/>
      <c r="D90" s="216"/>
      <c r="E90" s="216"/>
      <c r="F90" s="216"/>
      <c r="G90" s="216"/>
      <c r="H90" s="216"/>
      <c r="I90" s="216"/>
      <c r="J90" s="60"/>
      <c r="K90" s="34"/>
      <c r="L90" s="34"/>
      <c r="M90" s="34"/>
      <c r="N90" s="34"/>
      <c r="O90" s="34"/>
      <c r="P90" s="34"/>
      <c r="Q90" s="34"/>
    </row>
    <row r="91" spans="1:17" ht="15" customHeight="1">
      <c r="A91" s="215" t="s">
        <v>765</v>
      </c>
      <c r="B91" s="216"/>
      <c r="C91" s="216"/>
      <c r="D91" s="216"/>
      <c r="E91" s="216"/>
      <c r="F91" s="216"/>
      <c r="G91" s="216"/>
      <c r="H91" s="216"/>
      <c r="I91" s="216"/>
      <c r="J91" s="61">
        <v>5259</v>
      </c>
      <c r="K91" s="34"/>
      <c r="L91" s="34"/>
      <c r="M91" s="34"/>
      <c r="N91" s="34"/>
      <c r="O91" s="33">
        <v>184.6</v>
      </c>
      <c r="P91" s="34"/>
      <c r="Q91" s="33">
        <v>0.09</v>
      </c>
    </row>
    <row r="92" spans="1:17" ht="30" customHeight="1">
      <c r="A92" s="215" t="s">
        <v>764</v>
      </c>
      <c r="B92" s="216"/>
      <c r="C92" s="216"/>
      <c r="D92" s="216"/>
      <c r="E92" s="216"/>
      <c r="F92" s="216"/>
      <c r="G92" s="216"/>
      <c r="H92" s="216"/>
      <c r="I92" s="216"/>
      <c r="J92" s="61">
        <v>52514</v>
      </c>
      <c r="K92" s="34"/>
      <c r="L92" s="34"/>
      <c r="M92" s="34"/>
      <c r="N92" s="34"/>
      <c r="O92" s="33">
        <v>339.67</v>
      </c>
      <c r="P92" s="34"/>
      <c r="Q92" s="33">
        <v>2.23</v>
      </c>
    </row>
    <row r="93" spans="1:17">
      <c r="A93" s="215" t="s">
        <v>1662</v>
      </c>
      <c r="B93" s="216"/>
      <c r="C93" s="216"/>
      <c r="D93" s="216"/>
      <c r="E93" s="216"/>
      <c r="F93" s="216"/>
      <c r="G93" s="216"/>
      <c r="H93" s="216"/>
      <c r="I93" s="216"/>
      <c r="J93" s="61">
        <v>346</v>
      </c>
      <c r="K93" s="34"/>
      <c r="L93" s="34"/>
      <c r="M93" s="34"/>
      <c r="N93" s="34"/>
      <c r="O93" s="33">
        <v>4.66</v>
      </c>
      <c r="P93" s="34"/>
      <c r="Q93" s="34"/>
    </row>
    <row r="94" spans="1:17">
      <c r="A94" s="215" t="s">
        <v>1668</v>
      </c>
      <c r="B94" s="216"/>
      <c r="C94" s="216"/>
      <c r="D94" s="216"/>
      <c r="E94" s="216"/>
      <c r="F94" s="216"/>
      <c r="G94" s="216"/>
      <c r="H94" s="216"/>
      <c r="I94" s="216"/>
      <c r="J94" s="61">
        <v>1195</v>
      </c>
      <c r="K94" s="34"/>
      <c r="L94" s="34"/>
      <c r="M94" s="34"/>
      <c r="N94" s="34"/>
      <c r="O94" s="34"/>
      <c r="P94" s="34"/>
      <c r="Q94" s="34"/>
    </row>
    <row r="95" spans="1:17">
      <c r="A95" s="215" t="s">
        <v>1656</v>
      </c>
      <c r="B95" s="216"/>
      <c r="C95" s="216"/>
      <c r="D95" s="216"/>
      <c r="E95" s="216"/>
      <c r="F95" s="216"/>
      <c r="G95" s="216"/>
      <c r="H95" s="216"/>
      <c r="I95" s="216"/>
      <c r="J95" s="61">
        <v>939</v>
      </c>
      <c r="K95" s="34"/>
      <c r="L95" s="34"/>
      <c r="M95" s="34"/>
      <c r="N95" s="34"/>
      <c r="O95" s="33">
        <v>24.82</v>
      </c>
      <c r="P95" s="34"/>
      <c r="Q95" s="34"/>
    </row>
    <row r="96" spans="1:17">
      <c r="A96" s="215" t="s">
        <v>1590</v>
      </c>
      <c r="B96" s="216"/>
      <c r="C96" s="216"/>
      <c r="D96" s="216"/>
      <c r="E96" s="216"/>
      <c r="F96" s="216"/>
      <c r="G96" s="216"/>
      <c r="H96" s="216"/>
      <c r="I96" s="216"/>
      <c r="J96" s="61">
        <v>60253</v>
      </c>
      <c r="K96" s="34"/>
      <c r="L96" s="34"/>
      <c r="M96" s="34"/>
      <c r="N96" s="34"/>
      <c r="O96" s="33">
        <v>553.75</v>
      </c>
      <c r="P96" s="34"/>
      <c r="Q96" s="33">
        <v>2.3199999999999998</v>
      </c>
    </row>
    <row r="97" spans="1:17">
      <c r="A97" s="215" t="s">
        <v>1591</v>
      </c>
      <c r="B97" s="216"/>
      <c r="C97" s="216"/>
      <c r="D97" s="216"/>
      <c r="E97" s="216"/>
      <c r="F97" s="216"/>
      <c r="G97" s="216"/>
      <c r="H97" s="216"/>
      <c r="I97" s="216"/>
      <c r="J97" s="60"/>
      <c r="K97" s="34"/>
      <c r="L97" s="34"/>
      <c r="M97" s="34"/>
      <c r="N97" s="34"/>
      <c r="O97" s="34"/>
      <c r="P97" s="34"/>
      <c r="Q97" s="34"/>
    </row>
    <row r="98" spans="1:17">
      <c r="A98" s="215" t="s">
        <v>1592</v>
      </c>
      <c r="B98" s="216"/>
      <c r="C98" s="216"/>
      <c r="D98" s="216"/>
      <c r="E98" s="216"/>
      <c r="F98" s="216"/>
      <c r="G98" s="216"/>
      <c r="H98" s="216"/>
      <c r="I98" s="216"/>
      <c r="J98" s="61">
        <v>38564</v>
      </c>
      <c r="K98" s="34"/>
      <c r="L98" s="34"/>
      <c r="M98" s="34"/>
      <c r="N98" s="34"/>
      <c r="O98" s="34"/>
      <c r="P98" s="34"/>
      <c r="Q98" s="34"/>
    </row>
    <row r="99" spans="1:17">
      <c r="A99" s="215" t="s">
        <v>1593</v>
      </c>
      <c r="B99" s="216"/>
      <c r="C99" s="216"/>
      <c r="D99" s="216"/>
      <c r="E99" s="216"/>
      <c r="F99" s="216"/>
      <c r="G99" s="216"/>
      <c r="H99" s="216"/>
      <c r="I99" s="216"/>
      <c r="J99" s="61">
        <f>1106-38</f>
        <v>1068</v>
      </c>
      <c r="K99" s="34"/>
      <c r="L99" s="34"/>
      <c r="M99" s="34"/>
      <c r="N99" s="34"/>
      <c r="O99" s="34"/>
      <c r="P99" s="34"/>
      <c r="Q99" s="34"/>
    </row>
    <row r="100" spans="1:17">
      <c r="A100" s="215" t="s">
        <v>1594</v>
      </c>
      <c r="B100" s="216"/>
      <c r="C100" s="216"/>
      <c r="D100" s="216"/>
      <c r="E100" s="216"/>
      <c r="F100" s="216"/>
      <c r="G100" s="216"/>
      <c r="H100" s="216"/>
      <c r="I100" s="216"/>
      <c r="J100" s="61">
        <v>7543</v>
      </c>
      <c r="K100" s="34"/>
      <c r="L100" s="34"/>
      <c r="M100" s="34"/>
      <c r="N100" s="34"/>
      <c r="O100" s="34"/>
      <c r="P100" s="34"/>
      <c r="Q100" s="34"/>
    </row>
    <row r="101" spans="1:17">
      <c r="A101" s="215" t="s">
        <v>1595</v>
      </c>
      <c r="B101" s="216"/>
      <c r="C101" s="216"/>
      <c r="D101" s="216"/>
      <c r="E101" s="216"/>
      <c r="F101" s="216"/>
      <c r="G101" s="216"/>
      <c r="H101" s="216"/>
      <c r="I101" s="216"/>
      <c r="J101" s="61">
        <v>8315</v>
      </c>
      <c r="K101" s="34"/>
      <c r="L101" s="34"/>
      <c r="M101" s="34"/>
      <c r="N101" s="34"/>
      <c r="O101" s="34"/>
      <c r="P101" s="34"/>
      <c r="Q101" s="34"/>
    </row>
    <row r="102" spans="1:17">
      <c r="A102" s="215" t="s">
        <v>1596</v>
      </c>
      <c r="B102" s="216"/>
      <c r="C102" s="216"/>
      <c r="D102" s="216"/>
      <c r="E102" s="216"/>
      <c r="F102" s="216"/>
      <c r="G102" s="216"/>
      <c r="H102" s="216"/>
      <c r="I102" s="216"/>
      <c r="J102" s="61">
        <v>4763</v>
      </c>
      <c r="K102" s="34"/>
      <c r="L102" s="34"/>
      <c r="M102" s="34"/>
      <c r="N102" s="34"/>
      <c r="O102" s="34"/>
      <c r="P102" s="34"/>
      <c r="Q102" s="34"/>
    </row>
    <row r="103" spans="1:17">
      <c r="A103" s="215" t="s">
        <v>1597</v>
      </c>
      <c r="B103" s="238"/>
      <c r="C103" s="238"/>
      <c r="D103" s="238"/>
      <c r="E103" s="238"/>
      <c r="F103" s="238"/>
      <c r="G103" s="238"/>
      <c r="H103" s="238"/>
      <c r="I103" s="238"/>
      <c r="J103" s="61">
        <f>SUM(J98:J102)</f>
        <v>60253</v>
      </c>
      <c r="K103" s="34"/>
      <c r="L103" s="34"/>
      <c r="M103" s="34"/>
      <c r="N103" s="34"/>
      <c r="O103" s="33"/>
      <c r="P103" s="34"/>
      <c r="Q103" s="33"/>
    </row>
    <row r="104" spans="1:17" ht="13.15" customHeight="1">
      <c r="A104" s="225" t="s">
        <v>763</v>
      </c>
      <c r="B104" s="237"/>
      <c r="C104" s="237"/>
      <c r="D104" s="237"/>
      <c r="E104" s="237"/>
      <c r="F104" s="237"/>
      <c r="G104" s="237"/>
      <c r="H104" s="237"/>
      <c r="I104" s="237"/>
      <c r="J104" s="61">
        <v>266318</v>
      </c>
      <c r="K104" s="34"/>
      <c r="L104" s="34"/>
      <c r="M104" s="34"/>
      <c r="N104" s="34"/>
      <c r="O104" s="34"/>
      <c r="P104" s="34"/>
      <c r="Q104" s="34"/>
    </row>
    <row r="105" spans="1:17">
      <c r="A105" s="225" t="s">
        <v>1597</v>
      </c>
      <c r="B105" s="216"/>
      <c r="C105" s="216"/>
      <c r="D105" s="216"/>
      <c r="E105" s="216"/>
      <c r="F105" s="216"/>
      <c r="G105" s="216"/>
      <c r="H105" s="216"/>
      <c r="I105" s="216"/>
      <c r="J105" s="62">
        <v>266318</v>
      </c>
      <c r="K105" s="34"/>
      <c r="L105" s="34"/>
      <c r="M105" s="34"/>
      <c r="N105" s="34"/>
      <c r="O105" s="36">
        <v>553.75</v>
      </c>
      <c r="P105" s="34"/>
      <c r="Q105" s="36">
        <v>2.3199999999999998</v>
      </c>
    </row>
    <row r="106" spans="1:17" ht="14.45" customHeight="1">
      <c r="A106" s="4"/>
      <c r="B106" s="9"/>
      <c r="C106" s="2"/>
      <c r="D106" s="135"/>
      <c r="E106" s="4"/>
      <c r="F106" s="5"/>
      <c r="G106" s="5"/>
      <c r="H106" s="5"/>
      <c r="I106" s="5"/>
      <c r="J106" s="57"/>
      <c r="K106" s="5"/>
      <c r="L106" s="5"/>
      <c r="M106" s="5"/>
      <c r="N106" s="5"/>
      <c r="O106" s="5"/>
      <c r="P106" s="5"/>
      <c r="Q106" s="5"/>
    </row>
    <row r="107" spans="1:17" customFormat="1" ht="13.5" customHeight="1">
      <c r="A107" s="157"/>
      <c r="B107" s="156" t="s">
        <v>635</v>
      </c>
      <c r="C107" s="155"/>
      <c r="D107" s="155"/>
      <c r="E107" s="155"/>
      <c r="F107" s="155"/>
      <c r="G107" s="155"/>
      <c r="H107" s="155"/>
      <c r="I107" s="155"/>
      <c r="J107" s="154"/>
      <c r="K107" s="153"/>
      <c r="L107" s="153"/>
      <c r="M107" s="153"/>
      <c r="N107" s="153"/>
      <c r="O107" s="152"/>
      <c r="P107" s="153"/>
      <c r="Q107" s="152"/>
    </row>
    <row r="109" spans="1:17" customFormat="1" ht="12.6" customHeight="1">
      <c r="A109" s="49"/>
      <c r="B109" s="54"/>
      <c r="C109" s="55"/>
      <c r="D109" s="56"/>
      <c r="E109" s="129"/>
      <c r="F109" s="50"/>
      <c r="G109" s="50"/>
      <c r="H109" s="50"/>
      <c r="I109" s="50"/>
      <c r="J109" s="64"/>
      <c r="K109" s="50"/>
      <c r="L109" s="50"/>
      <c r="M109" s="50"/>
      <c r="N109" s="50"/>
      <c r="O109" s="50"/>
      <c r="P109" s="50"/>
      <c r="Q109" s="50"/>
    </row>
    <row r="110" spans="1:17" customFormat="1" ht="12.75" customHeight="1">
      <c r="A110" s="49"/>
      <c r="B110" s="18" t="s">
        <v>1612</v>
      </c>
      <c r="C110" s="18"/>
      <c r="D110" s="18"/>
      <c r="E110" s="18"/>
      <c r="F110" s="18"/>
      <c r="G110" s="18"/>
      <c r="H110" s="18"/>
      <c r="I110" s="18" t="s">
        <v>991</v>
      </c>
      <c r="J110" s="59"/>
      <c r="K110" s="59"/>
      <c r="L110" s="18"/>
      <c r="M110" s="18"/>
      <c r="N110" s="50"/>
      <c r="O110" s="50"/>
      <c r="P110" s="50"/>
    </row>
    <row r="111" spans="1:17" customFormat="1" ht="12.75" customHeight="1">
      <c r="A111" s="49"/>
      <c r="B111" s="51"/>
      <c r="C111" s="52"/>
      <c r="D111" s="53"/>
      <c r="E111" s="51"/>
      <c r="F111" s="51"/>
      <c r="G111" s="52"/>
      <c r="H111" s="40"/>
      <c r="I111" s="18"/>
      <c r="J111" s="59"/>
      <c r="K111" s="59"/>
      <c r="L111" s="18"/>
      <c r="M111" s="18"/>
      <c r="N111" s="50"/>
      <c r="O111" s="50"/>
      <c r="P111" s="50"/>
    </row>
    <row r="112" spans="1:17">
      <c r="F112" s="27"/>
      <c r="G112" s="27"/>
      <c r="H112" s="27"/>
      <c r="I112" s="27"/>
      <c r="J112" s="63"/>
      <c r="K112" s="63"/>
      <c r="L112" s="27"/>
      <c r="M112" s="27"/>
      <c r="N112" s="27"/>
      <c r="O112" s="27"/>
      <c r="P112" s="27"/>
      <c r="Q112" s="27"/>
    </row>
    <row r="113" spans="1:17" customFormat="1">
      <c r="A113" s="49"/>
      <c r="B113" s="54"/>
      <c r="C113" s="55"/>
      <c r="D113" s="56"/>
      <c r="E113" s="129"/>
      <c r="F113" s="50"/>
      <c r="G113" s="50"/>
      <c r="H113" s="50"/>
      <c r="I113" s="51"/>
      <c r="J113" s="145"/>
      <c r="K113" s="51"/>
      <c r="L113" s="51"/>
      <c r="M113" s="51"/>
      <c r="N113" s="51"/>
      <c r="O113" s="51"/>
      <c r="P113" s="51"/>
      <c r="Q113" s="50"/>
    </row>
  </sheetData>
  <mergeCells count="49">
    <mergeCell ref="E18:E20"/>
    <mergeCell ref="B18:B20"/>
    <mergeCell ref="F19:F20"/>
    <mergeCell ref="F18:I18"/>
    <mergeCell ref="G19:I19"/>
    <mergeCell ref="N18:N20"/>
    <mergeCell ref="Q18:Q20"/>
    <mergeCell ref="J19:J20"/>
    <mergeCell ref="K19:M19"/>
    <mergeCell ref="J18:M18"/>
    <mergeCell ref="P18:P20"/>
    <mergeCell ref="A104:I104"/>
    <mergeCell ref="A105:I105"/>
    <mergeCell ref="J11:K11"/>
    <mergeCell ref="J12:K12"/>
    <mergeCell ref="A95:I95"/>
    <mergeCell ref="A96:I96"/>
    <mergeCell ref="A97:I97"/>
    <mergeCell ref="A98:I98"/>
    <mergeCell ref="A99:I99"/>
    <mergeCell ref="A100:I100"/>
    <mergeCell ref="A62:Q62"/>
    <mergeCell ref="A82:I82"/>
    <mergeCell ref="A18:A20"/>
    <mergeCell ref="C18:C20"/>
    <mergeCell ref="D18:D20"/>
    <mergeCell ref="A22:Q22"/>
    <mergeCell ref="A23:Q23"/>
    <mergeCell ref="A32:Q32"/>
    <mergeCell ref="A38:Q38"/>
    <mergeCell ref="O18:O20"/>
    <mergeCell ref="E1:J1"/>
    <mergeCell ref="J14:K14"/>
    <mergeCell ref="A103:I103"/>
    <mergeCell ref="J13:K13"/>
    <mergeCell ref="A101:I101"/>
    <mergeCell ref="A102:I102"/>
    <mergeCell ref="A83:I83"/>
    <mergeCell ref="A84:I84"/>
    <mergeCell ref="A85:I85"/>
    <mergeCell ref="A86:I86"/>
    <mergeCell ref="A93:I93"/>
    <mergeCell ref="A94:I94"/>
    <mergeCell ref="A87:I87"/>
    <mergeCell ref="A88:I88"/>
    <mergeCell ref="A89:I89"/>
    <mergeCell ref="A90:I90"/>
    <mergeCell ref="A91:I91"/>
    <mergeCell ref="A92:I92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72"/>
  <sheetViews>
    <sheetView showGridLines="0" zoomScaleNormal="75" zoomScaleSheetLayoutView="75" workbookViewId="0">
      <selection activeCell="D7" sqref="D7"/>
    </sheetView>
  </sheetViews>
  <sheetFormatPr defaultRowHeight="12.75" outlineLevelRow="2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7" width="6.7109375" style="7" customWidth="1"/>
    <col min="18" max="16384" width="9.140625" style="8"/>
  </cols>
  <sheetData>
    <row r="1" spans="1:18" outlineLevel="2">
      <c r="A1" s="6" t="s">
        <v>1509</v>
      </c>
      <c r="B1" s="38"/>
      <c r="C1" s="137"/>
      <c r="D1" s="53"/>
      <c r="E1" s="235" t="s">
        <v>1605</v>
      </c>
      <c r="F1" s="236"/>
      <c r="G1" s="236"/>
      <c r="H1" s="236"/>
      <c r="I1" s="236"/>
      <c r="J1" s="236"/>
      <c r="K1" s="40"/>
      <c r="L1" s="40"/>
      <c r="M1" s="6" t="s">
        <v>1510</v>
      </c>
      <c r="N1" s="40"/>
      <c r="O1" s="40"/>
      <c r="P1" s="40"/>
      <c r="Q1" s="44"/>
      <c r="R1"/>
    </row>
    <row r="2" spans="1:18" outlineLevel="1">
      <c r="A2" s="51"/>
      <c r="B2" s="38"/>
      <c r="C2" s="137"/>
      <c r="D2" s="53"/>
      <c r="E2" s="142"/>
      <c r="F2" s="142"/>
      <c r="G2" s="13" t="s">
        <v>1491</v>
      </c>
      <c r="H2" s="141"/>
      <c r="I2" s="140"/>
      <c r="J2" s="143"/>
      <c r="K2" s="40"/>
      <c r="L2" s="40"/>
      <c r="M2" s="40"/>
      <c r="N2" s="40"/>
      <c r="O2" s="40"/>
      <c r="P2" s="40"/>
      <c r="Q2" s="44"/>
      <c r="R2"/>
    </row>
    <row r="3" spans="1:18" outlineLevel="1">
      <c r="A3" s="51" t="s">
        <v>1485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51" t="s">
        <v>1485</v>
      </c>
      <c r="N3" s="40"/>
      <c r="O3" s="40"/>
      <c r="P3" s="40"/>
      <c r="Q3" s="44"/>
      <c r="R3"/>
    </row>
    <row r="4" spans="1:18" outlineLevel="1">
      <c r="A4" s="10" t="s">
        <v>1484</v>
      </c>
      <c r="B4" s="38"/>
      <c r="C4" s="137"/>
      <c r="D4" s="53"/>
      <c r="E4" s="40"/>
      <c r="F4" s="40"/>
      <c r="G4" s="15" t="s">
        <v>898</v>
      </c>
      <c r="H4" s="139"/>
      <c r="I4" s="40"/>
      <c r="J4" s="143"/>
      <c r="K4" s="40"/>
      <c r="L4" s="40"/>
      <c r="M4" s="10" t="s">
        <v>1482</v>
      </c>
      <c r="N4" s="40"/>
      <c r="O4" s="40"/>
      <c r="P4" s="40"/>
      <c r="Q4" s="44"/>
      <c r="R4"/>
    </row>
    <row r="5" spans="1:18" outlineLevel="1">
      <c r="A5" s="37"/>
      <c r="B5" s="38"/>
      <c r="C5" s="53"/>
      <c r="D5" s="138"/>
      <c r="E5" s="40"/>
      <c r="F5" s="40"/>
      <c r="G5" s="37" t="s">
        <v>1492</v>
      </c>
      <c r="H5" s="37"/>
      <c r="I5" s="37"/>
      <c r="J5" s="143"/>
      <c r="K5" s="40"/>
      <c r="L5" s="40"/>
      <c r="M5" s="40"/>
      <c r="N5" s="40"/>
      <c r="O5" s="40"/>
      <c r="P5" s="40"/>
      <c r="Q5" s="44"/>
      <c r="R5"/>
    </row>
    <row r="6" spans="1:18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40"/>
      <c r="N6" s="40"/>
      <c r="O6" s="40"/>
      <c r="P6" s="40"/>
      <c r="Q6" s="44"/>
      <c r="R6"/>
    </row>
    <row r="7" spans="1:18">
      <c r="A7" s="4"/>
      <c r="B7" s="9"/>
      <c r="C7" s="16" t="s">
        <v>1493</v>
      </c>
      <c r="D7" s="17" t="s">
        <v>897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1494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896</v>
      </c>
      <c r="E10" s="4"/>
      <c r="F10" s="5"/>
      <c r="G10" s="5"/>
      <c r="H10" s="5"/>
      <c r="I10" s="18"/>
      <c r="J10" s="59"/>
      <c r="K10" s="5"/>
      <c r="L10" s="5"/>
      <c r="M10" s="5"/>
      <c r="N10" s="46" t="s">
        <v>630</v>
      </c>
      <c r="O10" s="43"/>
      <c r="P10" s="43"/>
      <c r="Q10" s="5"/>
      <c r="R10" s="22"/>
    </row>
    <row r="11" spans="1:18">
      <c r="A11" s="4"/>
      <c r="B11" s="9"/>
      <c r="C11" s="2"/>
      <c r="D11" s="18" t="s">
        <v>988</v>
      </c>
      <c r="E11" s="4"/>
      <c r="F11" s="5"/>
      <c r="G11" s="5"/>
      <c r="H11" s="5"/>
      <c r="I11" s="18"/>
      <c r="J11" s="227" t="s">
        <v>895</v>
      </c>
      <c r="K11" s="228"/>
      <c r="L11" s="10" t="s">
        <v>1598</v>
      </c>
      <c r="M11" s="5"/>
      <c r="N11" s="41" t="s">
        <v>622</v>
      </c>
      <c r="O11" s="43"/>
      <c r="P11" s="47">
        <f>7.968*4.42</f>
        <v>35.218559999999997</v>
      </c>
      <c r="Q11" s="5"/>
    </row>
    <row r="12" spans="1:18">
      <c r="A12" s="4"/>
      <c r="B12" s="9"/>
      <c r="C12" s="2"/>
      <c r="D12" s="18" t="s">
        <v>1599</v>
      </c>
      <c r="E12" s="4"/>
      <c r="F12" s="5"/>
      <c r="G12" s="5"/>
      <c r="H12" s="5"/>
      <c r="I12" s="18"/>
      <c r="J12" s="227" t="s">
        <v>894</v>
      </c>
      <c r="K12" s="228"/>
      <c r="L12" s="10" t="s">
        <v>1598</v>
      </c>
      <c r="M12" s="5"/>
      <c r="N12" s="41" t="s">
        <v>622</v>
      </c>
      <c r="O12" s="43"/>
      <c r="P12" s="43">
        <f>0.669*4.42</f>
        <v>2.9569800000000002</v>
      </c>
      <c r="Q12" s="5"/>
    </row>
    <row r="13" spans="1:18" outlineLevel="1">
      <c r="A13" s="4"/>
      <c r="B13" s="9"/>
      <c r="C13" s="2"/>
      <c r="D13" s="18" t="s">
        <v>1600</v>
      </c>
      <c r="E13" s="4"/>
      <c r="F13" s="5"/>
      <c r="G13" s="5"/>
      <c r="H13" s="5"/>
      <c r="I13" s="18"/>
      <c r="J13" s="227" t="s">
        <v>893</v>
      </c>
      <c r="K13" s="228"/>
      <c r="L13" s="10" t="s">
        <v>1601</v>
      </c>
      <c r="M13" s="5"/>
      <c r="N13" s="5"/>
      <c r="O13" s="5"/>
      <c r="P13" s="5"/>
      <c r="Q13" s="5"/>
    </row>
    <row r="14" spans="1:18">
      <c r="A14" s="37"/>
      <c r="B14" s="38"/>
      <c r="C14" s="29"/>
      <c r="D14" s="18" t="s">
        <v>1608</v>
      </c>
      <c r="E14" s="18"/>
      <c r="F14" s="18"/>
      <c r="G14" s="18"/>
      <c r="H14" s="18"/>
      <c r="I14" s="18"/>
      <c r="J14" s="59"/>
      <c r="K14" s="39">
        <f>J62/1000</f>
        <v>5.8760000000000003</v>
      </c>
      <c r="L14" s="18" t="s">
        <v>1609</v>
      </c>
      <c r="M14" s="40"/>
      <c r="N14" s="41" t="s">
        <v>622</v>
      </c>
      <c r="O14" s="42"/>
      <c r="P14" s="47">
        <f>5.876*4.42</f>
        <v>25.971920000000001</v>
      </c>
      <c r="Q14" s="44"/>
      <c r="R14" s="44"/>
    </row>
    <row r="15" spans="1:18">
      <c r="A15" s="37"/>
      <c r="B15" s="38"/>
      <c r="C15" s="29"/>
      <c r="D15" s="45" t="s">
        <v>1610</v>
      </c>
      <c r="E15" s="18"/>
      <c r="F15" s="18"/>
      <c r="G15" s="18"/>
      <c r="H15" s="18"/>
      <c r="I15" s="18"/>
      <c r="J15" s="59"/>
      <c r="K15" s="18"/>
      <c r="L15" s="18"/>
      <c r="M15" s="40"/>
      <c r="N15" s="40"/>
      <c r="O15" s="40"/>
      <c r="P15" s="40"/>
      <c r="Q15"/>
      <c r="R15"/>
    </row>
    <row r="17" spans="1:17" ht="18" customHeight="1">
      <c r="A17" s="217" t="s">
        <v>1495</v>
      </c>
      <c r="B17" s="223" t="s">
        <v>1502</v>
      </c>
      <c r="C17" s="217" t="s">
        <v>1496</v>
      </c>
      <c r="D17" s="217" t="s">
        <v>1497</v>
      </c>
      <c r="E17" s="217" t="s">
        <v>1498</v>
      </c>
      <c r="F17" s="217" t="s">
        <v>1511</v>
      </c>
      <c r="G17" s="218"/>
      <c r="H17" s="218"/>
      <c r="I17" s="218"/>
      <c r="J17" s="217" t="s">
        <v>1512</v>
      </c>
      <c r="K17" s="218"/>
      <c r="L17" s="218"/>
      <c r="M17" s="218"/>
      <c r="N17" s="217" t="s">
        <v>1504</v>
      </c>
      <c r="O17" s="217" t="s">
        <v>1506</v>
      </c>
      <c r="P17" s="217" t="s">
        <v>1505</v>
      </c>
      <c r="Q17" s="217" t="s">
        <v>1507</v>
      </c>
    </row>
    <row r="18" spans="1:17" ht="15.75" customHeight="1">
      <c r="A18" s="218"/>
      <c r="B18" s="224"/>
      <c r="C18" s="222"/>
      <c r="D18" s="217"/>
      <c r="E18" s="218"/>
      <c r="F18" s="217" t="s">
        <v>1499</v>
      </c>
      <c r="G18" s="217" t="s">
        <v>1501</v>
      </c>
      <c r="H18" s="218"/>
      <c r="I18" s="218"/>
      <c r="J18" s="220" t="s">
        <v>1499</v>
      </c>
      <c r="K18" s="217" t="s">
        <v>1501</v>
      </c>
      <c r="L18" s="218"/>
      <c r="M18" s="218"/>
      <c r="N18" s="217"/>
      <c r="O18" s="217"/>
      <c r="P18" s="217"/>
      <c r="Q18" s="217"/>
    </row>
    <row r="19" spans="1:17" ht="15.75" customHeight="1">
      <c r="A19" s="218"/>
      <c r="B19" s="224"/>
      <c r="C19" s="222"/>
      <c r="D19" s="217"/>
      <c r="E19" s="218"/>
      <c r="F19" s="218"/>
      <c r="G19" s="116" t="s">
        <v>1500</v>
      </c>
      <c r="H19" s="116" t="s">
        <v>1508</v>
      </c>
      <c r="I19" s="116" t="s">
        <v>1503</v>
      </c>
      <c r="J19" s="221"/>
      <c r="K19" s="116" t="s">
        <v>1500</v>
      </c>
      <c r="L19" s="116" t="s">
        <v>1508</v>
      </c>
      <c r="M19" s="116" t="s">
        <v>1503</v>
      </c>
      <c r="N19" s="217"/>
      <c r="O19" s="217"/>
      <c r="P19" s="217"/>
      <c r="Q19" s="217"/>
    </row>
    <row r="20" spans="1:17">
      <c r="A20" s="23">
        <v>1</v>
      </c>
      <c r="B20" s="118">
        <v>2</v>
      </c>
      <c r="C20" s="116">
        <v>3</v>
      </c>
      <c r="D20" s="116">
        <v>4</v>
      </c>
      <c r="E20" s="23">
        <v>5</v>
      </c>
      <c r="F20" s="117">
        <v>6</v>
      </c>
      <c r="G20" s="117">
        <v>7</v>
      </c>
      <c r="H20" s="117">
        <v>8</v>
      </c>
      <c r="I20" s="117">
        <v>9</v>
      </c>
      <c r="J20" s="119">
        <v>10</v>
      </c>
      <c r="K20" s="117">
        <v>11</v>
      </c>
      <c r="L20" s="117">
        <v>12</v>
      </c>
      <c r="M20" s="117">
        <v>13</v>
      </c>
      <c r="N20" s="117">
        <v>14</v>
      </c>
      <c r="O20" s="117">
        <v>15</v>
      </c>
      <c r="P20" s="117">
        <v>16</v>
      </c>
      <c r="Q20" s="117">
        <v>17</v>
      </c>
    </row>
    <row r="21" spans="1:17" ht="19.899999999999999" customHeight="1">
      <c r="A21" s="219" t="s">
        <v>892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6"/>
      <c r="M21" s="216"/>
      <c r="N21" s="216"/>
      <c r="O21" s="216"/>
      <c r="P21" s="216"/>
      <c r="Q21" s="216"/>
    </row>
    <row r="22" spans="1:17" ht="24">
      <c r="A22" s="23">
        <v>1</v>
      </c>
      <c r="B22" s="30" t="s">
        <v>891</v>
      </c>
      <c r="C22" s="113" t="s">
        <v>890</v>
      </c>
      <c r="D22" s="31" t="s">
        <v>1515</v>
      </c>
      <c r="E22" s="32">
        <v>1</v>
      </c>
      <c r="F22" s="33">
        <v>138.58000000000001</v>
      </c>
      <c r="G22" s="33">
        <v>18.79</v>
      </c>
      <c r="H22" s="33">
        <v>5.32</v>
      </c>
      <c r="I22" s="34"/>
      <c r="J22" s="60">
        <v>139</v>
      </c>
      <c r="K22" s="34">
        <v>19</v>
      </c>
      <c r="L22" s="34">
        <v>5</v>
      </c>
      <c r="M22" s="34"/>
      <c r="N22" s="34">
        <v>1.47</v>
      </c>
      <c r="O22" s="34">
        <v>1.47</v>
      </c>
      <c r="P22" s="34"/>
      <c r="Q22" s="34"/>
    </row>
    <row r="23" spans="1:17" ht="24">
      <c r="A23" s="23">
        <v>2</v>
      </c>
      <c r="B23" s="30" t="s">
        <v>889</v>
      </c>
      <c r="C23" s="113" t="s">
        <v>888</v>
      </c>
      <c r="D23" s="31" t="s">
        <v>1515</v>
      </c>
      <c r="E23" s="35">
        <v>2</v>
      </c>
      <c r="F23" s="33">
        <v>84.1</v>
      </c>
      <c r="G23" s="33">
        <v>18.79</v>
      </c>
      <c r="H23" s="33">
        <v>4.2300000000000004</v>
      </c>
      <c r="I23" s="34"/>
      <c r="J23" s="60">
        <v>168</v>
      </c>
      <c r="K23" s="34">
        <v>38</v>
      </c>
      <c r="L23" s="34">
        <v>8</v>
      </c>
      <c r="M23" s="34"/>
      <c r="N23" s="34">
        <v>1.47</v>
      </c>
      <c r="O23" s="34">
        <v>2.94</v>
      </c>
      <c r="P23" s="34"/>
      <c r="Q23" s="34"/>
    </row>
    <row r="24" spans="1:17" ht="36">
      <c r="A24" s="23">
        <v>3</v>
      </c>
      <c r="B24" s="30" t="s">
        <v>887</v>
      </c>
      <c r="C24" s="113" t="s">
        <v>886</v>
      </c>
      <c r="D24" s="31" t="s">
        <v>1516</v>
      </c>
      <c r="E24" s="32">
        <v>2</v>
      </c>
      <c r="F24" s="33">
        <v>495</v>
      </c>
      <c r="G24" s="34"/>
      <c r="H24" s="34"/>
      <c r="I24" s="34"/>
      <c r="J24" s="60">
        <v>990</v>
      </c>
      <c r="K24" s="34"/>
      <c r="L24" s="34"/>
      <c r="M24" s="34"/>
      <c r="N24" s="34"/>
      <c r="O24" s="34"/>
      <c r="P24" s="34"/>
      <c r="Q24" s="34"/>
    </row>
    <row r="25" spans="1:17" ht="36">
      <c r="A25" s="23">
        <v>4</v>
      </c>
      <c r="B25" s="30" t="s">
        <v>885</v>
      </c>
      <c r="C25" s="113" t="s">
        <v>884</v>
      </c>
      <c r="D25" s="31" t="s">
        <v>1516</v>
      </c>
      <c r="E25" s="32">
        <v>1</v>
      </c>
      <c r="F25" s="33">
        <v>49.27</v>
      </c>
      <c r="G25" s="34"/>
      <c r="H25" s="34"/>
      <c r="I25" s="34"/>
      <c r="J25" s="60">
        <v>49</v>
      </c>
      <c r="K25" s="34"/>
      <c r="L25" s="34"/>
      <c r="M25" s="34"/>
      <c r="N25" s="34"/>
      <c r="O25" s="34"/>
      <c r="P25" s="34"/>
      <c r="Q25" s="34"/>
    </row>
    <row r="26" spans="1:17" ht="24">
      <c r="A26" s="23">
        <v>5</v>
      </c>
      <c r="B26" s="30" t="s">
        <v>734</v>
      </c>
      <c r="C26" s="113" t="s">
        <v>733</v>
      </c>
      <c r="D26" s="31" t="s">
        <v>1516</v>
      </c>
      <c r="E26" s="35">
        <v>11</v>
      </c>
      <c r="F26" s="33">
        <v>25.14</v>
      </c>
      <c r="G26" s="34"/>
      <c r="H26" s="34"/>
      <c r="I26" s="34"/>
      <c r="J26" s="60">
        <v>277</v>
      </c>
      <c r="K26" s="34"/>
      <c r="L26" s="34"/>
      <c r="M26" s="34"/>
      <c r="N26" s="34"/>
      <c r="O26" s="34"/>
      <c r="P26" s="34"/>
      <c r="Q26" s="34"/>
    </row>
    <row r="27" spans="1:17" ht="36">
      <c r="A27" s="23">
        <v>6</v>
      </c>
      <c r="B27" s="30" t="s">
        <v>883</v>
      </c>
      <c r="C27" s="113" t="s">
        <v>882</v>
      </c>
      <c r="D27" s="31" t="s">
        <v>1515</v>
      </c>
      <c r="E27" s="32">
        <v>1</v>
      </c>
      <c r="F27" s="33">
        <v>75</v>
      </c>
      <c r="G27" s="33">
        <v>24.35</v>
      </c>
      <c r="H27" s="33">
        <v>3.71</v>
      </c>
      <c r="I27" s="34"/>
      <c r="J27" s="60">
        <v>75</v>
      </c>
      <c r="K27" s="34">
        <v>24</v>
      </c>
      <c r="L27" s="34">
        <v>4</v>
      </c>
      <c r="M27" s="34"/>
      <c r="N27" s="34">
        <v>1.86</v>
      </c>
      <c r="O27" s="34">
        <v>1.86</v>
      </c>
      <c r="P27" s="34"/>
      <c r="Q27" s="34"/>
    </row>
    <row r="28" spans="1:17" ht="33.75" outlineLevel="1">
      <c r="A28" s="132" t="s">
        <v>1227</v>
      </c>
      <c r="B28" s="134" t="s">
        <v>881</v>
      </c>
      <c r="C28" s="133" t="s">
        <v>880</v>
      </c>
      <c r="D28" s="132" t="s">
        <v>1516</v>
      </c>
      <c r="E28" s="131" t="s">
        <v>710</v>
      </c>
      <c r="F28" s="130">
        <v>125.13</v>
      </c>
      <c r="G28" s="34"/>
      <c r="H28" s="34"/>
      <c r="I28" s="34"/>
      <c r="J28" s="144">
        <v>125.13</v>
      </c>
      <c r="K28" s="34"/>
      <c r="L28" s="34"/>
      <c r="M28" s="34"/>
      <c r="N28" s="34"/>
      <c r="O28" s="34"/>
      <c r="P28" s="34"/>
      <c r="Q28" s="34"/>
    </row>
    <row r="29" spans="1:17" ht="24">
      <c r="A29" s="23">
        <v>7</v>
      </c>
      <c r="B29" s="30" t="s">
        <v>879</v>
      </c>
      <c r="C29" s="113" t="s">
        <v>878</v>
      </c>
      <c r="D29" s="31" t="s">
        <v>1516</v>
      </c>
      <c r="E29" s="32">
        <v>1</v>
      </c>
      <c r="F29" s="33">
        <v>81.569999999999993</v>
      </c>
      <c r="G29" s="34"/>
      <c r="H29" s="34"/>
      <c r="I29" s="34"/>
      <c r="J29" s="60">
        <v>82</v>
      </c>
      <c r="K29" s="34"/>
      <c r="L29" s="34"/>
      <c r="M29" s="34"/>
      <c r="N29" s="34"/>
      <c r="O29" s="34"/>
      <c r="P29" s="34"/>
      <c r="Q29" s="34"/>
    </row>
    <row r="30" spans="1:17" ht="36">
      <c r="A30" s="23">
        <v>8</v>
      </c>
      <c r="B30" s="30" t="s">
        <v>1209</v>
      </c>
      <c r="C30" s="113" t="s">
        <v>877</v>
      </c>
      <c r="D30" s="31" t="s">
        <v>1538</v>
      </c>
      <c r="E30" s="32">
        <v>1</v>
      </c>
      <c r="F30" s="33">
        <v>37.159999999999997</v>
      </c>
      <c r="G30" s="34"/>
      <c r="H30" s="34"/>
      <c r="I30" s="34"/>
      <c r="J30" s="60">
        <v>37</v>
      </c>
      <c r="K30" s="34"/>
      <c r="L30" s="34"/>
      <c r="M30" s="34"/>
      <c r="N30" s="34"/>
      <c r="O30" s="34"/>
      <c r="P30" s="34"/>
      <c r="Q30" s="34"/>
    </row>
    <row r="31" spans="1:17" ht="24">
      <c r="A31" s="23">
        <v>9</v>
      </c>
      <c r="B31" s="30" t="s">
        <v>787</v>
      </c>
      <c r="C31" s="113" t="s">
        <v>786</v>
      </c>
      <c r="D31" s="31" t="s">
        <v>1469</v>
      </c>
      <c r="E31" s="32">
        <v>2</v>
      </c>
      <c r="F31" s="33">
        <v>365.03</v>
      </c>
      <c r="G31" s="33">
        <v>4.1100000000000003</v>
      </c>
      <c r="H31" s="34"/>
      <c r="I31" s="34"/>
      <c r="J31" s="60">
        <v>730</v>
      </c>
      <c r="K31" s="34">
        <v>8</v>
      </c>
      <c r="L31" s="34"/>
      <c r="M31" s="34"/>
      <c r="N31" s="34">
        <v>0.31</v>
      </c>
      <c r="O31" s="34">
        <v>0.62</v>
      </c>
      <c r="P31" s="34"/>
      <c r="Q31" s="34"/>
    </row>
    <row r="32" spans="1:17" ht="24">
      <c r="A32" s="23">
        <v>10</v>
      </c>
      <c r="B32" s="30" t="s">
        <v>700</v>
      </c>
      <c r="C32" s="113" t="s">
        <v>699</v>
      </c>
      <c r="D32" s="31" t="s">
        <v>1469</v>
      </c>
      <c r="E32" s="32">
        <v>2</v>
      </c>
      <c r="F32" s="33">
        <v>244.31</v>
      </c>
      <c r="G32" s="33">
        <v>3.07</v>
      </c>
      <c r="H32" s="34"/>
      <c r="I32" s="34"/>
      <c r="J32" s="60">
        <v>489</v>
      </c>
      <c r="K32" s="34">
        <v>6</v>
      </c>
      <c r="L32" s="34"/>
      <c r="M32" s="34"/>
      <c r="N32" s="34">
        <v>0.22</v>
      </c>
      <c r="O32" s="34">
        <v>0.44</v>
      </c>
      <c r="P32" s="34"/>
      <c r="Q32" s="34"/>
    </row>
    <row r="33" spans="1:17" ht="36">
      <c r="A33" s="23">
        <v>11</v>
      </c>
      <c r="B33" s="30" t="s">
        <v>1209</v>
      </c>
      <c r="C33" s="113" t="s">
        <v>876</v>
      </c>
      <c r="D33" s="31" t="s">
        <v>1538</v>
      </c>
      <c r="E33" s="32">
        <v>2</v>
      </c>
      <c r="F33" s="33">
        <v>91.92</v>
      </c>
      <c r="G33" s="34"/>
      <c r="H33" s="34"/>
      <c r="I33" s="34"/>
      <c r="J33" s="60">
        <v>184</v>
      </c>
      <c r="K33" s="34"/>
      <c r="L33" s="34"/>
      <c r="M33" s="34"/>
      <c r="N33" s="34"/>
      <c r="O33" s="34"/>
      <c r="P33" s="34"/>
      <c r="Q33" s="34"/>
    </row>
    <row r="34" spans="1:17" ht="36">
      <c r="A34" s="23">
        <v>12</v>
      </c>
      <c r="B34" s="30" t="s">
        <v>875</v>
      </c>
      <c r="C34" s="113" t="s">
        <v>874</v>
      </c>
      <c r="D34" s="31" t="s">
        <v>1515</v>
      </c>
      <c r="E34" s="32">
        <v>1</v>
      </c>
      <c r="F34" s="33">
        <v>200.13</v>
      </c>
      <c r="G34" s="33">
        <v>24.35</v>
      </c>
      <c r="H34" s="33">
        <v>3.71</v>
      </c>
      <c r="I34" s="34"/>
      <c r="J34" s="60">
        <v>200</v>
      </c>
      <c r="K34" s="34">
        <v>24</v>
      </c>
      <c r="L34" s="34">
        <v>4</v>
      </c>
      <c r="M34" s="34"/>
      <c r="N34" s="34">
        <v>1.86</v>
      </c>
      <c r="O34" s="34">
        <v>1.86</v>
      </c>
      <c r="P34" s="34"/>
      <c r="Q34" s="34"/>
    </row>
    <row r="35" spans="1:17" ht="48">
      <c r="A35" s="23">
        <v>13</v>
      </c>
      <c r="B35" s="30" t="s">
        <v>873</v>
      </c>
      <c r="C35" s="113" t="s">
        <v>872</v>
      </c>
      <c r="D35" s="31" t="s">
        <v>1543</v>
      </c>
      <c r="E35" s="35">
        <v>0.05</v>
      </c>
      <c r="F35" s="33">
        <v>6013.84</v>
      </c>
      <c r="G35" s="33">
        <v>837.02</v>
      </c>
      <c r="H35" s="33">
        <v>157.47999999999999</v>
      </c>
      <c r="I35" s="33">
        <v>3.46</v>
      </c>
      <c r="J35" s="60">
        <v>301</v>
      </c>
      <c r="K35" s="34">
        <v>42</v>
      </c>
      <c r="L35" s="34">
        <v>8</v>
      </c>
      <c r="M35" s="34"/>
      <c r="N35" s="34">
        <v>60.83</v>
      </c>
      <c r="O35" s="34">
        <v>3.04</v>
      </c>
      <c r="P35" s="34">
        <v>0.19</v>
      </c>
      <c r="Q35" s="34">
        <v>0.01</v>
      </c>
    </row>
    <row r="36" spans="1:17" ht="48">
      <c r="A36" s="23">
        <v>14</v>
      </c>
      <c r="B36" s="30" t="s">
        <v>809</v>
      </c>
      <c r="C36" s="113" t="s">
        <v>808</v>
      </c>
      <c r="D36" s="31" t="s">
        <v>1543</v>
      </c>
      <c r="E36" s="35">
        <v>7.0000000000000007E-2</v>
      </c>
      <c r="F36" s="33">
        <v>6103.76</v>
      </c>
      <c r="G36" s="33">
        <v>446.74</v>
      </c>
      <c r="H36" s="33">
        <v>69.040000000000006</v>
      </c>
      <c r="I36" s="33">
        <v>2.73</v>
      </c>
      <c r="J36" s="60">
        <v>427</v>
      </c>
      <c r="K36" s="34">
        <v>31</v>
      </c>
      <c r="L36" s="34">
        <v>5</v>
      </c>
      <c r="M36" s="34"/>
      <c r="N36" s="34">
        <v>32.97</v>
      </c>
      <c r="O36" s="34">
        <v>2.31</v>
      </c>
      <c r="P36" s="34">
        <v>0.15</v>
      </c>
      <c r="Q36" s="34">
        <v>0.01</v>
      </c>
    </row>
    <row r="37" spans="1:17" ht="48">
      <c r="A37" s="23">
        <v>15</v>
      </c>
      <c r="B37" s="30" t="s">
        <v>813</v>
      </c>
      <c r="C37" s="113" t="s">
        <v>812</v>
      </c>
      <c r="D37" s="31" t="s">
        <v>1543</v>
      </c>
      <c r="E37" s="35">
        <v>0.19500000000000001</v>
      </c>
      <c r="F37" s="33">
        <v>4893.53</v>
      </c>
      <c r="G37" s="33">
        <v>446.74</v>
      </c>
      <c r="H37" s="33">
        <v>69.040000000000006</v>
      </c>
      <c r="I37" s="33">
        <v>2.73</v>
      </c>
      <c r="J37" s="60">
        <v>954</v>
      </c>
      <c r="K37" s="34">
        <v>87</v>
      </c>
      <c r="L37" s="34">
        <v>13</v>
      </c>
      <c r="M37" s="34">
        <v>1</v>
      </c>
      <c r="N37" s="34">
        <v>32.97</v>
      </c>
      <c r="O37" s="34">
        <v>6.43</v>
      </c>
      <c r="P37" s="34">
        <v>0.15</v>
      </c>
      <c r="Q37" s="34">
        <v>0.03</v>
      </c>
    </row>
    <row r="38" spans="1:17" ht="48">
      <c r="A38" s="23">
        <v>16</v>
      </c>
      <c r="B38" s="30" t="s">
        <v>817</v>
      </c>
      <c r="C38" s="113" t="s">
        <v>816</v>
      </c>
      <c r="D38" s="31" t="s">
        <v>1543</v>
      </c>
      <c r="E38" s="35">
        <v>0.22</v>
      </c>
      <c r="F38" s="33">
        <v>3897.38</v>
      </c>
      <c r="G38" s="33">
        <v>446.74</v>
      </c>
      <c r="H38" s="33">
        <v>69.040000000000006</v>
      </c>
      <c r="I38" s="33">
        <v>2.73</v>
      </c>
      <c r="J38" s="60">
        <v>857</v>
      </c>
      <c r="K38" s="34">
        <v>98</v>
      </c>
      <c r="L38" s="34">
        <v>15</v>
      </c>
      <c r="M38" s="34">
        <v>1</v>
      </c>
      <c r="N38" s="34">
        <v>32.97</v>
      </c>
      <c r="O38" s="34">
        <v>7.25</v>
      </c>
      <c r="P38" s="34">
        <v>0.15</v>
      </c>
      <c r="Q38" s="34">
        <v>0.03</v>
      </c>
    </row>
    <row r="39" spans="1:17" ht="24">
      <c r="A39" s="23">
        <v>17</v>
      </c>
      <c r="B39" s="30" t="s">
        <v>654</v>
      </c>
      <c r="C39" s="113" t="s">
        <v>653</v>
      </c>
      <c r="D39" s="31" t="s">
        <v>1877</v>
      </c>
      <c r="E39" s="32">
        <v>10.7</v>
      </c>
      <c r="F39" s="33">
        <v>17.02</v>
      </c>
      <c r="G39" s="34"/>
      <c r="H39" s="34"/>
      <c r="I39" s="34"/>
      <c r="J39" s="60">
        <v>182</v>
      </c>
      <c r="K39" s="34"/>
      <c r="L39" s="34"/>
      <c r="M39" s="34"/>
      <c r="N39" s="34"/>
      <c r="O39" s="34"/>
      <c r="P39" s="34"/>
      <c r="Q39" s="34"/>
    </row>
    <row r="40" spans="1:17" ht="48">
      <c r="A40" s="23">
        <v>18</v>
      </c>
      <c r="B40" s="30" t="s">
        <v>674</v>
      </c>
      <c r="C40" s="113" t="s">
        <v>673</v>
      </c>
      <c r="D40" s="31" t="s">
        <v>1543</v>
      </c>
      <c r="E40" s="35">
        <v>0.53500000000000003</v>
      </c>
      <c r="F40" s="33">
        <v>104.4</v>
      </c>
      <c r="G40" s="33">
        <v>82.16</v>
      </c>
      <c r="H40" s="33">
        <v>15.29</v>
      </c>
      <c r="I40" s="34"/>
      <c r="J40" s="60">
        <v>56</v>
      </c>
      <c r="K40" s="34">
        <v>44</v>
      </c>
      <c r="L40" s="34">
        <v>8</v>
      </c>
      <c r="M40" s="34"/>
      <c r="N40" s="34">
        <v>5.01</v>
      </c>
      <c r="O40" s="34">
        <v>2.68</v>
      </c>
      <c r="P40" s="34"/>
      <c r="Q40" s="34"/>
    </row>
    <row r="41" spans="1:17" ht="36">
      <c r="A41" s="23">
        <v>19</v>
      </c>
      <c r="B41" s="30" t="s">
        <v>724</v>
      </c>
      <c r="C41" s="113" t="s">
        <v>871</v>
      </c>
      <c r="D41" s="31" t="s">
        <v>1939</v>
      </c>
      <c r="E41" s="35">
        <v>0.05</v>
      </c>
      <c r="F41" s="33">
        <v>65.66</v>
      </c>
      <c r="G41" s="33">
        <v>48.95</v>
      </c>
      <c r="H41" s="33">
        <v>6.68</v>
      </c>
      <c r="I41" s="33">
        <v>0.16</v>
      </c>
      <c r="J41" s="60">
        <v>3</v>
      </c>
      <c r="K41" s="34">
        <v>2</v>
      </c>
      <c r="L41" s="34"/>
      <c r="M41" s="34"/>
      <c r="N41" s="34">
        <v>3.83</v>
      </c>
      <c r="O41" s="34">
        <v>0.19</v>
      </c>
      <c r="P41" s="34">
        <v>0.01</v>
      </c>
      <c r="Q41" s="34"/>
    </row>
    <row r="42" spans="1:17" ht="19.5" outlineLevel="1">
      <c r="A42" s="132" t="s">
        <v>1227</v>
      </c>
      <c r="B42" s="134" t="s">
        <v>870</v>
      </c>
      <c r="C42" s="133" t="s">
        <v>869</v>
      </c>
      <c r="D42" s="132" t="s">
        <v>1697</v>
      </c>
      <c r="E42" s="131" t="s">
        <v>868</v>
      </c>
      <c r="F42" s="130">
        <v>29750</v>
      </c>
      <c r="G42" s="34"/>
      <c r="H42" s="34"/>
      <c r="I42" s="34"/>
      <c r="J42" s="144">
        <v>28.26</v>
      </c>
      <c r="K42" s="34"/>
      <c r="L42" s="34"/>
      <c r="M42" s="34"/>
      <c r="N42" s="34"/>
      <c r="O42" s="34"/>
      <c r="P42" s="34"/>
      <c r="Q42" s="34"/>
    </row>
    <row r="43" spans="1:17" ht="24">
      <c r="A43" s="23">
        <v>20</v>
      </c>
      <c r="B43" s="30" t="s">
        <v>867</v>
      </c>
      <c r="C43" s="113" t="s">
        <v>866</v>
      </c>
      <c r="D43" s="31" t="s">
        <v>1877</v>
      </c>
      <c r="E43" s="32">
        <v>0.95</v>
      </c>
      <c r="F43" s="33">
        <v>48.31</v>
      </c>
      <c r="G43" s="34"/>
      <c r="H43" s="34"/>
      <c r="I43" s="34"/>
      <c r="J43" s="60">
        <v>46</v>
      </c>
      <c r="K43" s="34"/>
      <c r="L43" s="34"/>
      <c r="M43" s="34"/>
      <c r="N43" s="34"/>
      <c r="O43" s="34"/>
      <c r="P43" s="34"/>
      <c r="Q43" s="34"/>
    </row>
    <row r="44" spans="1:17" ht="36">
      <c r="A44" s="23">
        <v>21</v>
      </c>
      <c r="B44" s="30" t="s">
        <v>1229</v>
      </c>
      <c r="C44" s="113" t="s">
        <v>865</v>
      </c>
      <c r="D44" s="31" t="s">
        <v>1740</v>
      </c>
      <c r="E44" s="32">
        <v>0.15</v>
      </c>
      <c r="F44" s="33">
        <v>445.68</v>
      </c>
      <c r="G44" s="33">
        <v>259.38</v>
      </c>
      <c r="H44" s="33">
        <v>71.42</v>
      </c>
      <c r="I44" s="34"/>
      <c r="J44" s="60">
        <v>67</v>
      </c>
      <c r="K44" s="34">
        <v>39</v>
      </c>
      <c r="L44" s="34">
        <v>11</v>
      </c>
      <c r="M44" s="34"/>
      <c r="N44" s="34">
        <v>18.850000000000001</v>
      </c>
      <c r="O44" s="34">
        <v>2.83</v>
      </c>
      <c r="P44" s="34"/>
      <c r="Q44" s="34"/>
    </row>
    <row r="45" spans="1:17" ht="22.5" outlineLevel="1">
      <c r="A45" s="132" t="s">
        <v>1227</v>
      </c>
      <c r="B45" s="134" t="s">
        <v>781</v>
      </c>
      <c r="C45" s="133" t="s">
        <v>780</v>
      </c>
      <c r="D45" s="132" t="s">
        <v>1697</v>
      </c>
      <c r="E45" s="131" t="s">
        <v>864</v>
      </c>
      <c r="F45" s="130">
        <v>17616.25</v>
      </c>
      <c r="G45" s="34"/>
      <c r="H45" s="34"/>
      <c r="I45" s="34"/>
      <c r="J45" s="144">
        <v>70.02</v>
      </c>
      <c r="K45" s="34"/>
      <c r="L45" s="34"/>
      <c r="M45" s="34"/>
      <c r="N45" s="34"/>
      <c r="O45" s="34"/>
      <c r="P45" s="34"/>
      <c r="Q45" s="34"/>
    </row>
    <row r="46" spans="1:17" ht="22.5" outlineLevel="1">
      <c r="A46" s="132" t="s">
        <v>1227</v>
      </c>
      <c r="B46" s="134" t="s">
        <v>778</v>
      </c>
      <c r="C46" s="133" t="s">
        <v>1225</v>
      </c>
      <c r="D46" s="132" t="s">
        <v>1524</v>
      </c>
      <c r="E46" s="131" t="s">
        <v>863</v>
      </c>
      <c r="F46" s="130">
        <v>414.12</v>
      </c>
      <c r="G46" s="34"/>
      <c r="H46" s="34"/>
      <c r="I46" s="34"/>
      <c r="J46" s="144">
        <v>95.66</v>
      </c>
      <c r="K46" s="34"/>
      <c r="L46" s="34"/>
      <c r="M46" s="34"/>
      <c r="N46" s="34"/>
      <c r="O46" s="34"/>
      <c r="P46" s="34"/>
      <c r="Q46" s="34"/>
    </row>
    <row r="47" spans="1:17" ht="22.5" outlineLevel="1">
      <c r="A47" s="132" t="s">
        <v>1227</v>
      </c>
      <c r="B47" s="134" t="s">
        <v>776</v>
      </c>
      <c r="C47" s="133" t="s">
        <v>775</v>
      </c>
      <c r="D47" s="132" t="s">
        <v>774</v>
      </c>
      <c r="E47" s="131" t="s">
        <v>862</v>
      </c>
      <c r="F47" s="130">
        <v>21560</v>
      </c>
      <c r="G47" s="34"/>
      <c r="H47" s="34"/>
      <c r="I47" s="34"/>
      <c r="J47" s="144">
        <v>7.13</v>
      </c>
      <c r="K47" s="34"/>
      <c r="L47" s="34"/>
      <c r="M47" s="34"/>
      <c r="N47" s="34"/>
      <c r="O47" s="34"/>
      <c r="P47" s="34"/>
      <c r="Q47" s="34"/>
    </row>
    <row r="48" spans="1:17" ht="22.5" outlineLevel="1">
      <c r="A48" s="132" t="s">
        <v>1227</v>
      </c>
      <c r="B48" s="134" t="s">
        <v>772</v>
      </c>
      <c r="C48" s="133" t="s">
        <v>771</v>
      </c>
      <c r="D48" s="132" t="s">
        <v>1877</v>
      </c>
      <c r="E48" s="131" t="s">
        <v>861</v>
      </c>
      <c r="F48" s="130">
        <v>42.32</v>
      </c>
      <c r="G48" s="34"/>
      <c r="H48" s="34"/>
      <c r="I48" s="34"/>
      <c r="J48" s="144">
        <v>4.95</v>
      </c>
      <c r="K48" s="34"/>
      <c r="L48" s="34"/>
      <c r="M48" s="34"/>
      <c r="N48" s="34"/>
      <c r="O48" s="34"/>
      <c r="P48" s="34"/>
      <c r="Q48" s="34"/>
    </row>
    <row r="49" spans="1:17" ht="48">
      <c r="A49" s="23">
        <v>22</v>
      </c>
      <c r="B49" s="30" t="s">
        <v>1209</v>
      </c>
      <c r="C49" s="113" t="s">
        <v>860</v>
      </c>
      <c r="D49" s="31" t="s">
        <v>1524</v>
      </c>
      <c r="E49" s="32">
        <v>0.15</v>
      </c>
      <c r="F49" s="33">
        <v>703.85</v>
      </c>
      <c r="G49" s="34"/>
      <c r="H49" s="34"/>
      <c r="I49" s="34"/>
      <c r="J49" s="60">
        <v>106</v>
      </c>
      <c r="K49" s="34"/>
      <c r="L49" s="34"/>
      <c r="M49" s="34"/>
      <c r="N49" s="34"/>
      <c r="O49" s="34"/>
      <c r="P49" s="34"/>
      <c r="Q49" s="34"/>
    </row>
    <row r="50" spans="1:17" ht="36">
      <c r="A50" s="23">
        <v>23</v>
      </c>
      <c r="B50" s="30" t="s">
        <v>803</v>
      </c>
      <c r="C50" s="113" t="s">
        <v>802</v>
      </c>
      <c r="D50" s="31" t="s">
        <v>1939</v>
      </c>
      <c r="E50" s="35">
        <v>1E-3</v>
      </c>
      <c r="F50" s="33">
        <v>1384.09</v>
      </c>
      <c r="G50" s="33">
        <v>886.83</v>
      </c>
      <c r="H50" s="33">
        <v>3.68</v>
      </c>
      <c r="I50" s="33">
        <v>0.16</v>
      </c>
      <c r="J50" s="60">
        <v>1</v>
      </c>
      <c r="K50" s="34">
        <v>1</v>
      </c>
      <c r="L50" s="34"/>
      <c r="M50" s="34"/>
      <c r="N50" s="34">
        <v>71.06</v>
      </c>
      <c r="O50" s="34">
        <v>7.0000000000000007E-2</v>
      </c>
      <c r="P50" s="34">
        <v>0.01</v>
      </c>
      <c r="Q50" s="34"/>
    </row>
    <row r="51" spans="1:17">
      <c r="A51" s="215" t="s">
        <v>1582</v>
      </c>
      <c r="B51" s="216"/>
      <c r="C51" s="216"/>
      <c r="D51" s="216"/>
      <c r="E51" s="216"/>
      <c r="F51" s="216"/>
      <c r="G51" s="216"/>
      <c r="H51" s="216"/>
      <c r="I51" s="216"/>
      <c r="J51" s="61">
        <v>6420</v>
      </c>
      <c r="K51" s="33">
        <v>463</v>
      </c>
      <c r="L51" s="33">
        <v>81</v>
      </c>
      <c r="M51" s="33">
        <v>2</v>
      </c>
      <c r="N51" s="34"/>
      <c r="O51" s="33">
        <v>33.99</v>
      </c>
      <c r="P51" s="34"/>
      <c r="Q51" s="33">
        <v>0.08</v>
      </c>
    </row>
    <row r="52" spans="1:17">
      <c r="A52" s="215" t="s">
        <v>1583</v>
      </c>
      <c r="B52" s="216"/>
      <c r="C52" s="216"/>
      <c r="D52" s="216"/>
      <c r="E52" s="216"/>
      <c r="F52" s="216"/>
      <c r="G52" s="216"/>
      <c r="H52" s="216"/>
      <c r="I52" s="216"/>
      <c r="J52" s="61">
        <v>6664</v>
      </c>
      <c r="K52" s="33">
        <v>665</v>
      </c>
      <c r="L52" s="33">
        <v>123</v>
      </c>
      <c r="M52" s="33">
        <v>4</v>
      </c>
      <c r="N52" s="34"/>
      <c r="O52" s="33">
        <v>46.91</v>
      </c>
      <c r="P52" s="34"/>
      <c r="Q52" s="33">
        <v>0.12</v>
      </c>
    </row>
    <row r="53" spans="1:17">
      <c r="A53" s="215" t="s">
        <v>1584</v>
      </c>
      <c r="B53" s="216"/>
      <c r="C53" s="216"/>
      <c r="D53" s="216"/>
      <c r="E53" s="216"/>
      <c r="F53" s="216"/>
      <c r="G53" s="216"/>
      <c r="H53" s="216"/>
      <c r="I53" s="216"/>
      <c r="J53" s="60"/>
      <c r="K53" s="34"/>
      <c r="L53" s="34"/>
      <c r="M53" s="34"/>
      <c r="N53" s="34"/>
      <c r="O53" s="34"/>
      <c r="P53" s="34"/>
      <c r="Q53" s="34"/>
    </row>
    <row r="54" spans="1:17">
      <c r="A54" s="215" t="s">
        <v>859</v>
      </c>
      <c r="B54" s="216"/>
      <c r="C54" s="216"/>
      <c r="D54" s="216"/>
      <c r="E54" s="216"/>
      <c r="F54" s="216"/>
      <c r="G54" s="216"/>
      <c r="H54" s="216"/>
      <c r="I54" s="216"/>
      <c r="J54" s="61">
        <v>20</v>
      </c>
      <c r="K54" s="33">
        <v>20</v>
      </c>
      <c r="L54" s="34"/>
      <c r="M54" s="34"/>
      <c r="N54" s="34"/>
      <c r="O54" s="34"/>
      <c r="P54" s="34"/>
      <c r="Q54" s="34"/>
    </row>
    <row r="55" spans="1:17" ht="30" customHeight="1">
      <c r="A55" s="215" t="s">
        <v>858</v>
      </c>
      <c r="B55" s="216"/>
      <c r="C55" s="216"/>
      <c r="D55" s="216"/>
      <c r="E55" s="216"/>
      <c r="F55" s="216"/>
      <c r="G55" s="216"/>
      <c r="H55" s="216"/>
      <c r="I55" s="216"/>
      <c r="J55" s="61">
        <v>93</v>
      </c>
      <c r="K55" s="33">
        <v>72</v>
      </c>
      <c r="L55" s="33">
        <v>20</v>
      </c>
      <c r="M55" s="34"/>
      <c r="N55" s="34"/>
      <c r="O55" s="33">
        <v>5.0594999999999999</v>
      </c>
      <c r="P55" s="34"/>
      <c r="Q55" s="33">
        <v>0.02</v>
      </c>
    </row>
    <row r="56" spans="1:17" ht="15" customHeight="1">
      <c r="A56" s="215" t="s">
        <v>857</v>
      </c>
      <c r="B56" s="216"/>
      <c r="C56" s="216"/>
      <c r="D56" s="216"/>
      <c r="E56" s="216"/>
      <c r="F56" s="216"/>
      <c r="G56" s="216"/>
      <c r="H56" s="216"/>
      <c r="I56" s="216"/>
      <c r="J56" s="61">
        <v>131</v>
      </c>
      <c r="K56" s="33">
        <v>110</v>
      </c>
      <c r="L56" s="33">
        <v>20</v>
      </c>
      <c r="M56" s="33">
        <v>1</v>
      </c>
      <c r="N56" s="34"/>
      <c r="O56" s="33">
        <v>7.758</v>
      </c>
      <c r="P56" s="34"/>
      <c r="Q56" s="33">
        <v>0.02</v>
      </c>
    </row>
    <row r="57" spans="1:17">
      <c r="A57" s="215" t="s">
        <v>1585</v>
      </c>
      <c r="B57" s="216"/>
      <c r="C57" s="216"/>
      <c r="D57" s="216"/>
      <c r="E57" s="216"/>
      <c r="F57" s="216"/>
      <c r="G57" s="216"/>
      <c r="H57" s="216"/>
      <c r="I57" s="216"/>
      <c r="J57" s="61">
        <v>840</v>
      </c>
      <c r="K57" s="34"/>
      <c r="L57" s="34"/>
      <c r="M57" s="34"/>
      <c r="N57" s="34"/>
      <c r="O57" s="34"/>
      <c r="P57" s="34"/>
      <c r="Q57" s="34"/>
    </row>
    <row r="58" spans="1:17">
      <c r="A58" s="215" t="s">
        <v>1586</v>
      </c>
      <c r="B58" s="216"/>
      <c r="C58" s="216"/>
      <c r="D58" s="216"/>
      <c r="E58" s="216"/>
      <c r="F58" s="216"/>
      <c r="G58" s="216"/>
      <c r="H58" s="216"/>
      <c r="I58" s="216"/>
      <c r="J58" s="61">
        <v>464</v>
      </c>
      <c r="K58" s="34"/>
      <c r="L58" s="34"/>
      <c r="M58" s="34"/>
      <c r="N58" s="34"/>
      <c r="O58" s="34"/>
      <c r="P58" s="34"/>
      <c r="Q58" s="34"/>
    </row>
    <row r="59" spans="1:17">
      <c r="A59" s="225" t="s">
        <v>1587</v>
      </c>
      <c r="B59" s="216"/>
      <c r="C59" s="216"/>
      <c r="D59" s="216"/>
      <c r="E59" s="216"/>
      <c r="F59" s="216"/>
      <c r="G59" s="216"/>
      <c r="H59" s="216"/>
      <c r="I59" s="216"/>
      <c r="J59" s="60"/>
      <c r="K59" s="34"/>
      <c r="L59" s="34"/>
      <c r="M59" s="34"/>
      <c r="N59" s="34"/>
      <c r="O59" s="34"/>
      <c r="P59" s="34"/>
      <c r="Q59" s="34"/>
    </row>
    <row r="60" spans="1:17">
      <c r="A60" s="215" t="s">
        <v>1590</v>
      </c>
      <c r="B60" s="216"/>
      <c r="C60" s="216"/>
      <c r="D60" s="216"/>
      <c r="E60" s="216"/>
      <c r="F60" s="216"/>
      <c r="G60" s="216"/>
      <c r="H60" s="216"/>
      <c r="I60" s="216"/>
      <c r="J60" s="61">
        <v>7968</v>
      </c>
      <c r="K60" s="34"/>
      <c r="L60" s="34"/>
      <c r="M60" s="34"/>
      <c r="N60" s="34"/>
      <c r="O60" s="33">
        <v>46.91</v>
      </c>
      <c r="P60" s="34"/>
      <c r="Q60" s="33">
        <v>0.12</v>
      </c>
    </row>
    <row r="61" spans="1:17">
      <c r="A61" s="215" t="s">
        <v>1591</v>
      </c>
      <c r="B61" s="216"/>
      <c r="C61" s="216"/>
      <c r="D61" s="216"/>
      <c r="E61" s="216"/>
      <c r="F61" s="216"/>
      <c r="G61" s="216"/>
      <c r="H61" s="216"/>
      <c r="I61" s="216"/>
      <c r="J61" s="60"/>
      <c r="K61" s="34"/>
      <c r="L61" s="34"/>
      <c r="M61" s="34"/>
      <c r="N61" s="34"/>
      <c r="O61" s="34"/>
      <c r="P61" s="34"/>
      <c r="Q61" s="34"/>
    </row>
    <row r="62" spans="1:17">
      <c r="A62" s="215" t="s">
        <v>1592</v>
      </c>
      <c r="B62" s="216"/>
      <c r="C62" s="216"/>
      <c r="D62" s="216"/>
      <c r="E62" s="216"/>
      <c r="F62" s="216"/>
      <c r="G62" s="216"/>
      <c r="H62" s="216"/>
      <c r="I62" s="216"/>
      <c r="J62" s="61">
        <v>5876</v>
      </c>
      <c r="K62" s="34"/>
      <c r="L62" s="34"/>
      <c r="M62" s="34"/>
      <c r="N62" s="34"/>
      <c r="O62" s="34"/>
      <c r="P62" s="34"/>
      <c r="Q62" s="34"/>
    </row>
    <row r="63" spans="1:17">
      <c r="A63" s="215" t="s">
        <v>1593</v>
      </c>
      <c r="B63" s="216"/>
      <c r="C63" s="216"/>
      <c r="D63" s="216"/>
      <c r="E63" s="216"/>
      <c r="F63" s="216"/>
      <c r="G63" s="216"/>
      <c r="H63" s="216"/>
      <c r="I63" s="216"/>
      <c r="J63" s="61">
        <f>123-4</f>
        <v>119</v>
      </c>
      <c r="K63" s="34"/>
      <c r="L63" s="34"/>
      <c r="M63" s="34"/>
      <c r="N63" s="34"/>
      <c r="O63" s="34"/>
      <c r="P63" s="34"/>
      <c r="Q63" s="34"/>
    </row>
    <row r="64" spans="1:17">
      <c r="A64" s="215" t="s">
        <v>1594</v>
      </c>
      <c r="B64" s="216"/>
      <c r="C64" s="216"/>
      <c r="D64" s="216"/>
      <c r="E64" s="216"/>
      <c r="F64" s="216"/>
      <c r="G64" s="216"/>
      <c r="H64" s="216"/>
      <c r="I64" s="216"/>
      <c r="J64" s="61">
        <v>669</v>
      </c>
      <c r="K64" s="34"/>
      <c r="L64" s="34"/>
      <c r="M64" s="34"/>
      <c r="N64" s="34"/>
      <c r="O64" s="34"/>
      <c r="P64" s="34"/>
      <c r="Q64" s="34"/>
    </row>
    <row r="65" spans="1:17">
      <c r="A65" s="215" t="s">
        <v>1595</v>
      </c>
      <c r="B65" s="216"/>
      <c r="C65" s="216"/>
      <c r="D65" s="216"/>
      <c r="E65" s="216"/>
      <c r="F65" s="216"/>
      <c r="G65" s="216"/>
      <c r="H65" s="216"/>
      <c r="I65" s="216"/>
      <c r="J65" s="61">
        <v>840</v>
      </c>
      <c r="K65" s="34"/>
      <c r="L65" s="34"/>
      <c r="M65" s="34"/>
      <c r="N65" s="34"/>
      <c r="O65" s="34"/>
      <c r="P65" s="34"/>
      <c r="Q65" s="34"/>
    </row>
    <row r="66" spans="1:17">
      <c r="A66" s="215" t="s">
        <v>1596</v>
      </c>
      <c r="B66" s="216"/>
      <c r="C66" s="216"/>
      <c r="D66" s="216"/>
      <c r="E66" s="216"/>
      <c r="F66" s="216"/>
      <c r="G66" s="216"/>
      <c r="H66" s="216"/>
      <c r="I66" s="216"/>
      <c r="J66" s="61">
        <v>464</v>
      </c>
      <c r="K66" s="34"/>
      <c r="L66" s="34"/>
      <c r="M66" s="34"/>
      <c r="N66" s="34"/>
      <c r="O66" s="34"/>
      <c r="P66" s="34"/>
      <c r="Q66" s="34"/>
    </row>
    <row r="67" spans="1:17">
      <c r="A67" s="225" t="s">
        <v>1597</v>
      </c>
      <c r="B67" s="216"/>
      <c r="C67" s="216"/>
      <c r="D67" s="216"/>
      <c r="E67" s="216"/>
      <c r="F67" s="216"/>
      <c r="G67" s="216"/>
      <c r="H67" s="216"/>
      <c r="I67" s="216"/>
      <c r="J67" s="62">
        <f>SUM(J62:J66)</f>
        <v>7968</v>
      </c>
      <c r="K67" s="34"/>
      <c r="L67" s="34"/>
      <c r="M67" s="34"/>
      <c r="N67" s="34"/>
      <c r="O67" s="36"/>
      <c r="P67" s="34"/>
      <c r="Q67" s="36">
        <v>0.12</v>
      </c>
    </row>
    <row r="68" spans="1:17">
      <c r="A68"/>
      <c r="B68"/>
      <c r="C68"/>
      <c r="D68"/>
      <c r="E68"/>
      <c r="F68" s="50"/>
      <c r="G68" s="50"/>
      <c r="H68" s="50"/>
      <c r="I68" s="50"/>
      <c r="J68" s="64"/>
      <c r="K68" s="50"/>
      <c r="L68" s="50"/>
      <c r="M68" s="50"/>
      <c r="N68" s="50"/>
      <c r="O68" s="50"/>
      <c r="P68" s="50"/>
      <c r="Q68" s="50"/>
    </row>
    <row r="69" spans="1:17" customFormat="1" ht="12.75" customHeight="1">
      <c r="A69" s="49"/>
      <c r="B69" s="18" t="s">
        <v>1612</v>
      </c>
      <c r="C69" s="18"/>
      <c r="D69" s="18"/>
      <c r="E69" s="18"/>
      <c r="F69" s="18"/>
      <c r="G69" s="18"/>
      <c r="H69" s="18"/>
      <c r="I69" s="18" t="s">
        <v>991</v>
      </c>
      <c r="J69" s="59"/>
      <c r="K69" s="59"/>
      <c r="L69" s="18"/>
      <c r="M69" s="18"/>
      <c r="N69" s="50"/>
      <c r="O69" s="50"/>
      <c r="P69" s="50"/>
    </row>
    <row r="70" spans="1:17" customFormat="1" ht="12.75" customHeight="1">
      <c r="A70" s="49"/>
      <c r="B70" s="51"/>
      <c r="C70" s="52"/>
      <c r="D70" s="53"/>
      <c r="E70" s="51"/>
      <c r="F70" s="51"/>
      <c r="G70" s="52"/>
      <c r="H70" s="40"/>
      <c r="I70" s="18"/>
      <c r="J70" s="59"/>
      <c r="K70" s="59"/>
      <c r="L70" s="18"/>
      <c r="M70" s="18"/>
      <c r="N70" s="50"/>
      <c r="O70" s="50"/>
      <c r="P70" s="50"/>
    </row>
    <row r="71" spans="1:17">
      <c r="F71" s="27"/>
      <c r="G71" s="27"/>
      <c r="H71" s="27"/>
      <c r="I71" s="27"/>
      <c r="J71" s="63"/>
      <c r="K71" s="63"/>
      <c r="L71" s="27"/>
      <c r="M71" s="27"/>
      <c r="N71" s="27"/>
      <c r="O71" s="27"/>
      <c r="P71" s="27"/>
      <c r="Q71" s="27"/>
    </row>
    <row r="72" spans="1:17" ht="13.15" customHeight="1">
      <c r="A72"/>
      <c r="B72"/>
      <c r="C72"/>
      <c r="D72"/>
      <c r="E72"/>
      <c r="F72" s="50"/>
      <c r="G72" s="50"/>
      <c r="H72" s="50"/>
      <c r="I72" s="51"/>
      <c r="J72" s="145"/>
      <c r="K72" s="51"/>
      <c r="L72" s="51"/>
      <c r="M72" s="51"/>
      <c r="N72" s="51"/>
      <c r="O72" s="51"/>
      <c r="P72" s="51"/>
      <c r="Q72" s="50"/>
    </row>
  </sheetData>
  <mergeCells count="37">
    <mergeCell ref="Q17:Q19"/>
    <mergeCell ref="J18:J19"/>
    <mergeCell ref="K18:M18"/>
    <mergeCell ref="J17:M17"/>
    <mergeCell ref="P17:P19"/>
    <mergeCell ref="A67:I67"/>
    <mergeCell ref="J11:K11"/>
    <mergeCell ref="J12:K12"/>
    <mergeCell ref="A60:I60"/>
    <mergeCell ref="A61:I61"/>
    <mergeCell ref="A62:I62"/>
    <mergeCell ref="A56:I56"/>
    <mergeCell ref="A57:I57"/>
    <mergeCell ref="A58:I58"/>
    <mergeCell ref="A63:I63"/>
    <mergeCell ref="A64:I64"/>
    <mergeCell ref="A65:I65"/>
    <mergeCell ref="A55:I55"/>
    <mergeCell ref="A59:I59"/>
    <mergeCell ref="A66:I66"/>
    <mergeCell ref="A53:I53"/>
    <mergeCell ref="A17:A19"/>
    <mergeCell ref="C17:C19"/>
    <mergeCell ref="E1:J1"/>
    <mergeCell ref="J13:K13"/>
    <mergeCell ref="D17:D19"/>
    <mergeCell ref="E17:E19"/>
    <mergeCell ref="A54:I54"/>
    <mergeCell ref="O17:O19"/>
    <mergeCell ref="N17:N19"/>
    <mergeCell ref="B17:B19"/>
    <mergeCell ref="F18:F19"/>
    <mergeCell ref="F17:I17"/>
    <mergeCell ref="G18:I18"/>
    <mergeCell ref="A21:Q21"/>
    <mergeCell ref="A51:I51"/>
    <mergeCell ref="A52:I52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86"/>
  <sheetViews>
    <sheetView showGridLines="0" topLeftCell="A67" zoomScaleNormal="75" zoomScaleSheetLayoutView="75" workbookViewId="0">
      <selection activeCell="J80" sqref="J80"/>
    </sheetView>
  </sheetViews>
  <sheetFormatPr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1509</v>
      </c>
      <c r="B1" s="38"/>
      <c r="C1" s="137"/>
      <c r="D1" s="53"/>
      <c r="E1" s="235" t="s">
        <v>1605</v>
      </c>
      <c r="F1" s="236"/>
      <c r="G1" s="236"/>
      <c r="H1" s="236"/>
      <c r="I1" s="236"/>
      <c r="J1" s="236"/>
      <c r="K1" s="40"/>
      <c r="L1" s="40"/>
      <c r="M1" s="6" t="s">
        <v>1510</v>
      </c>
      <c r="N1" s="5"/>
      <c r="O1" s="5"/>
      <c r="P1" s="5"/>
    </row>
    <row r="2" spans="1:18" customFormat="1">
      <c r="A2" s="51"/>
      <c r="B2" s="38"/>
      <c r="C2" s="137"/>
      <c r="D2" s="53"/>
      <c r="E2" s="142"/>
      <c r="F2" s="142"/>
      <c r="G2" s="13" t="s">
        <v>1491</v>
      </c>
      <c r="H2" s="141"/>
      <c r="I2" s="140"/>
      <c r="J2" s="143"/>
      <c r="K2" s="40"/>
      <c r="L2" s="40"/>
      <c r="M2" s="10" t="s">
        <v>1616</v>
      </c>
      <c r="N2" s="5"/>
      <c r="O2" s="5"/>
      <c r="P2" s="5"/>
    </row>
    <row r="3" spans="1:18" customFormat="1">
      <c r="A3" s="51" t="s">
        <v>1485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10" t="s">
        <v>7</v>
      </c>
      <c r="N3" s="5"/>
      <c r="O3" s="5"/>
      <c r="P3" s="5"/>
    </row>
    <row r="4" spans="1:18" customFormat="1">
      <c r="A4" s="10" t="s">
        <v>1484</v>
      </c>
      <c r="B4" s="38"/>
      <c r="C4" s="137"/>
      <c r="D4" s="53"/>
      <c r="E4" s="40"/>
      <c r="F4" s="40"/>
      <c r="G4" s="15" t="s">
        <v>6</v>
      </c>
      <c r="H4" s="139"/>
      <c r="I4" s="40"/>
      <c r="J4" s="143"/>
      <c r="K4" s="40"/>
      <c r="L4" s="40"/>
      <c r="M4" s="11"/>
      <c r="N4" s="11"/>
      <c r="O4" s="159"/>
      <c r="P4" s="5"/>
    </row>
    <row r="5" spans="1:18" customFormat="1">
      <c r="A5" s="37"/>
      <c r="B5" s="38"/>
      <c r="C5" s="53"/>
      <c r="D5" s="138"/>
      <c r="E5" s="40"/>
      <c r="F5" s="40"/>
      <c r="G5" s="37" t="s">
        <v>1492</v>
      </c>
      <c r="H5" s="37"/>
      <c r="I5" s="37"/>
      <c r="J5" s="143"/>
      <c r="K5" s="40"/>
      <c r="L5" s="40"/>
      <c r="M5" s="10" t="s">
        <v>1607</v>
      </c>
      <c r="N5" s="5"/>
      <c r="O5" s="5"/>
      <c r="P5" s="5"/>
      <c r="Q5" s="8"/>
    </row>
    <row r="6" spans="1:18" customFormat="1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5"/>
      <c r="N6" s="5"/>
      <c r="O6" s="5"/>
      <c r="P6" s="5"/>
      <c r="Q6" s="8"/>
    </row>
    <row r="7" spans="1:18">
      <c r="A7" s="4"/>
      <c r="B7" s="9"/>
      <c r="C7" s="16" t="s">
        <v>1493</v>
      </c>
      <c r="D7" s="17" t="s">
        <v>428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8"/>
    </row>
    <row r="8" spans="1:18">
      <c r="A8" s="4"/>
      <c r="B8" s="9"/>
      <c r="C8" s="2"/>
      <c r="D8" s="3"/>
      <c r="E8" s="19"/>
      <c r="F8" s="12"/>
      <c r="G8" s="12"/>
      <c r="H8" s="13" t="s">
        <v>1494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5</v>
      </c>
      <c r="E10" s="4"/>
      <c r="F10" s="5"/>
      <c r="G10" s="5"/>
      <c r="H10" s="5"/>
      <c r="I10" s="18"/>
      <c r="J10" s="59"/>
      <c r="K10" s="5"/>
      <c r="L10" s="5"/>
      <c r="M10" s="5"/>
      <c r="N10" s="46" t="s">
        <v>630</v>
      </c>
      <c r="O10" s="43"/>
      <c r="P10" s="43"/>
      <c r="Q10" s="5"/>
      <c r="R10" s="22"/>
    </row>
    <row r="11" spans="1:18">
      <c r="A11" s="4"/>
      <c r="B11" s="9"/>
      <c r="C11" s="2"/>
      <c r="D11" s="18" t="s">
        <v>988</v>
      </c>
      <c r="E11" s="4"/>
      <c r="F11" s="5"/>
      <c r="G11" s="5"/>
      <c r="H11" s="5"/>
      <c r="I11" s="18"/>
      <c r="J11" s="227" t="s">
        <v>4</v>
      </c>
      <c r="K11" s="228"/>
      <c r="L11" s="10" t="s">
        <v>1598</v>
      </c>
      <c r="M11" s="5"/>
      <c r="N11" s="41" t="s">
        <v>622</v>
      </c>
      <c r="O11" s="43"/>
      <c r="P11" s="158">
        <f>33.312*4.42</f>
        <v>147.23903999999999</v>
      </c>
      <c r="Q11" s="5"/>
    </row>
    <row r="12" spans="1:18">
      <c r="A12" s="4"/>
      <c r="B12" s="9"/>
      <c r="C12" s="2"/>
      <c r="D12" s="18" t="s">
        <v>1599</v>
      </c>
      <c r="E12" s="4"/>
      <c r="F12" s="5"/>
      <c r="G12" s="5"/>
      <c r="H12" s="5"/>
      <c r="I12" s="18"/>
      <c r="J12" s="227" t="s">
        <v>3</v>
      </c>
      <c r="K12" s="228"/>
      <c r="L12" s="10" t="s">
        <v>1598</v>
      </c>
      <c r="M12" s="5"/>
      <c r="N12" s="41" t="s">
        <v>622</v>
      </c>
      <c r="O12" s="43"/>
      <c r="P12" s="47">
        <f>3.282*4.42</f>
        <v>14.50644</v>
      </c>
      <c r="Q12" s="5"/>
    </row>
    <row r="13" spans="1:18" outlineLevel="1">
      <c r="A13" s="4"/>
      <c r="B13" s="9"/>
      <c r="C13" s="2"/>
      <c r="D13" s="18" t="s">
        <v>1600</v>
      </c>
      <c r="E13" s="4"/>
      <c r="F13" s="5"/>
      <c r="G13" s="5"/>
      <c r="H13" s="5"/>
      <c r="I13" s="18"/>
      <c r="J13" s="227" t="s">
        <v>2</v>
      </c>
      <c r="K13" s="228"/>
      <c r="L13" s="10" t="s">
        <v>1601</v>
      </c>
      <c r="M13" s="5"/>
      <c r="N13" s="5"/>
      <c r="O13" s="5"/>
      <c r="P13" s="5"/>
      <c r="Q13" s="5"/>
    </row>
    <row r="14" spans="1:18" s="44" customFormat="1" outlineLevel="1">
      <c r="A14" s="37"/>
      <c r="B14" s="38"/>
      <c r="C14" s="29"/>
      <c r="D14" s="18" t="s">
        <v>1608</v>
      </c>
      <c r="E14" s="18"/>
      <c r="F14" s="18"/>
      <c r="G14" s="18"/>
      <c r="H14" s="18"/>
      <c r="I14" s="18"/>
      <c r="J14" s="59"/>
      <c r="K14" s="39">
        <f>J75/1000</f>
        <v>21.738</v>
      </c>
      <c r="L14" s="18" t="s">
        <v>1609</v>
      </c>
      <c r="M14" s="40"/>
      <c r="N14" s="41" t="s">
        <v>622</v>
      </c>
      <c r="O14" s="42"/>
      <c r="P14" s="47">
        <f>21.738*4.42</f>
        <v>96.081959999999995</v>
      </c>
    </row>
    <row r="15" spans="1:18" customFormat="1">
      <c r="A15" s="37"/>
      <c r="B15" s="38"/>
      <c r="C15" s="29"/>
      <c r="D15" s="45" t="s">
        <v>1610</v>
      </c>
      <c r="E15" s="18"/>
      <c r="F15" s="18"/>
      <c r="G15" s="18"/>
      <c r="H15" s="18"/>
      <c r="I15" s="18"/>
      <c r="J15" s="59"/>
      <c r="K15" s="18"/>
      <c r="L15" s="18"/>
      <c r="M15" s="40"/>
      <c r="N15" s="40"/>
      <c r="O15" s="40"/>
      <c r="P15" s="40"/>
    </row>
    <row r="16" spans="1:18">
      <c r="A16" s="4"/>
      <c r="B16" s="9"/>
      <c r="C16" s="2"/>
      <c r="D16" s="3"/>
      <c r="E16" s="4"/>
      <c r="F16" s="5"/>
      <c r="G16" s="5"/>
      <c r="H16" s="5"/>
      <c r="I16" s="5"/>
      <c r="J16" s="57"/>
      <c r="K16" s="5"/>
      <c r="L16" s="5"/>
      <c r="M16" s="5"/>
      <c r="N16" s="5"/>
      <c r="O16" s="5"/>
      <c r="P16" s="5"/>
      <c r="Q16" s="5"/>
    </row>
    <row r="18" spans="1:17" ht="18" customHeight="1">
      <c r="A18" s="217" t="s">
        <v>1495</v>
      </c>
      <c r="B18" s="223" t="s">
        <v>1502</v>
      </c>
      <c r="C18" s="217" t="s">
        <v>1496</v>
      </c>
      <c r="D18" s="217" t="s">
        <v>1497</v>
      </c>
      <c r="E18" s="217" t="s">
        <v>1498</v>
      </c>
      <c r="F18" s="217" t="s">
        <v>1511</v>
      </c>
      <c r="G18" s="218"/>
      <c r="H18" s="218"/>
      <c r="I18" s="218"/>
      <c r="J18" s="217" t="s">
        <v>1512</v>
      </c>
      <c r="K18" s="218"/>
      <c r="L18" s="218"/>
      <c r="M18" s="218"/>
      <c r="N18" s="217" t="s">
        <v>1504</v>
      </c>
      <c r="O18" s="217" t="s">
        <v>1506</v>
      </c>
      <c r="P18" s="217" t="s">
        <v>1505</v>
      </c>
      <c r="Q18" s="217" t="s">
        <v>1507</v>
      </c>
    </row>
    <row r="19" spans="1:17" ht="15.75" customHeight="1">
      <c r="A19" s="218"/>
      <c r="B19" s="224"/>
      <c r="C19" s="222"/>
      <c r="D19" s="217"/>
      <c r="E19" s="218"/>
      <c r="F19" s="217" t="s">
        <v>1499</v>
      </c>
      <c r="G19" s="217" t="s">
        <v>1501</v>
      </c>
      <c r="H19" s="218"/>
      <c r="I19" s="218"/>
      <c r="J19" s="220" t="s">
        <v>1499</v>
      </c>
      <c r="K19" s="217" t="s">
        <v>1501</v>
      </c>
      <c r="L19" s="218"/>
      <c r="M19" s="218"/>
      <c r="N19" s="217"/>
      <c r="O19" s="217"/>
      <c r="P19" s="217"/>
      <c r="Q19" s="217"/>
    </row>
    <row r="20" spans="1:17" ht="15.75" customHeight="1">
      <c r="A20" s="218"/>
      <c r="B20" s="224"/>
      <c r="C20" s="222"/>
      <c r="D20" s="217"/>
      <c r="E20" s="218"/>
      <c r="F20" s="218"/>
      <c r="G20" s="116" t="s">
        <v>1500</v>
      </c>
      <c r="H20" s="116" t="s">
        <v>1508</v>
      </c>
      <c r="I20" s="116" t="s">
        <v>1503</v>
      </c>
      <c r="J20" s="221"/>
      <c r="K20" s="116" t="s">
        <v>1500</v>
      </c>
      <c r="L20" s="116" t="s">
        <v>1508</v>
      </c>
      <c r="M20" s="116" t="s">
        <v>1503</v>
      </c>
      <c r="N20" s="217"/>
      <c r="O20" s="217"/>
      <c r="P20" s="217"/>
      <c r="Q20" s="217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899999999999999" customHeight="1">
      <c r="A22" s="219" t="s">
        <v>1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</row>
    <row r="23" spans="1:17" ht="60">
      <c r="A23" s="23">
        <v>1</v>
      </c>
      <c r="B23" s="30" t="s">
        <v>922</v>
      </c>
      <c r="C23" s="113" t="s">
        <v>921</v>
      </c>
      <c r="D23" s="31" t="s">
        <v>916</v>
      </c>
      <c r="E23" s="35">
        <v>0.17799999999999999</v>
      </c>
      <c r="F23" s="33">
        <v>3778.42</v>
      </c>
      <c r="G23" s="33">
        <v>115.18</v>
      </c>
      <c r="H23" s="33">
        <v>3663.24</v>
      </c>
      <c r="I23" s="33">
        <v>385.27</v>
      </c>
      <c r="J23" s="60">
        <v>673</v>
      </c>
      <c r="K23" s="34">
        <v>21</v>
      </c>
      <c r="L23" s="34">
        <v>652</v>
      </c>
      <c r="M23" s="34">
        <v>69</v>
      </c>
      <c r="N23" s="34">
        <v>10.48</v>
      </c>
      <c r="O23" s="34">
        <v>1.87</v>
      </c>
      <c r="P23" s="34">
        <v>22.77</v>
      </c>
      <c r="Q23" s="34">
        <v>4.05</v>
      </c>
    </row>
    <row r="24" spans="1:17" ht="36">
      <c r="A24" s="23">
        <v>2</v>
      </c>
      <c r="B24" s="30" t="s">
        <v>920</v>
      </c>
      <c r="C24" s="113" t="s">
        <v>919</v>
      </c>
      <c r="D24" s="31" t="s">
        <v>1540</v>
      </c>
      <c r="E24" s="35">
        <v>0.19800000000000001</v>
      </c>
      <c r="F24" s="33">
        <v>3117.84</v>
      </c>
      <c r="G24" s="33">
        <v>3117.84</v>
      </c>
      <c r="H24" s="34"/>
      <c r="I24" s="34"/>
      <c r="J24" s="60">
        <v>617</v>
      </c>
      <c r="K24" s="34">
        <v>617</v>
      </c>
      <c r="L24" s="34"/>
      <c r="M24" s="34"/>
      <c r="N24" s="34">
        <v>264</v>
      </c>
      <c r="O24" s="34">
        <v>52.27</v>
      </c>
      <c r="P24" s="34"/>
      <c r="Q24" s="34"/>
    </row>
    <row r="25" spans="1:17" ht="48">
      <c r="A25" s="23">
        <v>3</v>
      </c>
      <c r="B25" s="30" t="s">
        <v>918</v>
      </c>
      <c r="C25" s="113" t="s">
        <v>917</v>
      </c>
      <c r="D25" s="31" t="s">
        <v>916</v>
      </c>
      <c r="E25" s="35">
        <v>1E-3</v>
      </c>
      <c r="F25" s="33">
        <v>5028.78</v>
      </c>
      <c r="G25" s="33">
        <v>125.4</v>
      </c>
      <c r="H25" s="33">
        <v>4898.28</v>
      </c>
      <c r="I25" s="33">
        <v>559.88</v>
      </c>
      <c r="J25" s="60">
        <v>5</v>
      </c>
      <c r="K25" s="34"/>
      <c r="L25" s="34">
        <v>5</v>
      </c>
      <c r="M25" s="34">
        <v>1</v>
      </c>
      <c r="N25" s="34">
        <v>11.41</v>
      </c>
      <c r="O25" s="34">
        <v>0.01</v>
      </c>
      <c r="P25" s="34">
        <v>33.090000000000003</v>
      </c>
      <c r="Q25" s="34">
        <v>0.03</v>
      </c>
    </row>
    <row r="26" spans="1:17" ht="87">
      <c r="A26" s="23">
        <v>4</v>
      </c>
      <c r="B26" s="30" t="s">
        <v>915</v>
      </c>
      <c r="C26" s="113" t="s">
        <v>0</v>
      </c>
      <c r="D26" s="31" t="s">
        <v>1697</v>
      </c>
      <c r="E26" s="35">
        <v>2.3980000000000001</v>
      </c>
      <c r="F26" s="33">
        <v>10.58</v>
      </c>
      <c r="G26" s="34"/>
      <c r="H26" s="33">
        <v>10.58</v>
      </c>
      <c r="I26" s="34"/>
      <c r="J26" s="60">
        <v>25</v>
      </c>
      <c r="K26" s="34"/>
      <c r="L26" s="34">
        <v>25</v>
      </c>
      <c r="M26" s="34"/>
      <c r="N26" s="34"/>
      <c r="O26" s="34"/>
      <c r="P26" s="34"/>
      <c r="Q26" s="34"/>
    </row>
    <row r="27" spans="1:17" ht="24">
      <c r="A27" s="23">
        <v>5</v>
      </c>
      <c r="B27" s="30" t="s">
        <v>913</v>
      </c>
      <c r="C27" s="113" t="s">
        <v>961</v>
      </c>
      <c r="D27" s="31" t="s">
        <v>905</v>
      </c>
      <c r="E27" s="35">
        <v>8.8499999999999995E-2</v>
      </c>
      <c r="F27" s="33">
        <v>1636.02</v>
      </c>
      <c r="G27" s="33">
        <v>117.4</v>
      </c>
      <c r="H27" s="33">
        <v>26.91</v>
      </c>
      <c r="I27" s="33">
        <v>5.47</v>
      </c>
      <c r="J27" s="60">
        <v>145</v>
      </c>
      <c r="K27" s="34">
        <v>10</v>
      </c>
      <c r="L27" s="34">
        <v>2</v>
      </c>
      <c r="M27" s="34"/>
      <c r="N27" s="34">
        <v>10.199999999999999</v>
      </c>
      <c r="O27" s="34">
        <v>0.9</v>
      </c>
      <c r="P27" s="34">
        <v>0.35</v>
      </c>
      <c r="Q27" s="34">
        <v>0.03</v>
      </c>
    </row>
    <row r="28" spans="1:17" ht="48">
      <c r="A28" s="23">
        <v>6</v>
      </c>
      <c r="B28" s="30" t="s">
        <v>911</v>
      </c>
      <c r="C28" s="113" t="s">
        <v>910</v>
      </c>
      <c r="D28" s="31" t="s">
        <v>916</v>
      </c>
      <c r="E28" s="35">
        <v>0.17699999999999999</v>
      </c>
      <c r="F28" s="33">
        <v>822.69</v>
      </c>
      <c r="G28" s="34"/>
      <c r="H28" s="33">
        <v>822.69</v>
      </c>
      <c r="I28" s="33">
        <v>138.55000000000001</v>
      </c>
      <c r="J28" s="60">
        <v>146</v>
      </c>
      <c r="K28" s="34"/>
      <c r="L28" s="34">
        <v>146</v>
      </c>
      <c r="M28" s="34">
        <v>25</v>
      </c>
      <c r="N28" s="34"/>
      <c r="O28" s="34"/>
      <c r="P28" s="34">
        <v>8.8699999999999992</v>
      </c>
      <c r="Q28" s="34">
        <v>1.57</v>
      </c>
    </row>
    <row r="29" spans="1:17" ht="24">
      <c r="A29" s="23">
        <v>7</v>
      </c>
      <c r="B29" s="30" t="s">
        <v>1553</v>
      </c>
      <c r="C29" s="113" t="s">
        <v>1554</v>
      </c>
      <c r="D29" s="31" t="s">
        <v>1540</v>
      </c>
      <c r="E29" s="35">
        <v>0.19700000000000001</v>
      </c>
      <c r="F29" s="33">
        <v>1027.4000000000001</v>
      </c>
      <c r="G29" s="33">
        <v>1027.4000000000001</v>
      </c>
      <c r="H29" s="34"/>
      <c r="I29" s="34"/>
      <c r="J29" s="60">
        <v>202</v>
      </c>
      <c r="K29" s="34">
        <v>202</v>
      </c>
      <c r="L29" s="34"/>
      <c r="M29" s="34"/>
      <c r="N29" s="34">
        <v>97.2</v>
      </c>
      <c r="O29" s="34">
        <v>19.149999999999999</v>
      </c>
      <c r="P29" s="34"/>
      <c r="Q29" s="34"/>
    </row>
    <row r="30" spans="1:17" ht="24">
      <c r="A30" s="23">
        <v>8</v>
      </c>
      <c r="B30" s="30" t="s">
        <v>1042</v>
      </c>
      <c r="C30" s="113" t="s">
        <v>1041</v>
      </c>
      <c r="D30" s="31" t="s">
        <v>1540</v>
      </c>
      <c r="E30" s="35">
        <v>1.97</v>
      </c>
      <c r="F30" s="33">
        <v>604.71</v>
      </c>
      <c r="G30" s="33">
        <v>150.49</v>
      </c>
      <c r="H30" s="33">
        <v>454.22</v>
      </c>
      <c r="I30" s="33">
        <v>47.48</v>
      </c>
      <c r="J30" s="60">
        <v>1191</v>
      </c>
      <c r="K30" s="34">
        <v>296</v>
      </c>
      <c r="L30" s="34">
        <v>895</v>
      </c>
      <c r="M30" s="34">
        <v>94</v>
      </c>
      <c r="N30" s="34">
        <v>12.53</v>
      </c>
      <c r="O30" s="34">
        <v>24.68</v>
      </c>
      <c r="P30" s="34">
        <v>3.04</v>
      </c>
      <c r="Q30" s="34">
        <v>5.99</v>
      </c>
    </row>
    <row r="31" spans="1:17" ht="60">
      <c r="A31" s="23">
        <v>9</v>
      </c>
      <c r="B31" s="30" t="s">
        <v>960</v>
      </c>
      <c r="C31" s="113" t="s">
        <v>959</v>
      </c>
      <c r="D31" s="31" t="s">
        <v>1543</v>
      </c>
      <c r="E31" s="35">
        <v>0.16</v>
      </c>
      <c r="F31" s="33">
        <v>17436.34</v>
      </c>
      <c r="G31" s="33">
        <v>1772.02</v>
      </c>
      <c r="H31" s="33">
        <v>1458.43</v>
      </c>
      <c r="I31" s="33">
        <v>218.17</v>
      </c>
      <c r="J31" s="60">
        <v>2790</v>
      </c>
      <c r="K31" s="34">
        <v>284</v>
      </c>
      <c r="L31" s="34">
        <v>233</v>
      </c>
      <c r="M31" s="34">
        <v>35</v>
      </c>
      <c r="N31" s="34">
        <v>132.24</v>
      </c>
      <c r="O31" s="34">
        <v>21.16</v>
      </c>
      <c r="P31" s="34">
        <v>12.51</v>
      </c>
      <c r="Q31" s="34">
        <v>2</v>
      </c>
    </row>
    <row r="32" spans="1:17" ht="60">
      <c r="A32" s="23">
        <v>10</v>
      </c>
      <c r="B32" s="30" t="s">
        <v>958</v>
      </c>
      <c r="C32" s="113" t="s">
        <v>957</v>
      </c>
      <c r="D32" s="31" t="s">
        <v>1543</v>
      </c>
      <c r="E32" s="35">
        <v>0.14000000000000001</v>
      </c>
      <c r="F32" s="33">
        <v>10198.41</v>
      </c>
      <c r="G32" s="33">
        <v>1725.38</v>
      </c>
      <c r="H32" s="33">
        <v>1636.42</v>
      </c>
      <c r="I32" s="33">
        <v>252.18</v>
      </c>
      <c r="J32" s="60">
        <v>1428</v>
      </c>
      <c r="K32" s="34">
        <v>242</v>
      </c>
      <c r="L32" s="34">
        <v>229</v>
      </c>
      <c r="M32" s="34">
        <v>35</v>
      </c>
      <c r="N32" s="34">
        <v>128.76</v>
      </c>
      <c r="O32" s="34">
        <v>18.03</v>
      </c>
      <c r="P32" s="34">
        <v>14.46</v>
      </c>
      <c r="Q32" s="34">
        <v>2.02</v>
      </c>
    </row>
    <row r="33" spans="1:17" ht="60">
      <c r="A33" s="23">
        <v>11</v>
      </c>
      <c r="B33" s="30" t="s">
        <v>956</v>
      </c>
      <c r="C33" s="113" t="s">
        <v>955</v>
      </c>
      <c r="D33" s="31" t="s">
        <v>1543</v>
      </c>
      <c r="E33" s="35">
        <v>5.0000000000000001E-3</v>
      </c>
      <c r="F33" s="33">
        <v>5227.97</v>
      </c>
      <c r="G33" s="33">
        <v>1977.03</v>
      </c>
      <c r="H33" s="33">
        <v>1502.26</v>
      </c>
      <c r="I33" s="33">
        <v>234.74</v>
      </c>
      <c r="J33" s="60">
        <v>26</v>
      </c>
      <c r="K33" s="34">
        <v>10</v>
      </c>
      <c r="L33" s="34">
        <v>8</v>
      </c>
      <c r="M33" s="34">
        <v>1</v>
      </c>
      <c r="N33" s="34">
        <v>141.52000000000001</v>
      </c>
      <c r="O33" s="34">
        <v>0.71</v>
      </c>
      <c r="P33" s="34">
        <v>13.46</v>
      </c>
      <c r="Q33" s="34">
        <v>7.0000000000000007E-2</v>
      </c>
    </row>
    <row r="34" spans="1:17" ht="36">
      <c r="A34" s="23">
        <v>12</v>
      </c>
      <c r="B34" s="30" t="s">
        <v>954</v>
      </c>
      <c r="C34" s="113" t="s">
        <v>953</v>
      </c>
      <c r="D34" s="31" t="s">
        <v>1516</v>
      </c>
      <c r="E34" s="32">
        <v>1</v>
      </c>
      <c r="F34" s="33">
        <v>1414.27</v>
      </c>
      <c r="G34" s="34"/>
      <c r="H34" s="34"/>
      <c r="I34" s="34"/>
      <c r="J34" s="60">
        <v>1414</v>
      </c>
      <c r="K34" s="34"/>
      <c r="L34" s="34"/>
      <c r="M34" s="34"/>
      <c r="N34" s="34"/>
      <c r="O34" s="34"/>
      <c r="P34" s="34"/>
      <c r="Q34" s="34"/>
    </row>
    <row r="35" spans="1:17" ht="24">
      <c r="A35" s="23">
        <v>13</v>
      </c>
      <c r="B35" s="30" t="s">
        <v>952</v>
      </c>
      <c r="C35" s="113" t="s">
        <v>951</v>
      </c>
      <c r="D35" s="31" t="s">
        <v>1516</v>
      </c>
      <c r="E35" s="32">
        <v>2</v>
      </c>
      <c r="F35" s="33">
        <v>266.77</v>
      </c>
      <c r="G35" s="34"/>
      <c r="H35" s="34"/>
      <c r="I35" s="34"/>
      <c r="J35" s="60">
        <v>534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14</v>
      </c>
      <c r="B36" s="30" t="s">
        <v>950</v>
      </c>
      <c r="C36" s="113" t="s">
        <v>949</v>
      </c>
      <c r="D36" s="31" t="s">
        <v>1516</v>
      </c>
      <c r="E36" s="32">
        <v>1</v>
      </c>
      <c r="F36" s="33">
        <v>124.27</v>
      </c>
      <c r="G36" s="34"/>
      <c r="H36" s="34"/>
      <c r="I36" s="34"/>
      <c r="J36" s="60">
        <v>124</v>
      </c>
      <c r="K36" s="34"/>
      <c r="L36" s="34"/>
      <c r="M36" s="34"/>
      <c r="N36" s="34"/>
      <c r="O36" s="34"/>
      <c r="P36" s="34"/>
      <c r="Q36" s="34"/>
    </row>
    <row r="37" spans="1:17" ht="24">
      <c r="A37" s="23">
        <v>15</v>
      </c>
      <c r="B37" s="30" t="s">
        <v>948</v>
      </c>
      <c r="C37" s="113" t="s">
        <v>947</v>
      </c>
      <c r="D37" s="31" t="s">
        <v>1515</v>
      </c>
      <c r="E37" s="32">
        <v>1</v>
      </c>
      <c r="F37" s="33">
        <v>492.19</v>
      </c>
      <c r="G37" s="33">
        <v>85.88</v>
      </c>
      <c r="H37" s="33">
        <v>20.84</v>
      </c>
      <c r="I37" s="33">
        <v>0.73</v>
      </c>
      <c r="J37" s="60">
        <v>492</v>
      </c>
      <c r="K37" s="34">
        <v>86</v>
      </c>
      <c r="L37" s="34">
        <v>21</v>
      </c>
      <c r="M37" s="34">
        <v>1</v>
      </c>
      <c r="N37" s="34">
        <v>6.72</v>
      </c>
      <c r="O37" s="34">
        <v>6.72</v>
      </c>
      <c r="P37" s="34">
        <v>0.04</v>
      </c>
      <c r="Q37" s="34">
        <v>0.04</v>
      </c>
    </row>
    <row r="38" spans="1:17" ht="24">
      <c r="A38" s="23">
        <v>16</v>
      </c>
      <c r="B38" s="30" t="s">
        <v>946</v>
      </c>
      <c r="C38" s="113" t="s">
        <v>945</v>
      </c>
      <c r="D38" s="31" t="s">
        <v>1516</v>
      </c>
      <c r="E38" s="32">
        <v>1</v>
      </c>
      <c r="F38" s="33">
        <v>911.96</v>
      </c>
      <c r="G38" s="34"/>
      <c r="H38" s="34"/>
      <c r="I38" s="34"/>
      <c r="J38" s="60">
        <v>912</v>
      </c>
      <c r="K38" s="34"/>
      <c r="L38" s="34"/>
      <c r="M38" s="34"/>
      <c r="N38" s="34"/>
      <c r="O38" s="34"/>
      <c r="P38" s="34"/>
      <c r="Q38" s="34"/>
    </row>
    <row r="39" spans="1:17" ht="36">
      <c r="A39" s="23">
        <v>17</v>
      </c>
      <c r="B39" s="30" t="s">
        <v>944</v>
      </c>
      <c r="C39" s="113" t="s">
        <v>943</v>
      </c>
      <c r="D39" s="31" t="s">
        <v>1516</v>
      </c>
      <c r="E39" s="32">
        <v>1</v>
      </c>
      <c r="F39" s="33">
        <v>101.48</v>
      </c>
      <c r="G39" s="34"/>
      <c r="H39" s="34"/>
      <c r="I39" s="34"/>
      <c r="J39" s="60">
        <v>101</v>
      </c>
      <c r="K39" s="34"/>
      <c r="L39" s="34"/>
      <c r="M39" s="34"/>
      <c r="N39" s="34"/>
      <c r="O39" s="34"/>
      <c r="P39" s="34"/>
      <c r="Q39" s="34"/>
    </row>
    <row r="40" spans="1:17" ht="24">
      <c r="A40" s="23">
        <v>18</v>
      </c>
      <c r="B40" s="30" t="s">
        <v>942</v>
      </c>
      <c r="C40" s="113" t="s">
        <v>941</v>
      </c>
      <c r="D40" s="31" t="s">
        <v>1515</v>
      </c>
      <c r="E40" s="32">
        <v>1</v>
      </c>
      <c r="F40" s="33">
        <v>278.39</v>
      </c>
      <c r="G40" s="33">
        <v>37.19</v>
      </c>
      <c r="H40" s="33">
        <v>11.67</v>
      </c>
      <c r="I40" s="33">
        <v>0.36</v>
      </c>
      <c r="J40" s="60">
        <v>278</v>
      </c>
      <c r="K40" s="34">
        <v>37</v>
      </c>
      <c r="L40" s="34">
        <v>12</v>
      </c>
      <c r="M40" s="34"/>
      <c r="N40" s="34">
        <v>2.91</v>
      </c>
      <c r="O40" s="34">
        <v>2.91</v>
      </c>
      <c r="P40" s="34">
        <v>0.02</v>
      </c>
      <c r="Q40" s="34">
        <v>0.02</v>
      </c>
    </row>
    <row r="41" spans="1:17" ht="36">
      <c r="A41" s="23">
        <v>19</v>
      </c>
      <c r="B41" s="30" t="s">
        <v>1209</v>
      </c>
      <c r="C41" s="113" t="s">
        <v>940</v>
      </c>
      <c r="D41" s="31" t="s">
        <v>1516</v>
      </c>
      <c r="E41" s="32">
        <v>1</v>
      </c>
      <c r="F41" s="33">
        <v>2662.91</v>
      </c>
      <c r="G41" s="34"/>
      <c r="H41" s="34"/>
      <c r="I41" s="34"/>
      <c r="J41" s="60">
        <v>2663</v>
      </c>
      <c r="K41" s="34"/>
      <c r="L41" s="34"/>
      <c r="M41" s="34"/>
      <c r="N41" s="34"/>
      <c r="O41" s="34"/>
      <c r="P41" s="34"/>
      <c r="Q41" s="34"/>
    </row>
    <row r="42" spans="1:17" ht="24">
      <c r="A42" s="23">
        <v>20</v>
      </c>
      <c r="B42" s="30" t="s">
        <v>891</v>
      </c>
      <c r="C42" s="113" t="s">
        <v>939</v>
      </c>
      <c r="D42" s="31" t="s">
        <v>1515</v>
      </c>
      <c r="E42" s="32">
        <v>1</v>
      </c>
      <c r="F42" s="33">
        <v>138.58000000000001</v>
      </c>
      <c r="G42" s="33">
        <v>18.79</v>
      </c>
      <c r="H42" s="33">
        <v>5.32</v>
      </c>
      <c r="I42" s="34"/>
      <c r="J42" s="60">
        <v>139</v>
      </c>
      <c r="K42" s="34">
        <v>19</v>
      </c>
      <c r="L42" s="34">
        <v>5</v>
      </c>
      <c r="M42" s="34"/>
      <c r="N42" s="34">
        <v>1.47</v>
      </c>
      <c r="O42" s="34">
        <v>1.47</v>
      </c>
      <c r="P42" s="34"/>
      <c r="Q42" s="34"/>
    </row>
    <row r="43" spans="1:17" ht="36">
      <c r="A43" s="23">
        <v>21</v>
      </c>
      <c r="B43" s="30" t="s">
        <v>1209</v>
      </c>
      <c r="C43" s="113" t="s">
        <v>938</v>
      </c>
      <c r="D43" s="31" t="s">
        <v>1516</v>
      </c>
      <c r="E43" s="32">
        <v>1</v>
      </c>
      <c r="F43" s="33">
        <v>1554.19</v>
      </c>
      <c r="G43" s="34"/>
      <c r="H43" s="34"/>
      <c r="I43" s="34"/>
      <c r="J43" s="60">
        <v>1554</v>
      </c>
      <c r="K43" s="34"/>
      <c r="L43" s="34"/>
      <c r="M43" s="34"/>
      <c r="N43" s="34"/>
      <c r="O43" s="34"/>
      <c r="P43" s="34"/>
      <c r="Q43" s="34"/>
    </row>
    <row r="44" spans="1:17" ht="36">
      <c r="A44" s="23">
        <v>22</v>
      </c>
      <c r="B44" s="30" t="s">
        <v>1209</v>
      </c>
      <c r="C44" s="113" t="s">
        <v>937</v>
      </c>
      <c r="D44" s="31" t="s">
        <v>1516</v>
      </c>
      <c r="E44" s="32">
        <v>2</v>
      </c>
      <c r="F44" s="33">
        <v>968.73</v>
      </c>
      <c r="G44" s="34"/>
      <c r="H44" s="34"/>
      <c r="I44" s="34"/>
      <c r="J44" s="60">
        <v>1937</v>
      </c>
      <c r="K44" s="34"/>
      <c r="L44" s="34"/>
      <c r="M44" s="34"/>
      <c r="N44" s="34"/>
      <c r="O44" s="34"/>
      <c r="P44" s="34"/>
      <c r="Q44" s="34"/>
    </row>
    <row r="45" spans="1:17" ht="36">
      <c r="A45" s="23">
        <v>23</v>
      </c>
      <c r="B45" s="30" t="s">
        <v>1209</v>
      </c>
      <c r="C45" s="113" t="s">
        <v>936</v>
      </c>
      <c r="D45" s="31" t="s">
        <v>1516</v>
      </c>
      <c r="E45" s="32">
        <v>2</v>
      </c>
      <c r="F45" s="33">
        <v>687.73</v>
      </c>
      <c r="G45" s="34"/>
      <c r="H45" s="34"/>
      <c r="I45" s="34"/>
      <c r="J45" s="60">
        <v>1375</v>
      </c>
      <c r="K45" s="34"/>
      <c r="L45" s="34"/>
      <c r="M45" s="34"/>
      <c r="N45" s="34"/>
      <c r="O45" s="34"/>
      <c r="P45" s="34"/>
      <c r="Q45" s="34"/>
    </row>
    <row r="46" spans="1:17" ht="36">
      <c r="A46" s="23">
        <v>24</v>
      </c>
      <c r="B46" s="30" t="s">
        <v>1209</v>
      </c>
      <c r="C46" s="113" t="s">
        <v>935</v>
      </c>
      <c r="D46" s="31" t="s">
        <v>1516</v>
      </c>
      <c r="E46" s="32">
        <v>2</v>
      </c>
      <c r="F46" s="33">
        <v>985.63</v>
      </c>
      <c r="G46" s="34"/>
      <c r="H46" s="34"/>
      <c r="I46" s="34"/>
      <c r="J46" s="60">
        <v>1971</v>
      </c>
      <c r="K46" s="34"/>
      <c r="L46" s="34"/>
      <c r="M46" s="34"/>
      <c r="N46" s="34"/>
      <c r="O46" s="34"/>
      <c r="P46" s="34"/>
      <c r="Q46" s="34"/>
    </row>
    <row r="47" spans="1:17" ht="36">
      <c r="A47" s="23">
        <v>25</v>
      </c>
      <c r="B47" s="30" t="s">
        <v>934</v>
      </c>
      <c r="C47" s="113" t="s">
        <v>933</v>
      </c>
      <c r="D47" s="31" t="s">
        <v>1536</v>
      </c>
      <c r="E47" s="35">
        <v>0.02</v>
      </c>
      <c r="F47" s="33">
        <v>6969.96</v>
      </c>
      <c r="G47" s="33">
        <v>2701.44</v>
      </c>
      <c r="H47" s="33">
        <v>2725.3</v>
      </c>
      <c r="I47" s="33">
        <v>315.95</v>
      </c>
      <c r="J47" s="60">
        <v>139</v>
      </c>
      <c r="K47" s="34">
        <v>54</v>
      </c>
      <c r="L47" s="34">
        <v>55</v>
      </c>
      <c r="M47" s="34">
        <v>6</v>
      </c>
      <c r="N47" s="34">
        <v>201.6</v>
      </c>
      <c r="O47" s="34">
        <v>4.03</v>
      </c>
      <c r="P47" s="34">
        <v>17.36</v>
      </c>
      <c r="Q47" s="34">
        <v>0.35</v>
      </c>
    </row>
    <row r="48" spans="1:17" ht="36">
      <c r="A48" s="23">
        <v>26</v>
      </c>
      <c r="B48" s="30" t="s">
        <v>1209</v>
      </c>
      <c r="C48" s="113" t="s">
        <v>932</v>
      </c>
      <c r="D48" s="31" t="s">
        <v>1516</v>
      </c>
      <c r="E48" s="32">
        <v>2</v>
      </c>
      <c r="F48" s="33">
        <v>163.88</v>
      </c>
      <c r="G48" s="34"/>
      <c r="H48" s="34"/>
      <c r="I48" s="34"/>
      <c r="J48" s="60">
        <v>328</v>
      </c>
      <c r="K48" s="34"/>
      <c r="L48" s="34"/>
      <c r="M48" s="34"/>
      <c r="N48" s="34"/>
      <c r="O48" s="34"/>
      <c r="P48" s="34"/>
      <c r="Q48" s="34"/>
    </row>
    <row r="49" spans="1:17" ht="36">
      <c r="A49" s="23">
        <v>27</v>
      </c>
      <c r="B49" s="30" t="s">
        <v>931</v>
      </c>
      <c r="C49" s="113" t="s">
        <v>930</v>
      </c>
      <c r="D49" s="31" t="s">
        <v>1515</v>
      </c>
      <c r="E49" s="32">
        <v>2</v>
      </c>
      <c r="F49" s="33">
        <v>278.39</v>
      </c>
      <c r="G49" s="33">
        <v>37.19</v>
      </c>
      <c r="H49" s="33">
        <v>11.67</v>
      </c>
      <c r="I49" s="33">
        <v>0.36</v>
      </c>
      <c r="J49" s="60">
        <v>557</v>
      </c>
      <c r="K49" s="34">
        <v>74</v>
      </c>
      <c r="L49" s="34">
        <v>23</v>
      </c>
      <c r="M49" s="34">
        <v>1</v>
      </c>
      <c r="N49" s="34">
        <v>2.91</v>
      </c>
      <c r="O49" s="34">
        <v>5.82</v>
      </c>
      <c r="P49" s="34">
        <v>0.02</v>
      </c>
      <c r="Q49" s="34">
        <v>0.04</v>
      </c>
    </row>
    <row r="50" spans="1:17" ht="24">
      <c r="A50" s="23">
        <v>28</v>
      </c>
      <c r="B50" s="30" t="s">
        <v>929</v>
      </c>
      <c r="C50" s="113" t="s">
        <v>928</v>
      </c>
      <c r="D50" s="31" t="s">
        <v>1516</v>
      </c>
      <c r="E50" s="32">
        <v>2</v>
      </c>
      <c r="F50" s="33">
        <v>750.1</v>
      </c>
      <c r="G50" s="34"/>
      <c r="H50" s="34"/>
      <c r="I50" s="34"/>
      <c r="J50" s="60">
        <v>1500</v>
      </c>
      <c r="K50" s="34"/>
      <c r="L50" s="34"/>
      <c r="M50" s="34"/>
      <c r="N50" s="34"/>
      <c r="O50" s="34"/>
      <c r="P50" s="34"/>
      <c r="Q50" s="34"/>
    </row>
    <row r="51" spans="1:17" ht="36">
      <c r="A51" s="23">
        <v>29</v>
      </c>
      <c r="B51" s="30" t="s">
        <v>927</v>
      </c>
      <c r="C51" s="113" t="s">
        <v>926</v>
      </c>
      <c r="D51" s="31" t="s">
        <v>675</v>
      </c>
      <c r="E51" s="32">
        <v>1</v>
      </c>
      <c r="F51" s="33">
        <v>1343.06</v>
      </c>
      <c r="G51" s="33">
        <v>128.18</v>
      </c>
      <c r="H51" s="33">
        <v>24.21</v>
      </c>
      <c r="I51" s="33">
        <v>0.73</v>
      </c>
      <c r="J51" s="60">
        <v>1343</v>
      </c>
      <c r="K51" s="34">
        <v>128</v>
      </c>
      <c r="L51" s="34">
        <v>24</v>
      </c>
      <c r="M51" s="34">
        <v>1</v>
      </c>
      <c r="N51" s="34">
        <v>9.4600000000000009</v>
      </c>
      <c r="O51" s="34">
        <v>9.4600000000000009</v>
      </c>
      <c r="P51" s="34">
        <v>0.04</v>
      </c>
      <c r="Q51" s="34">
        <v>0.04</v>
      </c>
    </row>
    <row r="52" spans="1:17" ht="48">
      <c r="A52" s="23">
        <v>30</v>
      </c>
      <c r="B52" s="30" t="s">
        <v>925</v>
      </c>
      <c r="C52" s="113" t="s">
        <v>924</v>
      </c>
      <c r="D52" s="31" t="s">
        <v>1543</v>
      </c>
      <c r="E52" s="35">
        <v>0.30499999999999999</v>
      </c>
      <c r="F52" s="33">
        <v>179.06</v>
      </c>
      <c r="G52" s="33">
        <v>82.16</v>
      </c>
      <c r="H52" s="33">
        <v>15.29</v>
      </c>
      <c r="I52" s="34"/>
      <c r="J52" s="60">
        <v>55</v>
      </c>
      <c r="K52" s="34">
        <v>25</v>
      </c>
      <c r="L52" s="34">
        <v>5</v>
      </c>
      <c r="M52" s="34"/>
      <c r="N52" s="34">
        <v>5.01</v>
      </c>
      <c r="O52" s="34">
        <v>1.53</v>
      </c>
      <c r="P52" s="34"/>
      <c r="Q52" s="34"/>
    </row>
    <row r="53" spans="1:17" ht="19.899999999999999" customHeight="1">
      <c r="A53" s="219" t="s">
        <v>923</v>
      </c>
      <c r="B53" s="216"/>
      <c r="C53" s="216"/>
      <c r="D53" s="216"/>
      <c r="E53" s="216"/>
      <c r="F53" s="216"/>
      <c r="G53" s="216"/>
      <c r="H53" s="216"/>
      <c r="I53" s="216"/>
      <c r="J53" s="216"/>
      <c r="K53" s="216"/>
      <c r="L53" s="216"/>
      <c r="M53" s="216"/>
      <c r="N53" s="216"/>
      <c r="O53" s="216"/>
      <c r="P53" s="216"/>
      <c r="Q53" s="216"/>
    </row>
    <row r="54" spans="1:17" ht="60">
      <c r="A54" s="23">
        <v>31</v>
      </c>
      <c r="B54" s="30" t="s">
        <v>922</v>
      </c>
      <c r="C54" s="113" t="s">
        <v>921</v>
      </c>
      <c r="D54" s="31" t="s">
        <v>916</v>
      </c>
      <c r="E54" s="35">
        <v>7.0000000000000007E-2</v>
      </c>
      <c r="F54" s="33">
        <v>3778.42</v>
      </c>
      <c r="G54" s="33">
        <v>115.18</v>
      </c>
      <c r="H54" s="33">
        <v>3663.24</v>
      </c>
      <c r="I54" s="33">
        <v>385.27</v>
      </c>
      <c r="J54" s="60">
        <v>264</v>
      </c>
      <c r="K54" s="34">
        <v>8</v>
      </c>
      <c r="L54" s="34">
        <v>256</v>
      </c>
      <c r="M54" s="34">
        <v>27</v>
      </c>
      <c r="N54" s="34">
        <v>10.48</v>
      </c>
      <c r="O54" s="34">
        <v>0.73</v>
      </c>
      <c r="P54" s="34">
        <v>22.77</v>
      </c>
      <c r="Q54" s="34">
        <v>1.59</v>
      </c>
    </row>
    <row r="55" spans="1:17" ht="36">
      <c r="A55" s="23">
        <v>32</v>
      </c>
      <c r="B55" s="30" t="s">
        <v>920</v>
      </c>
      <c r="C55" s="113" t="s">
        <v>919</v>
      </c>
      <c r="D55" s="31" t="s">
        <v>1540</v>
      </c>
      <c r="E55" s="35">
        <v>2.1999999999999999E-2</v>
      </c>
      <c r="F55" s="33">
        <v>3117.84</v>
      </c>
      <c r="G55" s="33">
        <v>3117.84</v>
      </c>
      <c r="H55" s="34"/>
      <c r="I55" s="34"/>
      <c r="J55" s="60">
        <v>69</v>
      </c>
      <c r="K55" s="34">
        <v>69</v>
      </c>
      <c r="L55" s="34"/>
      <c r="M55" s="34"/>
      <c r="N55" s="34">
        <v>264</v>
      </c>
      <c r="O55" s="34">
        <v>5.81</v>
      </c>
      <c r="P55" s="34"/>
      <c r="Q55" s="34"/>
    </row>
    <row r="56" spans="1:17" ht="48">
      <c r="A56" s="23">
        <v>33</v>
      </c>
      <c r="B56" s="30" t="s">
        <v>918</v>
      </c>
      <c r="C56" s="113" t="s">
        <v>917</v>
      </c>
      <c r="D56" s="31" t="s">
        <v>916</v>
      </c>
      <c r="E56" s="35">
        <v>1.2E-2</v>
      </c>
      <c r="F56" s="33">
        <v>5028.78</v>
      </c>
      <c r="G56" s="33">
        <v>125.4</v>
      </c>
      <c r="H56" s="33">
        <v>4898.28</v>
      </c>
      <c r="I56" s="33">
        <v>559.88</v>
      </c>
      <c r="J56" s="60">
        <v>60</v>
      </c>
      <c r="K56" s="34">
        <v>2</v>
      </c>
      <c r="L56" s="34">
        <v>58</v>
      </c>
      <c r="M56" s="34">
        <v>7</v>
      </c>
      <c r="N56" s="34">
        <v>11.41</v>
      </c>
      <c r="O56" s="34">
        <v>0.14000000000000001</v>
      </c>
      <c r="P56" s="34">
        <v>33.090000000000003</v>
      </c>
      <c r="Q56" s="34">
        <v>0.4</v>
      </c>
    </row>
    <row r="57" spans="1:17" ht="48">
      <c r="A57" s="23">
        <v>34</v>
      </c>
      <c r="B57" s="30" t="s">
        <v>915</v>
      </c>
      <c r="C57" s="113" t="s">
        <v>914</v>
      </c>
      <c r="D57" s="31" t="s">
        <v>1697</v>
      </c>
      <c r="E57" s="35">
        <v>24.72</v>
      </c>
      <c r="F57" s="33">
        <v>7.72</v>
      </c>
      <c r="G57" s="34"/>
      <c r="H57" s="33">
        <v>7.72</v>
      </c>
      <c r="I57" s="34"/>
      <c r="J57" s="60">
        <v>191</v>
      </c>
      <c r="K57" s="34"/>
      <c r="L57" s="34">
        <v>191</v>
      </c>
      <c r="M57" s="34"/>
      <c r="N57" s="34"/>
      <c r="O57" s="34"/>
      <c r="P57" s="34"/>
      <c r="Q57" s="34"/>
    </row>
    <row r="58" spans="1:17" ht="24">
      <c r="A58" s="23">
        <v>35</v>
      </c>
      <c r="B58" s="30" t="s">
        <v>913</v>
      </c>
      <c r="C58" s="113" t="s">
        <v>912</v>
      </c>
      <c r="D58" s="31" t="s">
        <v>905</v>
      </c>
      <c r="E58" s="35">
        <v>8.9999999999999993E-3</v>
      </c>
      <c r="F58" s="33">
        <v>1356.3</v>
      </c>
      <c r="G58" s="33">
        <v>117.2</v>
      </c>
      <c r="H58" s="33">
        <v>26.9</v>
      </c>
      <c r="I58" s="33">
        <v>5.46</v>
      </c>
      <c r="J58" s="60">
        <v>12</v>
      </c>
      <c r="K58" s="34">
        <v>1</v>
      </c>
      <c r="L58" s="34"/>
      <c r="M58" s="34"/>
      <c r="N58" s="34">
        <v>10.199999999999999</v>
      </c>
      <c r="O58" s="34">
        <v>0.09</v>
      </c>
      <c r="P58" s="34">
        <v>0.35</v>
      </c>
      <c r="Q58" s="34"/>
    </row>
    <row r="59" spans="1:17" ht="48">
      <c r="A59" s="23">
        <v>36</v>
      </c>
      <c r="B59" s="30" t="s">
        <v>911</v>
      </c>
      <c r="C59" s="113" t="s">
        <v>910</v>
      </c>
      <c r="D59" s="31" t="s">
        <v>909</v>
      </c>
      <c r="E59" s="35">
        <v>5.8000000000000003E-2</v>
      </c>
      <c r="F59" s="33">
        <v>822.69</v>
      </c>
      <c r="G59" s="34"/>
      <c r="H59" s="33">
        <v>822.69</v>
      </c>
      <c r="I59" s="33">
        <v>138.55000000000001</v>
      </c>
      <c r="J59" s="60">
        <v>48</v>
      </c>
      <c r="K59" s="34"/>
      <c r="L59" s="34">
        <v>48</v>
      </c>
      <c r="M59" s="34">
        <v>8</v>
      </c>
      <c r="N59" s="34"/>
      <c r="O59" s="34"/>
      <c r="P59" s="34">
        <v>8.8699999999999992</v>
      </c>
      <c r="Q59" s="34">
        <v>0.51</v>
      </c>
    </row>
    <row r="60" spans="1:17" ht="24">
      <c r="A60" s="23">
        <v>37</v>
      </c>
      <c r="B60" s="30" t="s">
        <v>1553</v>
      </c>
      <c r="C60" s="113" t="s">
        <v>1554</v>
      </c>
      <c r="D60" s="31" t="s">
        <v>1611</v>
      </c>
      <c r="E60" s="35">
        <v>1.78E-2</v>
      </c>
      <c r="F60" s="33">
        <v>1027.4000000000001</v>
      </c>
      <c r="G60" s="33">
        <v>1027.4000000000001</v>
      </c>
      <c r="H60" s="34"/>
      <c r="I60" s="34"/>
      <c r="J60" s="60">
        <v>18</v>
      </c>
      <c r="K60" s="34">
        <v>18</v>
      </c>
      <c r="L60" s="34"/>
      <c r="M60" s="34"/>
      <c r="N60" s="34">
        <v>97.2</v>
      </c>
      <c r="O60" s="34">
        <v>1.73</v>
      </c>
      <c r="P60" s="34"/>
      <c r="Q60" s="34"/>
    </row>
    <row r="61" spans="1:17" ht="36">
      <c r="A61" s="23">
        <v>38</v>
      </c>
      <c r="B61" s="30" t="s">
        <v>664</v>
      </c>
      <c r="C61" s="113" t="s">
        <v>908</v>
      </c>
      <c r="D61" s="31" t="s">
        <v>1543</v>
      </c>
      <c r="E61" s="35">
        <v>4.4999999999999998E-2</v>
      </c>
      <c r="F61" s="33">
        <v>8603.66</v>
      </c>
      <c r="G61" s="33">
        <v>860.55</v>
      </c>
      <c r="H61" s="33">
        <v>24.45</v>
      </c>
      <c r="I61" s="33">
        <v>4.53</v>
      </c>
      <c r="J61" s="60">
        <v>387</v>
      </c>
      <c r="K61" s="34">
        <v>39</v>
      </c>
      <c r="L61" s="34">
        <v>1</v>
      </c>
      <c r="M61" s="34"/>
      <c r="N61" s="34">
        <v>61.6</v>
      </c>
      <c r="O61" s="34">
        <v>2.77</v>
      </c>
      <c r="P61" s="34">
        <v>0.28000000000000003</v>
      </c>
      <c r="Q61" s="34">
        <v>0.01</v>
      </c>
    </row>
    <row r="62" spans="1:17" ht="36">
      <c r="A62" s="23">
        <v>39</v>
      </c>
      <c r="B62" s="30" t="s">
        <v>907</v>
      </c>
      <c r="C62" s="113" t="s">
        <v>906</v>
      </c>
      <c r="D62" s="31" t="s">
        <v>905</v>
      </c>
      <c r="E62" s="35">
        <v>3.5999999999999997E-2</v>
      </c>
      <c r="F62" s="33">
        <v>20216.39</v>
      </c>
      <c r="G62" s="33">
        <v>1772.46</v>
      </c>
      <c r="H62" s="33">
        <v>2930.56</v>
      </c>
      <c r="I62" s="33">
        <v>348.28</v>
      </c>
      <c r="J62" s="60">
        <v>728</v>
      </c>
      <c r="K62" s="34">
        <v>64</v>
      </c>
      <c r="L62" s="34">
        <v>106</v>
      </c>
      <c r="M62" s="34">
        <v>13</v>
      </c>
      <c r="N62" s="34">
        <v>138.69</v>
      </c>
      <c r="O62" s="34">
        <v>4.99</v>
      </c>
      <c r="P62" s="34">
        <v>19.21</v>
      </c>
      <c r="Q62" s="34">
        <v>0.69</v>
      </c>
    </row>
    <row r="63" spans="1:17" ht="24">
      <c r="A63" s="23">
        <v>40</v>
      </c>
      <c r="B63" s="30" t="s">
        <v>904</v>
      </c>
      <c r="C63" s="113" t="s">
        <v>903</v>
      </c>
      <c r="D63" s="31" t="s">
        <v>1516</v>
      </c>
      <c r="E63" s="32">
        <v>1</v>
      </c>
      <c r="F63" s="33">
        <v>511.7</v>
      </c>
      <c r="G63" s="34"/>
      <c r="H63" s="34"/>
      <c r="I63" s="34"/>
      <c r="J63" s="60">
        <v>512</v>
      </c>
      <c r="K63" s="34"/>
      <c r="L63" s="34"/>
      <c r="M63" s="34"/>
      <c r="N63" s="34"/>
      <c r="O63" s="34"/>
      <c r="P63" s="34"/>
      <c r="Q63" s="34"/>
    </row>
    <row r="64" spans="1:17" ht="36">
      <c r="A64" s="23">
        <v>41</v>
      </c>
      <c r="B64" s="30" t="s">
        <v>902</v>
      </c>
      <c r="C64" s="113" t="s">
        <v>901</v>
      </c>
      <c r="D64" s="31" t="s">
        <v>675</v>
      </c>
      <c r="E64" s="32">
        <v>1</v>
      </c>
      <c r="F64" s="33">
        <v>199.38</v>
      </c>
      <c r="G64" s="33">
        <v>107.37</v>
      </c>
      <c r="H64" s="33">
        <v>1.0900000000000001</v>
      </c>
      <c r="I64" s="34"/>
      <c r="J64" s="60">
        <v>199</v>
      </c>
      <c r="K64" s="34">
        <v>107</v>
      </c>
      <c r="L64" s="34">
        <v>1</v>
      </c>
      <c r="M64" s="34"/>
      <c r="N64" s="34">
        <v>8.94</v>
      </c>
      <c r="O64" s="34">
        <v>8.94</v>
      </c>
      <c r="P64" s="34"/>
      <c r="Q64" s="34"/>
    </row>
    <row r="65" spans="1:17">
      <c r="A65" s="215" t="s">
        <v>1582</v>
      </c>
      <c r="B65" s="216"/>
      <c r="C65" s="216"/>
      <c r="D65" s="216"/>
      <c r="E65" s="216"/>
      <c r="F65" s="216"/>
      <c r="G65" s="216"/>
      <c r="H65" s="216"/>
      <c r="I65" s="216"/>
      <c r="J65" s="61">
        <v>27152</v>
      </c>
      <c r="K65" s="33">
        <v>2413</v>
      </c>
      <c r="L65" s="33">
        <v>3001</v>
      </c>
      <c r="M65" s="33">
        <v>324</v>
      </c>
      <c r="N65" s="34"/>
      <c r="O65" s="33">
        <v>195.92</v>
      </c>
      <c r="P65" s="34"/>
      <c r="Q65" s="33">
        <v>19.45</v>
      </c>
    </row>
    <row r="66" spans="1:17">
      <c r="A66" s="215" t="s">
        <v>1583</v>
      </c>
      <c r="B66" s="216"/>
      <c r="C66" s="216"/>
      <c r="D66" s="216"/>
      <c r="E66" s="216"/>
      <c r="F66" s="216"/>
      <c r="G66" s="216"/>
      <c r="H66" s="216"/>
      <c r="I66" s="216"/>
      <c r="J66" s="61">
        <v>28066</v>
      </c>
      <c r="K66" s="33">
        <v>2893</v>
      </c>
      <c r="L66" s="33">
        <v>3435</v>
      </c>
      <c r="M66" s="33">
        <v>389</v>
      </c>
      <c r="N66" s="34"/>
      <c r="O66" s="33">
        <v>225.3</v>
      </c>
      <c r="P66" s="34"/>
      <c r="Q66" s="33">
        <v>22.37</v>
      </c>
    </row>
    <row r="67" spans="1:17">
      <c r="A67" s="215" t="s">
        <v>1584</v>
      </c>
      <c r="B67" s="216"/>
      <c r="C67" s="216"/>
      <c r="D67" s="216"/>
      <c r="E67" s="216"/>
      <c r="F67" s="216"/>
      <c r="G67" s="216"/>
      <c r="H67" s="216"/>
      <c r="I67" s="216"/>
      <c r="J67" s="60"/>
      <c r="K67" s="34"/>
      <c r="L67" s="34"/>
      <c r="M67" s="34"/>
      <c r="N67" s="34"/>
      <c r="O67" s="34"/>
      <c r="P67" s="34"/>
      <c r="Q67" s="34"/>
    </row>
    <row r="68" spans="1:17" ht="15" customHeight="1">
      <c r="A68" s="215" t="s">
        <v>900</v>
      </c>
      <c r="B68" s="216"/>
      <c r="C68" s="216"/>
      <c r="D68" s="216"/>
      <c r="E68" s="216"/>
      <c r="F68" s="216"/>
      <c r="G68" s="216"/>
      <c r="H68" s="216"/>
      <c r="I68" s="216"/>
      <c r="J68" s="61">
        <v>117</v>
      </c>
      <c r="K68" s="33">
        <v>104</v>
      </c>
      <c r="L68" s="33">
        <v>14</v>
      </c>
      <c r="M68" s="33">
        <v>14</v>
      </c>
      <c r="N68" s="34"/>
      <c r="O68" s="34"/>
      <c r="P68" s="34"/>
      <c r="Q68" s="34"/>
    </row>
    <row r="69" spans="1:17" ht="37.15" customHeight="1">
      <c r="A69" s="215" t="s">
        <v>899</v>
      </c>
      <c r="B69" s="216"/>
      <c r="C69" s="216"/>
      <c r="D69" s="216"/>
      <c r="E69" s="216"/>
      <c r="F69" s="216"/>
      <c r="G69" s="216"/>
      <c r="H69" s="216"/>
      <c r="I69" s="216"/>
      <c r="J69" s="61">
        <v>797</v>
      </c>
      <c r="K69" s="33">
        <v>377</v>
      </c>
      <c r="L69" s="33">
        <v>420</v>
      </c>
      <c r="M69" s="33">
        <v>51</v>
      </c>
      <c r="N69" s="34"/>
      <c r="O69" s="33">
        <v>29.388000000000002</v>
      </c>
      <c r="P69" s="34"/>
      <c r="Q69" s="33">
        <v>2.9175</v>
      </c>
    </row>
    <row r="70" spans="1:17">
      <c r="A70" s="215" t="s">
        <v>1585</v>
      </c>
      <c r="B70" s="216"/>
      <c r="C70" s="216"/>
      <c r="D70" s="216"/>
      <c r="E70" s="216"/>
      <c r="F70" s="216"/>
      <c r="G70" s="216"/>
      <c r="H70" s="216"/>
      <c r="I70" s="216"/>
      <c r="J70" s="61">
        <v>3463</v>
      </c>
      <c r="K70" s="34"/>
      <c r="L70" s="34"/>
      <c r="M70" s="34"/>
      <c r="N70" s="34"/>
      <c r="O70" s="34"/>
      <c r="P70" s="34"/>
      <c r="Q70" s="34"/>
    </row>
    <row r="71" spans="1:17">
      <c r="A71" s="215" t="s">
        <v>1586</v>
      </c>
      <c r="B71" s="216"/>
      <c r="C71" s="216"/>
      <c r="D71" s="216"/>
      <c r="E71" s="216"/>
      <c r="F71" s="216"/>
      <c r="G71" s="216"/>
      <c r="H71" s="216"/>
      <c r="I71" s="216"/>
      <c r="J71" s="61">
        <v>1783</v>
      </c>
      <c r="K71" s="34"/>
      <c r="L71" s="34"/>
      <c r="M71" s="34"/>
      <c r="N71" s="34"/>
      <c r="O71" s="34"/>
      <c r="P71" s="34"/>
      <c r="Q71" s="34"/>
    </row>
    <row r="72" spans="1:17">
      <c r="A72" s="225" t="s">
        <v>1587</v>
      </c>
      <c r="B72" s="216"/>
      <c r="C72" s="216"/>
      <c r="D72" s="216"/>
      <c r="E72" s="216"/>
      <c r="F72" s="216"/>
      <c r="G72" s="216"/>
      <c r="H72" s="216"/>
      <c r="I72" s="216"/>
      <c r="J72" s="60"/>
      <c r="K72" s="34"/>
      <c r="L72" s="34"/>
      <c r="M72" s="34"/>
      <c r="N72" s="34"/>
      <c r="O72" s="34"/>
      <c r="P72" s="34"/>
      <c r="Q72" s="34"/>
    </row>
    <row r="73" spans="1:17">
      <c r="A73" s="215" t="s">
        <v>1590</v>
      </c>
      <c r="B73" s="216"/>
      <c r="C73" s="216"/>
      <c r="D73" s="216"/>
      <c r="E73" s="216"/>
      <c r="F73" s="216"/>
      <c r="G73" s="216"/>
      <c r="H73" s="216"/>
      <c r="I73" s="216"/>
      <c r="J73" s="61">
        <v>33312</v>
      </c>
      <c r="K73" s="34"/>
      <c r="L73" s="34"/>
      <c r="M73" s="34"/>
      <c r="N73" s="34"/>
      <c r="O73" s="33">
        <v>225.3</v>
      </c>
      <c r="P73" s="34"/>
      <c r="Q73" s="33">
        <v>22.37</v>
      </c>
    </row>
    <row r="74" spans="1:17">
      <c r="A74" s="215" t="s">
        <v>1591</v>
      </c>
      <c r="B74" s="216"/>
      <c r="C74" s="216"/>
      <c r="D74" s="216"/>
      <c r="E74" s="216"/>
      <c r="F74" s="216"/>
      <c r="G74" s="216"/>
      <c r="H74" s="216"/>
      <c r="I74" s="216"/>
      <c r="J74" s="60"/>
      <c r="K74" s="34"/>
      <c r="L74" s="34"/>
      <c r="M74" s="34"/>
      <c r="N74" s="34"/>
      <c r="O74" s="34"/>
      <c r="P74" s="34"/>
      <c r="Q74" s="34"/>
    </row>
    <row r="75" spans="1:17">
      <c r="A75" s="215" t="s">
        <v>1592</v>
      </c>
      <c r="B75" s="216"/>
      <c r="C75" s="216"/>
      <c r="D75" s="216"/>
      <c r="E75" s="216"/>
      <c r="F75" s="216"/>
      <c r="G75" s="216"/>
      <c r="H75" s="216"/>
      <c r="I75" s="216"/>
      <c r="J75" s="61">
        <v>21738</v>
      </c>
      <c r="K75" s="34"/>
      <c r="L75" s="34"/>
      <c r="M75" s="34"/>
      <c r="N75" s="34"/>
      <c r="O75" s="34"/>
      <c r="P75" s="34"/>
      <c r="Q75" s="34"/>
    </row>
    <row r="76" spans="1:17">
      <c r="A76" s="215" t="s">
        <v>1593</v>
      </c>
      <c r="B76" s="216"/>
      <c r="C76" s="216"/>
      <c r="D76" s="216"/>
      <c r="E76" s="216"/>
      <c r="F76" s="216"/>
      <c r="G76" s="216"/>
      <c r="H76" s="216"/>
      <c r="I76" s="216"/>
      <c r="J76" s="61">
        <f>3435-389</f>
        <v>3046</v>
      </c>
      <c r="K76" s="34"/>
      <c r="L76" s="34"/>
      <c r="M76" s="34"/>
      <c r="N76" s="34"/>
      <c r="O76" s="34"/>
      <c r="P76" s="34"/>
      <c r="Q76" s="34"/>
    </row>
    <row r="77" spans="1:17">
      <c r="A77" s="215" t="s">
        <v>1594</v>
      </c>
      <c r="B77" s="216"/>
      <c r="C77" s="216"/>
      <c r="D77" s="216"/>
      <c r="E77" s="216"/>
      <c r="F77" s="216"/>
      <c r="G77" s="216"/>
      <c r="H77" s="216"/>
      <c r="I77" s="216"/>
      <c r="J77" s="61">
        <v>3282</v>
      </c>
      <c r="K77" s="34"/>
      <c r="L77" s="34"/>
      <c r="M77" s="34"/>
      <c r="N77" s="34"/>
      <c r="O77" s="34"/>
      <c r="P77" s="34"/>
      <c r="Q77" s="34"/>
    </row>
    <row r="78" spans="1:17">
      <c r="A78" s="215" t="s">
        <v>1595</v>
      </c>
      <c r="B78" s="216"/>
      <c r="C78" s="216"/>
      <c r="D78" s="216"/>
      <c r="E78" s="216"/>
      <c r="F78" s="216"/>
      <c r="G78" s="216"/>
      <c r="H78" s="216"/>
      <c r="I78" s="216"/>
      <c r="J78" s="61">
        <v>3463</v>
      </c>
      <c r="K78" s="34"/>
      <c r="L78" s="34"/>
      <c r="M78" s="34"/>
      <c r="N78" s="34"/>
      <c r="O78" s="34"/>
      <c r="P78" s="34"/>
      <c r="Q78" s="34"/>
    </row>
    <row r="79" spans="1:17">
      <c r="A79" s="215" t="s">
        <v>1596</v>
      </c>
      <c r="B79" s="216"/>
      <c r="C79" s="216"/>
      <c r="D79" s="216"/>
      <c r="E79" s="216"/>
      <c r="F79" s="216"/>
      <c r="G79" s="216"/>
      <c r="H79" s="216"/>
      <c r="I79" s="216"/>
      <c r="J79" s="61">
        <v>1783</v>
      </c>
      <c r="K79" s="34"/>
      <c r="L79" s="34"/>
      <c r="M79" s="34"/>
      <c r="N79" s="34"/>
      <c r="O79" s="34"/>
      <c r="P79" s="34"/>
      <c r="Q79" s="34"/>
    </row>
    <row r="80" spans="1:17">
      <c r="A80" s="225" t="s">
        <v>1597</v>
      </c>
      <c r="B80" s="216"/>
      <c r="C80" s="216"/>
      <c r="D80" s="216"/>
      <c r="E80" s="216"/>
      <c r="F80" s="216"/>
      <c r="G80" s="216"/>
      <c r="H80" s="216"/>
      <c r="I80" s="216"/>
      <c r="J80" s="62">
        <v>33312</v>
      </c>
      <c r="K80" s="34"/>
      <c r="L80" s="34"/>
      <c r="M80" s="34"/>
      <c r="N80" s="34"/>
      <c r="O80" s="36">
        <v>225.3</v>
      </c>
      <c r="P80" s="34"/>
      <c r="Q80" s="36">
        <v>22.37</v>
      </c>
    </row>
    <row r="82" spans="1:17" customFormat="1" ht="12.6" customHeight="1">
      <c r="A82" s="49"/>
      <c r="B82" s="54"/>
      <c r="C82" s="55"/>
      <c r="D82" s="56"/>
      <c r="E82" s="129"/>
      <c r="F82" s="50"/>
      <c r="G82" s="50"/>
      <c r="H82" s="50"/>
      <c r="I82" s="50"/>
      <c r="J82" s="64"/>
      <c r="K82" s="50"/>
      <c r="L82" s="50"/>
      <c r="M82" s="50"/>
      <c r="N82" s="50"/>
      <c r="O82" s="50"/>
      <c r="P82" s="50"/>
      <c r="Q82" s="50"/>
    </row>
    <row r="83" spans="1:17" customFormat="1" ht="12.75" customHeight="1">
      <c r="A83" s="49"/>
      <c r="B83" s="18" t="s">
        <v>1612</v>
      </c>
      <c r="C83" s="18"/>
      <c r="D83" s="18"/>
      <c r="E83" s="18"/>
      <c r="F83" s="18"/>
      <c r="G83" s="18"/>
      <c r="H83" s="18"/>
      <c r="I83" s="18" t="s">
        <v>991</v>
      </c>
      <c r="J83" s="59"/>
      <c r="K83" s="59"/>
      <c r="L83" s="18"/>
      <c r="M83" s="18"/>
      <c r="N83" s="50"/>
      <c r="O83" s="50"/>
      <c r="P83" s="50"/>
    </row>
    <row r="84" spans="1:17" customFormat="1" ht="12.75" customHeight="1">
      <c r="A84" s="49"/>
      <c r="B84" s="51"/>
      <c r="C84" s="52"/>
      <c r="D84" s="53"/>
      <c r="E84" s="51"/>
      <c r="F84" s="51"/>
      <c r="G84" s="52"/>
      <c r="H84" s="40"/>
      <c r="I84" s="18"/>
      <c r="J84" s="59"/>
      <c r="K84" s="59"/>
      <c r="L84" s="18"/>
      <c r="M84" s="18"/>
      <c r="N84" s="50"/>
      <c r="O84" s="50"/>
      <c r="P84" s="50"/>
    </row>
    <row r="85" spans="1:17">
      <c r="F85" s="27"/>
      <c r="G85" s="27"/>
      <c r="H85" s="27"/>
      <c r="I85" s="27"/>
      <c r="J85" s="63"/>
      <c r="K85" s="63"/>
      <c r="L85" s="27"/>
      <c r="M85" s="27"/>
      <c r="N85" s="27"/>
      <c r="O85" s="27"/>
      <c r="P85" s="27"/>
      <c r="Q85" s="27"/>
    </row>
    <row r="86" spans="1:17" ht="13.15" customHeight="1">
      <c r="A86"/>
      <c r="B86"/>
      <c r="C86"/>
      <c r="D86"/>
      <c r="E86"/>
      <c r="F86" s="50"/>
      <c r="G86" s="50"/>
      <c r="H86" s="50"/>
      <c r="I86" s="51"/>
      <c r="J86" s="145"/>
      <c r="K86" s="51"/>
      <c r="L86" s="51"/>
      <c r="M86" s="51"/>
      <c r="N86" s="51"/>
      <c r="O86" s="51"/>
      <c r="P86" s="51"/>
      <c r="Q86" s="50"/>
    </row>
  </sheetData>
  <mergeCells count="37">
    <mergeCell ref="Q18:Q20"/>
    <mergeCell ref="J19:J20"/>
    <mergeCell ref="K19:M19"/>
    <mergeCell ref="J18:M18"/>
    <mergeCell ref="P18:P20"/>
    <mergeCell ref="O18:O20"/>
    <mergeCell ref="N18:N20"/>
    <mergeCell ref="A76:I76"/>
    <mergeCell ref="A77:I77"/>
    <mergeCell ref="A78:I78"/>
    <mergeCell ref="A79:I79"/>
    <mergeCell ref="F19:F20"/>
    <mergeCell ref="F18:I18"/>
    <mergeCell ref="G19:I19"/>
    <mergeCell ref="A67:I67"/>
    <mergeCell ref="A18:A20"/>
    <mergeCell ref="C18:C20"/>
    <mergeCell ref="A80:I80"/>
    <mergeCell ref="E1:J1"/>
    <mergeCell ref="J11:K11"/>
    <mergeCell ref="J12:K12"/>
    <mergeCell ref="A75:I75"/>
    <mergeCell ref="A73:I73"/>
    <mergeCell ref="A74:I74"/>
    <mergeCell ref="A69:I69"/>
    <mergeCell ref="A70:I70"/>
    <mergeCell ref="A71:I71"/>
    <mergeCell ref="A72:I72"/>
    <mergeCell ref="J13:K13"/>
    <mergeCell ref="A22:Q22"/>
    <mergeCell ref="A53:Q53"/>
    <mergeCell ref="A65:I65"/>
    <mergeCell ref="A66:I66"/>
    <mergeCell ref="A68:I68"/>
    <mergeCell ref="D18:D20"/>
    <mergeCell ref="E18:E20"/>
    <mergeCell ref="B18:B20"/>
  </mergeCells>
  <phoneticPr fontId="60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110"/>
  <sheetViews>
    <sheetView showGridLines="0" topLeftCell="A76" zoomScaleNormal="75" zoomScaleSheetLayoutView="75" workbookViewId="0">
      <selection activeCell="D8" sqref="D8"/>
    </sheetView>
  </sheetViews>
  <sheetFormatPr defaultRowHeight="12.75" outlineLevelRow="2"/>
  <cols>
    <col min="1" max="1" width="3.28515625" style="28" customWidth="1"/>
    <col min="2" max="2" width="10.570312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5" width="6.7109375" style="7" customWidth="1"/>
    <col min="16" max="16" width="7.7109375" style="7" customWidth="1"/>
    <col min="17" max="17" width="6.7109375" style="7" customWidth="1"/>
    <col min="18" max="16384" width="9.140625" style="8"/>
  </cols>
  <sheetData>
    <row r="1" spans="1:18" outlineLevel="2">
      <c r="A1" s="6" t="s">
        <v>1509</v>
      </c>
      <c r="B1" s="9"/>
      <c r="C1" s="2"/>
      <c r="D1" s="3"/>
      <c r="E1" s="226" t="s">
        <v>1605</v>
      </c>
      <c r="F1" s="226"/>
      <c r="G1" s="226"/>
      <c r="H1" s="226"/>
      <c r="I1" s="226"/>
      <c r="J1" s="57"/>
      <c r="K1" s="5"/>
      <c r="L1" s="5"/>
      <c r="M1" s="6" t="s">
        <v>1510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1491</v>
      </c>
      <c r="H2" s="5"/>
      <c r="I2" s="5"/>
      <c r="J2" s="57"/>
      <c r="K2" s="5"/>
      <c r="L2" s="5"/>
      <c r="M2" s="10" t="s">
        <v>64</v>
      </c>
      <c r="N2" s="5"/>
      <c r="O2" s="5"/>
      <c r="P2" s="5"/>
      <c r="Q2"/>
      <c r="R2"/>
    </row>
    <row r="3" spans="1:18" outlineLevel="1">
      <c r="A3" s="10" t="s">
        <v>1513</v>
      </c>
      <c r="B3" s="9"/>
      <c r="C3" s="2"/>
      <c r="D3" s="3"/>
      <c r="E3" s="3"/>
      <c r="F3" s="5"/>
      <c r="G3" s="5"/>
      <c r="H3" s="5"/>
      <c r="I3" s="5"/>
      <c r="J3" s="57"/>
      <c r="K3" s="5"/>
      <c r="L3" s="5"/>
      <c r="M3" s="10"/>
      <c r="N3" s="5" t="s">
        <v>63</v>
      </c>
      <c r="O3" s="5"/>
      <c r="P3" s="5"/>
      <c r="Q3"/>
      <c r="R3"/>
    </row>
    <row r="4" spans="1:18" outlineLevel="1">
      <c r="A4" s="10" t="s">
        <v>1606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8" t="s">
        <v>62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61</v>
      </c>
      <c r="H5" s="15"/>
      <c r="I5" s="15"/>
      <c r="J5" s="57"/>
      <c r="K5" s="5"/>
      <c r="L5" s="5"/>
      <c r="M5" s="10" t="s">
        <v>1607</v>
      </c>
      <c r="N5" s="5"/>
      <c r="O5" s="5"/>
      <c r="P5" s="5"/>
      <c r="Q5" s="8"/>
      <c r="R5"/>
    </row>
    <row r="6" spans="1:18">
      <c r="A6" s="4"/>
      <c r="B6" s="9"/>
      <c r="C6" s="3"/>
      <c r="D6" s="8"/>
      <c r="E6" s="5"/>
      <c r="F6" s="5"/>
      <c r="G6" s="4" t="s">
        <v>1492</v>
      </c>
      <c r="H6" s="4"/>
      <c r="I6" s="4"/>
      <c r="J6" s="57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/>
      <c r="H7" s="4"/>
      <c r="I7" s="4"/>
      <c r="J7" s="57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16" t="s">
        <v>1493</v>
      </c>
      <c r="D8" s="17" t="s">
        <v>430</v>
      </c>
      <c r="E8" s="68"/>
      <c r="F8" s="11"/>
      <c r="G8" s="11"/>
      <c r="H8" s="67"/>
      <c r="I8" s="11"/>
      <c r="J8" s="66"/>
      <c r="K8" s="11"/>
      <c r="L8" s="11"/>
      <c r="M8" s="5"/>
      <c r="N8" s="5"/>
      <c r="O8" s="5"/>
      <c r="P8" s="5"/>
      <c r="Q8" s="5"/>
      <c r="R8"/>
    </row>
    <row r="9" spans="1:18">
      <c r="A9" s="4"/>
      <c r="B9" s="9"/>
      <c r="C9" s="2"/>
      <c r="D9" s="3"/>
      <c r="E9" s="19"/>
      <c r="F9" s="12"/>
      <c r="G9" s="12"/>
      <c r="H9" s="13" t="s">
        <v>1494</v>
      </c>
      <c r="I9" s="13"/>
      <c r="J9" s="58"/>
      <c r="K9" s="14"/>
      <c r="L9" s="5"/>
      <c r="M9" s="5"/>
      <c r="N9" s="5"/>
      <c r="O9" s="5"/>
      <c r="P9" s="5"/>
      <c r="Q9" s="5"/>
      <c r="R9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7"/>
      <c r="K10" s="5"/>
      <c r="L10" s="5"/>
      <c r="M10" s="5"/>
      <c r="N10" s="5"/>
      <c r="O10" s="5"/>
      <c r="P10" s="5"/>
      <c r="Q10" s="5"/>
    </row>
    <row r="11" spans="1:18" ht="14.25">
      <c r="A11" s="4"/>
      <c r="B11" s="9"/>
      <c r="C11" s="2"/>
      <c r="D11" s="18" t="s">
        <v>60</v>
      </c>
      <c r="E11" s="4"/>
      <c r="F11" s="5"/>
      <c r="G11" s="5"/>
      <c r="H11" s="5"/>
      <c r="I11" s="18"/>
      <c r="J11" s="59"/>
      <c r="K11" s="5"/>
      <c r="L11" s="5"/>
      <c r="M11" s="5"/>
      <c r="N11" s="46" t="s">
        <v>630</v>
      </c>
      <c r="O11" s="43"/>
      <c r="P11" s="43"/>
      <c r="Q11" s="5"/>
      <c r="R11" s="22"/>
    </row>
    <row r="12" spans="1:18">
      <c r="A12" s="4"/>
      <c r="B12" s="9"/>
      <c r="C12" s="2"/>
      <c r="D12" s="18" t="s">
        <v>988</v>
      </c>
      <c r="E12" s="4"/>
      <c r="F12" s="5"/>
      <c r="G12" s="5"/>
      <c r="H12" s="5"/>
      <c r="I12" s="18"/>
      <c r="J12" s="227" t="s">
        <v>59</v>
      </c>
      <c r="K12" s="228"/>
      <c r="L12" s="10" t="s">
        <v>1598</v>
      </c>
      <c r="M12" s="5"/>
      <c r="N12" s="41" t="s">
        <v>622</v>
      </c>
      <c r="O12" s="43"/>
      <c r="P12" s="47">
        <v>225.69800000000001</v>
      </c>
      <c r="Q12" s="5"/>
    </row>
    <row r="13" spans="1:18">
      <c r="A13" s="4"/>
      <c r="B13" s="9"/>
      <c r="C13" s="2"/>
      <c r="D13" s="18" t="s">
        <v>1599</v>
      </c>
      <c r="E13" s="4"/>
      <c r="F13" s="5"/>
      <c r="G13" s="5"/>
      <c r="H13" s="5"/>
      <c r="I13" s="18"/>
      <c r="J13" s="227" t="s">
        <v>58</v>
      </c>
      <c r="K13" s="228"/>
      <c r="L13" s="10" t="s">
        <v>1598</v>
      </c>
      <c r="M13" s="5"/>
      <c r="N13" s="41" t="s">
        <v>622</v>
      </c>
      <c r="O13" s="43"/>
      <c r="P13" s="47">
        <v>9.3130000000000006</v>
      </c>
      <c r="Q13" s="5"/>
    </row>
    <row r="14" spans="1:18" outlineLevel="1">
      <c r="A14" s="4"/>
      <c r="B14" s="9"/>
      <c r="C14" s="2"/>
      <c r="D14" s="18" t="s">
        <v>1600</v>
      </c>
      <c r="E14" s="4"/>
      <c r="F14" s="5"/>
      <c r="G14" s="5"/>
      <c r="H14" s="5"/>
      <c r="I14" s="18"/>
      <c r="J14" s="227" t="s">
        <v>57</v>
      </c>
      <c r="K14" s="228"/>
      <c r="L14" s="10" t="s">
        <v>1601</v>
      </c>
      <c r="M14" s="5"/>
      <c r="N14" s="5"/>
      <c r="O14" s="5"/>
      <c r="P14" s="5"/>
      <c r="Q14" s="5"/>
    </row>
    <row r="15" spans="1:18">
      <c r="A15" s="37"/>
      <c r="B15" s="38"/>
      <c r="C15" s="29"/>
      <c r="D15" s="18" t="s">
        <v>56</v>
      </c>
      <c r="E15" s="18"/>
      <c r="F15" s="18"/>
      <c r="G15" s="18"/>
      <c r="H15" s="18"/>
      <c r="I15" s="18"/>
      <c r="J15" s="59"/>
      <c r="K15" s="18" t="s">
        <v>55</v>
      </c>
      <c r="L15" s="18"/>
      <c r="M15" s="40"/>
      <c r="N15" s="41" t="s">
        <v>622</v>
      </c>
      <c r="O15" s="42"/>
      <c r="P15" s="47">
        <v>193.72</v>
      </c>
      <c r="Q15" s="5"/>
    </row>
    <row r="16" spans="1:18">
      <c r="A16" s="37"/>
      <c r="B16" s="38"/>
      <c r="C16" s="29"/>
      <c r="D16" s="45" t="s">
        <v>1610</v>
      </c>
      <c r="E16" s="18"/>
      <c r="F16" s="18"/>
      <c r="G16" s="18"/>
      <c r="H16" s="18"/>
      <c r="I16" s="18"/>
      <c r="J16" s="59"/>
      <c r="K16" s="18"/>
      <c r="L16" s="18"/>
      <c r="M16" s="40"/>
      <c r="N16" s="41"/>
      <c r="O16" s="43"/>
      <c r="P16" s="43"/>
      <c r="Q16" s="5"/>
    </row>
    <row r="18" spans="1:17" ht="18" customHeight="1">
      <c r="A18" s="217" t="s">
        <v>1495</v>
      </c>
      <c r="B18" s="223" t="s">
        <v>1502</v>
      </c>
      <c r="C18" s="217" t="s">
        <v>1496</v>
      </c>
      <c r="D18" s="217" t="s">
        <v>1497</v>
      </c>
      <c r="E18" s="217" t="s">
        <v>1498</v>
      </c>
      <c r="F18" s="217" t="s">
        <v>1511</v>
      </c>
      <c r="G18" s="218"/>
      <c r="H18" s="218"/>
      <c r="I18" s="218"/>
      <c r="J18" s="217" t="s">
        <v>1512</v>
      </c>
      <c r="K18" s="218"/>
      <c r="L18" s="218"/>
      <c r="M18" s="218"/>
      <c r="N18" s="217" t="s">
        <v>1504</v>
      </c>
      <c r="O18" s="217" t="s">
        <v>1506</v>
      </c>
      <c r="P18" s="217" t="s">
        <v>1505</v>
      </c>
      <c r="Q18" s="217" t="s">
        <v>1507</v>
      </c>
    </row>
    <row r="19" spans="1:17" ht="15.75" customHeight="1">
      <c r="A19" s="218"/>
      <c r="B19" s="224"/>
      <c r="C19" s="222"/>
      <c r="D19" s="217"/>
      <c r="E19" s="218"/>
      <c r="F19" s="217" t="s">
        <v>1499</v>
      </c>
      <c r="G19" s="217" t="s">
        <v>1501</v>
      </c>
      <c r="H19" s="218"/>
      <c r="I19" s="218"/>
      <c r="J19" s="220" t="s">
        <v>1499</v>
      </c>
      <c r="K19" s="217" t="s">
        <v>1501</v>
      </c>
      <c r="L19" s="218"/>
      <c r="M19" s="218"/>
      <c r="N19" s="217"/>
      <c r="O19" s="217"/>
      <c r="P19" s="217"/>
      <c r="Q19" s="217"/>
    </row>
    <row r="20" spans="1:17" ht="15.75" customHeight="1">
      <c r="A20" s="218"/>
      <c r="B20" s="224"/>
      <c r="C20" s="222"/>
      <c r="D20" s="217"/>
      <c r="E20" s="218"/>
      <c r="F20" s="218"/>
      <c r="G20" s="116" t="s">
        <v>1500</v>
      </c>
      <c r="H20" s="116" t="s">
        <v>1508</v>
      </c>
      <c r="I20" s="116" t="s">
        <v>1503</v>
      </c>
      <c r="J20" s="221"/>
      <c r="K20" s="116" t="s">
        <v>1500</v>
      </c>
      <c r="L20" s="116" t="s">
        <v>1508</v>
      </c>
      <c r="M20" s="116" t="s">
        <v>1503</v>
      </c>
      <c r="N20" s="217"/>
      <c r="O20" s="217"/>
      <c r="P20" s="217"/>
      <c r="Q20" s="217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149999999999999" customHeight="1">
      <c r="A22" s="219" t="s">
        <v>54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</row>
    <row r="23" spans="1:17" ht="24">
      <c r="A23" s="23">
        <v>1</v>
      </c>
      <c r="B23" s="30" t="s">
        <v>1727</v>
      </c>
      <c r="C23" s="113" t="s">
        <v>1726</v>
      </c>
      <c r="D23" s="31" t="s">
        <v>26</v>
      </c>
      <c r="E23" s="35">
        <v>0.79400000000000004</v>
      </c>
      <c r="F23" s="33">
        <v>288.26</v>
      </c>
      <c r="G23" s="33">
        <v>27.62</v>
      </c>
      <c r="H23" s="33">
        <v>67.69</v>
      </c>
      <c r="I23" s="33">
        <v>7.48</v>
      </c>
      <c r="J23" s="60">
        <v>229</v>
      </c>
      <c r="K23" s="34">
        <v>22</v>
      </c>
      <c r="L23" s="34">
        <v>54</v>
      </c>
      <c r="M23" s="34">
        <v>6</v>
      </c>
      <c r="N23" s="34">
        <v>2.4</v>
      </c>
      <c r="O23" s="34">
        <v>1.91</v>
      </c>
      <c r="P23" s="34">
        <v>0.54</v>
      </c>
      <c r="Q23" s="34">
        <v>0.43</v>
      </c>
    </row>
    <row r="24" spans="1:17" ht="24">
      <c r="A24" s="23">
        <v>2</v>
      </c>
      <c r="B24" s="30" t="s">
        <v>1735</v>
      </c>
      <c r="C24" s="113" t="s">
        <v>53</v>
      </c>
      <c r="D24" s="31" t="s">
        <v>1540</v>
      </c>
      <c r="E24" s="35">
        <v>0.02</v>
      </c>
      <c r="F24" s="33">
        <v>9627.5300000000007</v>
      </c>
      <c r="G24" s="33">
        <v>1978.2</v>
      </c>
      <c r="H24" s="33">
        <v>4648.3500000000004</v>
      </c>
      <c r="I24" s="33">
        <v>327.60000000000002</v>
      </c>
      <c r="J24" s="60">
        <v>193</v>
      </c>
      <c r="K24" s="34">
        <v>40</v>
      </c>
      <c r="L24" s="34">
        <v>93</v>
      </c>
      <c r="M24" s="34">
        <v>7</v>
      </c>
      <c r="N24" s="34">
        <v>180</v>
      </c>
      <c r="O24" s="34">
        <v>3.6</v>
      </c>
      <c r="P24" s="34">
        <v>18</v>
      </c>
      <c r="Q24" s="34">
        <v>0.36</v>
      </c>
    </row>
    <row r="25" spans="1:17" ht="24">
      <c r="A25" s="23">
        <v>3</v>
      </c>
      <c r="B25" s="30" t="s">
        <v>52</v>
      </c>
      <c r="C25" s="113" t="s">
        <v>51</v>
      </c>
      <c r="D25" s="31" t="s">
        <v>1524</v>
      </c>
      <c r="E25" s="32">
        <v>2.04</v>
      </c>
      <c r="F25" s="33">
        <v>593.48</v>
      </c>
      <c r="G25" s="34"/>
      <c r="H25" s="34"/>
      <c r="I25" s="34"/>
      <c r="J25" s="60">
        <v>1211</v>
      </c>
      <c r="K25" s="34"/>
      <c r="L25" s="34"/>
      <c r="M25" s="34"/>
      <c r="N25" s="34"/>
      <c r="O25" s="34"/>
      <c r="P25" s="34"/>
      <c r="Q25" s="34"/>
    </row>
    <row r="26" spans="1:17" ht="24">
      <c r="A26" s="23">
        <v>4</v>
      </c>
      <c r="B26" s="30" t="s">
        <v>1686</v>
      </c>
      <c r="C26" s="113" t="s">
        <v>1685</v>
      </c>
      <c r="D26" s="31" t="s">
        <v>1577</v>
      </c>
      <c r="E26" s="32">
        <v>0.11899999999999999</v>
      </c>
      <c r="F26" s="33">
        <v>438.07</v>
      </c>
      <c r="G26" s="33">
        <v>157.75</v>
      </c>
      <c r="H26" s="33">
        <v>44.41</v>
      </c>
      <c r="I26" s="33">
        <v>2.91</v>
      </c>
      <c r="J26" s="60">
        <v>52</v>
      </c>
      <c r="K26" s="34">
        <v>19</v>
      </c>
      <c r="L26" s="34">
        <v>5</v>
      </c>
      <c r="M26" s="34"/>
      <c r="N26" s="34">
        <v>12.64</v>
      </c>
      <c r="O26" s="34">
        <v>1.5</v>
      </c>
      <c r="P26" s="34">
        <v>0.16</v>
      </c>
      <c r="Q26" s="34">
        <v>0.02</v>
      </c>
    </row>
    <row r="27" spans="1:17" ht="24">
      <c r="A27" s="23">
        <v>5</v>
      </c>
      <c r="B27" s="30" t="s">
        <v>50</v>
      </c>
      <c r="C27" s="113" t="s">
        <v>49</v>
      </c>
      <c r="D27" s="31" t="s">
        <v>1697</v>
      </c>
      <c r="E27" s="32">
        <v>0.11899999999999999</v>
      </c>
      <c r="F27" s="33">
        <v>6299.31</v>
      </c>
      <c r="G27" s="34"/>
      <c r="H27" s="34"/>
      <c r="I27" s="34"/>
      <c r="J27" s="60">
        <v>750</v>
      </c>
      <c r="K27" s="34"/>
      <c r="L27" s="34"/>
      <c r="M27" s="34"/>
      <c r="N27" s="34"/>
      <c r="O27" s="34"/>
      <c r="P27" s="34"/>
      <c r="Q27" s="34"/>
    </row>
    <row r="28" spans="1:17" ht="36">
      <c r="A28" s="23">
        <v>6</v>
      </c>
      <c r="B28" s="30" t="s">
        <v>48</v>
      </c>
      <c r="C28" s="113" t="s">
        <v>47</v>
      </c>
      <c r="D28" s="31" t="s">
        <v>1697</v>
      </c>
      <c r="E28" s="32">
        <v>0.11899999999999999</v>
      </c>
      <c r="F28" s="33">
        <v>2069.6999999999998</v>
      </c>
      <c r="G28" s="34"/>
      <c r="H28" s="34"/>
      <c r="I28" s="34"/>
      <c r="J28" s="60">
        <v>246</v>
      </c>
      <c r="K28" s="34"/>
      <c r="L28" s="34"/>
      <c r="M28" s="34"/>
      <c r="N28" s="34"/>
      <c r="O28" s="34"/>
      <c r="P28" s="34"/>
      <c r="Q28" s="34"/>
    </row>
    <row r="29" spans="1:17" ht="19.149999999999999" customHeight="1">
      <c r="A29" s="219" t="s">
        <v>46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</row>
    <row r="30" spans="1:17" ht="50.25" customHeight="1">
      <c r="A30" s="23">
        <v>7</v>
      </c>
      <c r="B30" s="30" t="s">
        <v>1715</v>
      </c>
      <c r="C30" s="113" t="s">
        <v>1714</v>
      </c>
      <c r="D30" s="31" t="s">
        <v>1713</v>
      </c>
      <c r="E30" s="35">
        <v>1.2030000000000001</v>
      </c>
      <c r="F30" s="33">
        <v>1137.76</v>
      </c>
      <c r="G30" s="33">
        <v>303.52</v>
      </c>
      <c r="H30" s="33">
        <v>535.13</v>
      </c>
      <c r="I30" s="33">
        <v>53.33</v>
      </c>
      <c r="J30" s="60">
        <v>1369</v>
      </c>
      <c r="K30" s="34">
        <v>365</v>
      </c>
      <c r="L30" s="34">
        <v>644</v>
      </c>
      <c r="M30" s="34">
        <v>64</v>
      </c>
      <c r="N30" s="34">
        <v>22.4</v>
      </c>
      <c r="O30" s="34">
        <v>26.95</v>
      </c>
      <c r="P30" s="34">
        <v>2.81</v>
      </c>
      <c r="Q30" s="34">
        <v>3.38</v>
      </c>
    </row>
    <row r="31" spans="1:17" ht="36">
      <c r="A31" s="23">
        <v>8</v>
      </c>
      <c r="B31" s="30" t="s">
        <v>45</v>
      </c>
      <c r="C31" s="113" t="s">
        <v>44</v>
      </c>
      <c r="D31" s="31" t="s">
        <v>1697</v>
      </c>
      <c r="E31" s="32">
        <v>1.2030000000000001</v>
      </c>
      <c r="F31" s="33">
        <v>13506.5</v>
      </c>
      <c r="G31" s="34"/>
      <c r="H31" s="34"/>
      <c r="I31" s="34"/>
      <c r="J31" s="60">
        <v>16248</v>
      </c>
      <c r="K31" s="34"/>
      <c r="L31" s="34"/>
      <c r="M31" s="34"/>
      <c r="N31" s="34"/>
      <c r="O31" s="34"/>
      <c r="P31" s="34"/>
      <c r="Q31" s="34"/>
    </row>
    <row r="32" spans="1:17" ht="24">
      <c r="A32" s="23">
        <v>9</v>
      </c>
      <c r="B32" s="30" t="s">
        <v>2013</v>
      </c>
      <c r="C32" s="113" t="s">
        <v>2012</v>
      </c>
      <c r="D32" s="31" t="s">
        <v>1536</v>
      </c>
      <c r="E32" s="32">
        <v>0.02</v>
      </c>
      <c r="F32" s="33">
        <v>3359.59</v>
      </c>
      <c r="G32" s="33">
        <v>689.7</v>
      </c>
      <c r="H32" s="33">
        <v>2669.89</v>
      </c>
      <c r="I32" s="33">
        <v>247.26</v>
      </c>
      <c r="J32" s="60">
        <v>67</v>
      </c>
      <c r="K32" s="34">
        <v>14</v>
      </c>
      <c r="L32" s="34">
        <v>53</v>
      </c>
      <c r="M32" s="34">
        <v>5</v>
      </c>
      <c r="N32" s="34">
        <v>53.3</v>
      </c>
      <c r="O32" s="34">
        <v>1.07</v>
      </c>
      <c r="P32" s="34">
        <v>15.83</v>
      </c>
      <c r="Q32" s="34">
        <v>0.32</v>
      </c>
    </row>
    <row r="33" spans="1:17" ht="24">
      <c r="A33" s="23">
        <v>10</v>
      </c>
      <c r="B33" s="30" t="s">
        <v>2007</v>
      </c>
      <c r="C33" s="113" t="s">
        <v>43</v>
      </c>
      <c r="D33" s="31" t="s">
        <v>2005</v>
      </c>
      <c r="E33" s="35">
        <v>0.01</v>
      </c>
      <c r="F33" s="33">
        <v>2078.3200000000002</v>
      </c>
      <c r="G33" s="33">
        <v>857.51</v>
      </c>
      <c r="H33" s="33">
        <v>44.07</v>
      </c>
      <c r="I33" s="34"/>
      <c r="J33" s="60">
        <v>21</v>
      </c>
      <c r="K33" s="34">
        <v>9</v>
      </c>
      <c r="L33" s="34"/>
      <c r="M33" s="34"/>
      <c r="N33" s="34">
        <v>75.22</v>
      </c>
      <c r="O33" s="34">
        <v>0.75</v>
      </c>
      <c r="P33" s="34"/>
      <c r="Q33" s="34"/>
    </row>
    <row r="34" spans="1:17" ht="25.5" customHeight="1">
      <c r="A34" s="23">
        <v>11</v>
      </c>
      <c r="B34" s="30" t="s">
        <v>1707</v>
      </c>
      <c r="C34" s="113" t="s">
        <v>1706</v>
      </c>
      <c r="D34" s="31" t="s">
        <v>1778</v>
      </c>
      <c r="E34" s="35">
        <v>0.18</v>
      </c>
      <c r="F34" s="33">
        <v>417.46</v>
      </c>
      <c r="G34" s="33">
        <v>79.650000000000006</v>
      </c>
      <c r="H34" s="33">
        <v>10.15</v>
      </c>
      <c r="I34" s="33">
        <v>0.16</v>
      </c>
      <c r="J34" s="60">
        <v>75</v>
      </c>
      <c r="K34" s="34">
        <v>14</v>
      </c>
      <c r="L34" s="34">
        <v>2</v>
      </c>
      <c r="M34" s="34"/>
      <c r="N34" s="34">
        <v>5.31</v>
      </c>
      <c r="O34" s="34">
        <v>0.96</v>
      </c>
      <c r="P34" s="34">
        <v>0.01</v>
      </c>
      <c r="Q34" s="34"/>
    </row>
    <row r="35" spans="1:17" ht="60">
      <c r="A35" s="23">
        <v>12</v>
      </c>
      <c r="B35" s="30" t="s">
        <v>1768</v>
      </c>
      <c r="C35" s="113" t="s">
        <v>42</v>
      </c>
      <c r="D35" s="31" t="s">
        <v>1700</v>
      </c>
      <c r="E35" s="35">
        <v>9.6000000000000002E-2</v>
      </c>
      <c r="F35" s="33">
        <v>2788.4</v>
      </c>
      <c r="G35" s="33">
        <v>2296.3200000000002</v>
      </c>
      <c r="H35" s="33">
        <v>323.20999999999998</v>
      </c>
      <c r="I35" s="34"/>
      <c r="J35" s="60">
        <v>268</v>
      </c>
      <c r="K35" s="34">
        <v>220</v>
      </c>
      <c r="L35" s="34">
        <v>31</v>
      </c>
      <c r="M35" s="34"/>
      <c r="N35" s="34">
        <v>184</v>
      </c>
      <c r="O35" s="34">
        <v>17.66</v>
      </c>
      <c r="P35" s="34"/>
      <c r="Q35" s="34"/>
    </row>
    <row r="36" spans="1:17" ht="24">
      <c r="A36" s="23">
        <v>13</v>
      </c>
      <c r="B36" s="30" t="s">
        <v>1943</v>
      </c>
      <c r="C36" s="113" t="s">
        <v>1942</v>
      </c>
      <c r="D36" s="31" t="s">
        <v>1877</v>
      </c>
      <c r="E36" s="32">
        <v>21.12</v>
      </c>
      <c r="F36" s="33">
        <v>85</v>
      </c>
      <c r="G36" s="34"/>
      <c r="H36" s="34"/>
      <c r="I36" s="34"/>
      <c r="J36" s="60">
        <v>1795</v>
      </c>
      <c r="K36" s="34"/>
      <c r="L36" s="34"/>
      <c r="M36" s="34"/>
      <c r="N36" s="34"/>
      <c r="O36" s="34"/>
      <c r="P36" s="34"/>
      <c r="Q36" s="34"/>
    </row>
    <row r="37" spans="1:17" ht="55.5" customHeight="1">
      <c r="A37" s="23">
        <v>14</v>
      </c>
      <c r="B37" s="30" t="s">
        <v>1705</v>
      </c>
      <c r="C37" s="113" t="s">
        <v>41</v>
      </c>
      <c r="D37" s="31" t="s">
        <v>1778</v>
      </c>
      <c r="E37" s="35">
        <v>8.4000000000000005E-2</v>
      </c>
      <c r="F37" s="33">
        <v>1261.82</v>
      </c>
      <c r="G37" s="33">
        <v>97.9</v>
      </c>
      <c r="H37" s="33">
        <v>13.36</v>
      </c>
      <c r="I37" s="33">
        <v>0.32</v>
      </c>
      <c r="J37" s="60">
        <v>106</v>
      </c>
      <c r="K37" s="34">
        <v>8</v>
      </c>
      <c r="L37" s="34">
        <v>1</v>
      </c>
      <c r="M37" s="34"/>
      <c r="N37" s="34">
        <v>7.66</v>
      </c>
      <c r="O37" s="34">
        <v>0.64</v>
      </c>
      <c r="P37" s="34">
        <v>0.02</v>
      </c>
      <c r="Q37" s="34"/>
    </row>
    <row r="38" spans="1:17" ht="19.149999999999999" customHeight="1">
      <c r="A38" s="219" t="s">
        <v>40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</row>
    <row r="39" spans="1:17" ht="24">
      <c r="A39" s="23">
        <v>15</v>
      </c>
      <c r="B39" s="30" t="s">
        <v>1880</v>
      </c>
      <c r="C39" s="113" t="s">
        <v>1879</v>
      </c>
      <c r="D39" s="31" t="s">
        <v>1778</v>
      </c>
      <c r="E39" s="35">
        <v>1.7000000000000001E-2</v>
      </c>
      <c r="F39" s="33">
        <v>1498.8</v>
      </c>
      <c r="G39" s="33">
        <v>415.88</v>
      </c>
      <c r="H39" s="33">
        <v>223.72</v>
      </c>
      <c r="I39" s="33">
        <v>2.81</v>
      </c>
      <c r="J39" s="60">
        <v>25</v>
      </c>
      <c r="K39" s="34">
        <v>7</v>
      </c>
      <c r="L39" s="34">
        <v>4</v>
      </c>
      <c r="M39" s="34"/>
      <c r="N39" s="34">
        <v>26.97</v>
      </c>
      <c r="O39" s="34">
        <v>0.46</v>
      </c>
      <c r="P39" s="34">
        <v>0.18</v>
      </c>
      <c r="Q39" s="34"/>
    </row>
    <row r="40" spans="1:17" ht="36">
      <c r="A40" s="23">
        <v>16</v>
      </c>
      <c r="B40" s="30" t="s">
        <v>39</v>
      </c>
      <c r="C40" s="113" t="s">
        <v>38</v>
      </c>
      <c r="D40" s="31" t="s">
        <v>1778</v>
      </c>
      <c r="E40" s="35">
        <v>0.32</v>
      </c>
      <c r="F40" s="33">
        <v>12576.39</v>
      </c>
      <c r="G40" s="33">
        <v>1374.1</v>
      </c>
      <c r="H40" s="33">
        <v>221.38</v>
      </c>
      <c r="I40" s="33">
        <v>5.28</v>
      </c>
      <c r="J40" s="60">
        <v>4024</v>
      </c>
      <c r="K40" s="34">
        <v>440</v>
      </c>
      <c r="L40" s="34">
        <v>71</v>
      </c>
      <c r="M40" s="34">
        <v>2</v>
      </c>
      <c r="N40" s="34">
        <v>106.19</v>
      </c>
      <c r="O40" s="34">
        <v>33.979999999999997</v>
      </c>
      <c r="P40" s="34">
        <v>0.28999999999999998</v>
      </c>
      <c r="Q40" s="34">
        <v>0.09</v>
      </c>
    </row>
    <row r="41" spans="1:17" ht="36">
      <c r="A41" s="23">
        <v>17</v>
      </c>
      <c r="B41" s="30" t="s">
        <v>1537</v>
      </c>
      <c r="C41" s="113" t="s">
        <v>37</v>
      </c>
      <c r="D41" s="31" t="s">
        <v>1682</v>
      </c>
      <c r="E41" s="32">
        <v>32</v>
      </c>
      <c r="F41" s="33">
        <v>156.06</v>
      </c>
      <c r="G41" s="34"/>
      <c r="H41" s="34"/>
      <c r="I41" s="34"/>
      <c r="J41" s="60">
        <v>4994</v>
      </c>
      <c r="K41" s="34"/>
      <c r="L41" s="34"/>
      <c r="M41" s="34"/>
      <c r="N41" s="34"/>
      <c r="O41" s="34"/>
      <c r="P41" s="34"/>
      <c r="Q41" s="34"/>
    </row>
    <row r="42" spans="1:17" ht="36">
      <c r="A42" s="23">
        <v>18</v>
      </c>
      <c r="B42" s="30" t="s">
        <v>1537</v>
      </c>
      <c r="C42" s="113" t="s">
        <v>36</v>
      </c>
      <c r="D42" s="31" t="s">
        <v>33</v>
      </c>
      <c r="E42" s="35">
        <v>0.192</v>
      </c>
      <c r="F42" s="33">
        <v>3004.89</v>
      </c>
      <c r="G42" s="34"/>
      <c r="H42" s="34"/>
      <c r="I42" s="34"/>
      <c r="J42" s="60">
        <v>577</v>
      </c>
      <c r="K42" s="34"/>
      <c r="L42" s="34"/>
      <c r="M42" s="34"/>
      <c r="N42" s="34"/>
      <c r="O42" s="34"/>
      <c r="P42" s="34"/>
      <c r="Q42" s="34"/>
    </row>
    <row r="43" spans="1:17" ht="36">
      <c r="A43" s="23">
        <v>19</v>
      </c>
      <c r="B43" s="30" t="s">
        <v>35</v>
      </c>
      <c r="C43" s="113" t="s">
        <v>31</v>
      </c>
      <c r="D43" s="31" t="s">
        <v>1759</v>
      </c>
      <c r="E43" s="35">
        <v>0.20100000000000001</v>
      </c>
      <c r="F43" s="33">
        <v>379.32</v>
      </c>
      <c r="G43" s="33">
        <v>105.81</v>
      </c>
      <c r="H43" s="33">
        <v>273.51</v>
      </c>
      <c r="I43" s="34"/>
      <c r="J43" s="60">
        <v>76</v>
      </c>
      <c r="K43" s="34">
        <v>21</v>
      </c>
      <c r="L43" s="34">
        <v>55</v>
      </c>
      <c r="M43" s="34"/>
      <c r="N43" s="34">
        <v>8.81</v>
      </c>
      <c r="O43" s="34">
        <v>1.77</v>
      </c>
      <c r="P43" s="34"/>
      <c r="Q43" s="34"/>
    </row>
    <row r="44" spans="1:17" ht="36">
      <c r="A44" s="23">
        <v>20</v>
      </c>
      <c r="B44" s="30" t="s">
        <v>1895</v>
      </c>
      <c r="C44" s="113" t="s">
        <v>1894</v>
      </c>
      <c r="D44" s="31" t="s">
        <v>1516</v>
      </c>
      <c r="E44" s="32">
        <v>14.5</v>
      </c>
      <c r="F44" s="33">
        <v>68</v>
      </c>
      <c r="G44" s="34"/>
      <c r="H44" s="34"/>
      <c r="I44" s="34"/>
      <c r="J44" s="60">
        <v>986</v>
      </c>
      <c r="K44" s="34"/>
      <c r="L44" s="34"/>
      <c r="M44" s="34"/>
      <c r="N44" s="34"/>
      <c r="O44" s="34"/>
      <c r="P44" s="34"/>
      <c r="Q44" s="34"/>
    </row>
    <row r="45" spans="1:17" ht="36">
      <c r="A45" s="23">
        <v>21</v>
      </c>
      <c r="B45" s="30" t="s">
        <v>2022</v>
      </c>
      <c r="C45" s="113" t="s">
        <v>2021</v>
      </c>
      <c r="D45" s="31" t="s">
        <v>1700</v>
      </c>
      <c r="E45" s="35">
        <v>8.5000000000000006E-2</v>
      </c>
      <c r="F45" s="33">
        <v>2690.79</v>
      </c>
      <c r="G45" s="33">
        <v>577.66</v>
      </c>
      <c r="H45" s="33">
        <v>1925.66</v>
      </c>
      <c r="I45" s="33">
        <v>172.5</v>
      </c>
      <c r="J45" s="60">
        <v>229</v>
      </c>
      <c r="K45" s="34">
        <v>49</v>
      </c>
      <c r="L45" s="34">
        <v>164</v>
      </c>
      <c r="M45" s="34">
        <v>15</v>
      </c>
      <c r="N45" s="34">
        <v>45.2</v>
      </c>
      <c r="O45" s="34">
        <v>3.84</v>
      </c>
      <c r="P45" s="34">
        <v>9.74</v>
      </c>
      <c r="Q45" s="34">
        <v>0.83</v>
      </c>
    </row>
    <row r="46" spans="1:17" ht="61.5" customHeight="1">
      <c r="A46" s="23">
        <v>22</v>
      </c>
      <c r="B46" s="30" t="s">
        <v>2020</v>
      </c>
      <c r="C46" s="113" t="s">
        <v>2019</v>
      </c>
      <c r="D46" s="31" t="s">
        <v>1682</v>
      </c>
      <c r="E46" s="32">
        <v>8.5</v>
      </c>
      <c r="F46" s="33">
        <v>769.55</v>
      </c>
      <c r="G46" s="34"/>
      <c r="H46" s="34"/>
      <c r="I46" s="34"/>
      <c r="J46" s="60">
        <v>6541</v>
      </c>
      <c r="K46" s="34"/>
      <c r="L46" s="34"/>
      <c r="M46" s="34"/>
      <c r="N46" s="34"/>
      <c r="O46" s="34"/>
      <c r="P46" s="34"/>
      <c r="Q46" s="34"/>
    </row>
    <row r="47" spans="1:17" ht="36">
      <c r="A47" s="23">
        <v>23</v>
      </c>
      <c r="B47" s="30" t="s">
        <v>1537</v>
      </c>
      <c r="C47" s="113" t="s">
        <v>34</v>
      </c>
      <c r="D47" s="31" t="s">
        <v>33</v>
      </c>
      <c r="E47" s="35">
        <v>5.0999999999999997E-2</v>
      </c>
      <c r="F47" s="33">
        <v>2259.7800000000002</v>
      </c>
      <c r="G47" s="34"/>
      <c r="H47" s="34"/>
      <c r="I47" s="34"/>
      <c r="J47" s="60">
        <v>115</v>
      </c>
      <c r="K47" s="34"/>
      <c r="L47" s="34"/>
      <c r="M47" s="34"/>
      <c r="N47" s="34"/>
      <c r="O47" s="34"/>
      <c r="P47" s="34"/>
      <c r="Q47" s="34"/>
    </row>
    <row r="48" spans="1:17" ht="24">
      <c r="A48" s="23">
        <v>24</v>
      </c>
      <c r="B48" s="30" t="s">
        <v>32</v>
      </c>
      <c r="C48" s="113" t="s">
        <v>31</v>
      </c>
      <c r="D48" s="31" t="s">
        <v>1759</v>
      </c>
      <c r="E48" s="35">
        <v>0.11799999999999999</v>
      </c>
      <c r="F48" s="33">
        <v>186.31</v>
      </c>
      <c r="G48" s="33">
        <v>50.92</v>
      </c>
      <c r="H48" s="33">
        <v>135.38999999999999</v>
      </c>
      <c r="I48" s="34"/>
      <c r="J48" s="60">
        <v>22</v>
      </c>
      <c r="K48" s="34">
        <v>6</v>
      </c>
      <c r="L48" s="34">
        <v>16</v>
      </c>
      <c r="M48" s="34"/>
      <c r="N48" s="34">
        <v>4.24</v>
      </c>
      <c r="O48" s="34">
        <v>0.5</v>
      </c>
      <c r="P48" s="34"/>
      <c r="Q48" s="34"/>
    </row>
    <row r="49" spans="1:17" ht="36">
      <c r="A49" s="23">
        <v>25</v>
      </c>
      <c r="B49" s="30" t="s">
        <v>1895</v>
      </c>
      <c r="C49" s="113" t="s">
        <v>1894</v>
      </c>
      <c r="D49" s="31" t="s">
        <v>1516</v>
      </c>
      <c r="E49" s="32">
        <v>8.5</v>
      </c>
      <c r="F49" s="33">
        <v>68</v>
      </c>
      <c r="G49" s="34"/>
      <c r="H49" s="34"/>
      <c r="I49" s="34"/>
      <c r="J49" s="60">
        <v>578</v>
      </c>
      <c r="K49" s="34"/>
      <c r="L49" s="34"/>
      <c r="M49" s="34"/>
      <c r="N49" s="34"/>
      <c r="O49" s="34"/>
      <c r="P49" s="34"/>
      <c r="Q49" s="34"/>
    </row>
    <row r="50" spans="1:17" ht="55.5">
      <c r="A50" s="23">
        <v>26</v>
      </c>
      <c r="B50" s="30" t="s">
        <v>1761</v>
      </c>
      <c r="C50" s="113" t="s">
        <v>1760</v>
      </c>
      <c r="D50" s="31" t="s">
        <v>1759</v>
      </c>
      <c r="E50" s="35">
        <v>0.01</v>
      </c>
      <c r="F50" s="33">
        <v>1131.72</v>
      </c>
      <c r="G50" s="33">
        <v>240.14</v>
      </c>
      <c r="H50" s="33">
        <v>891.58</v>
      </c>
      <c r="I50" s="33">
        <v>57.33</v>
      </c>
      <c r="J50" s="60">
        <v>11</v>
      </c>
      <c r="K50" s="34">
        <v>2</v>
      </c>
      <c r="L50" s="34">
        <v>9</v>
      </c>
      <c r="M50" s="34">
        <v>1</v>
      </c>
      <c r="N50" s="34">
        <v>18.79</v>
      </c>
      <c r="O50" s="34">
        <v>0.19</v>
      </c>
      <c r="P50" s="34">
        <v>3.67</v>
      </c>
      <c r="Q50" s="34">
        <v>0.04</v>
      </c>
    </row>
    <row r="51" spans="1:17" ht="24">
      <c r="A51" s="23">
        <v>27</v>
      </c>
      <c r="B51" s="30" t="s">
        <v>1758</v>
      </c>
      <c r="C51" s="113" t="s">
        <v>1757</v>
      </c>
      <c r="D51" s="31" t="s">
        <v>1756</v>
      </c>
      <c r="E51" s="32">
        <v>0.05</v>
      </c>
      <c r="F51" s="33">
        <v>79.099999999999994</v>
      </c>
      <c r="G51" s="34"/>
      <c r="H51" s="34"/>
      <c r="I51" s="34"/>
      <c r="J51" s="60">
        <v>4</v>
      </c>
      <c r="K51" s="34"/>
      <c r="L51" s="34"/>
      <c r="M51" s="34"/>
      <c r="N51" s="34"/>
      <c r="O51" s="34"/>
      <c r="P51" s="34"/>
      <c r="Q51" s="34"/>
    </row>
    <row r="52" spans="1:17" ht="24">
      <c r="A52" s="23">
        <v>28</v>
      </c>
      <c r="B52" s="30" t="s">
        <v>1739</v>
      </c>
      <c r="C52" s="113" t="s">
        <v>30</v>
      </c>
      <c r="D52" s="31" t="s">
        <v>1778</v>
      </c>
      <c r="E52" s="35">
        <v>6.3E-2</v>
      </c>
      <c r="F52" s="33">
        <v>15322.3</v>
      </c>
      <c r="G52" s="33">
        <v>1354.13</v>
      </c>
      <c r="H52" s="33">
        <v>58.83</v>
      </c>
      <c r="I52" s="33">
        <v>3.64</v>
      </c>
      <c r="J52" s="60">
        <v>965</v>
      </c>
      <c r="K52" s="34">
        <v>85</v>
      </c>
      <c r="L52" s="34">
        <v>4</v>
      </c>
      <c r="M52" s="34"/>
      <c r="N52" s="34">
        <v>112.75</v>
      </c>
      <c r="O52" s="34">
        <v>7.1</v>
      </c>
      <c r="P52" s="34">
        <v>0.2</v>
      </c>
      <c r="Q52" s="34">
        <v>0.01</v>
      </c>
    </row>
    <row r="53" spans="1:17" ht="63">
      <c r="A53" s="23">
        <v>29</v>
      </c>
      <c r="B53" s="30" t="s">
        <v>1937</v>
      </c>
      <c r="C53" s="113" t="s">
        <v>1936</v>
      </c>
      <c r="D53" s="31" t="s">
        <v>1935</v>
      </c>
      <c r="E53" s="35">
        <v>1.89</v>
      </c>
      <c r="F53" s="33">
        <v>84.31</v>
      </c>
      <c r="G53" s="33">
        <v>33.57</v>
      </c>
      <c r="H53" s="33">
        <v>23.68</v>
      </c>
      <c r="I53" s="34"/>
      <c r="J53" s="60">
        <v>159</v>
      </c>
      <c r="K53" s="34">
        <v>63</v>
      </c>
      <c r="L53" s="34">
        <v>45</v>
      </c>
      <c r="M53" s="34"/>
      <c r="N53" s="34">
        <v>2.4</v>
      </c>
      <c r="O53" s="34">
        <v>4.54</v>
      </c>
      <c r="P53" s="34"/>
      <c r="Q53" s="34"/>
    </row>
    <row r="54" spans="1:17" ht="77.25" customHeight="1">
      <c r="A54" s="23">
        <v>30</v>
      </c>
      <c r="B54" s="30" t="s">
        <v>29</v>
      </c>
      <c r="C54" s="113" t="s">
        <v>28</v>
      </c>
      <c r="D54" s="31" t="s">
        <v>1516</v>
      </c>
      <c r="E54" s="32">
        <v>1</v>
      </c>
      <c r="F54" s="33">
        <v>3951.31</v>
      </c>
      <c r="G54" s="34"/>
      <c r="H54" s="34"/>
      <c r="I54" s="34"/>
      <c r="J54" s="60">
        <v>3951</v>
      </c>
      <c r="K54" s="34"/>
      <c r="L54" s="34"/>
      <c r="M54" s="34"/>
      <c r="N54" s="34"/>
      <c r="O54" s="34"/>
      <c r="P54" s="34"/>
      <c r="Q54" s="34"/>
    </row>
    <row r="55" spans="1:17" ht="19.149999999999999" customHeight="1">
      <c r="A55" s="219" t="s">
        <v>27</v>
      </c>
      <c r="B55" s="216"/>
      <c r="C55" s="216"/>
      <c r="D55" s="216"/>
      <c r="E55" s="216"/>
      <c r="F55" s="216"/>
      <c r="G55" s="216"/>
      <c r="H55" s="216"/>
      <c r="I55" s="216"/>
      <c r="J55" s="216"/>
      <c r="K55" s="216"/>
      <c r="L55" s="216"/>
      <c r="M55" s="216"/>
      <c r="N55" s="216"/>
      <c r="O55" s="216"/>
      <c r="P55" s="216"/>
      <c r="Q55" s="216"/>
    </row>
    <row r="56" spans="1:17" ht="24">
      <c r="A56" s="23">
        <v>31</v>
      </c>
      <c r="B56" s="30" t="s">
        <v>1694</v>
      </c>
      <c r="C56" s="113" t="s">
        <v>1693</v>
      </c>
      <c r="D56" s="31" t="s">
        <v>1778</v>
      </c>
      <c r="E56" s="35">
        <v>5.5E-2</v>
      </c>
      <c r="F56" s="33">
        <v>835.84</v>
      </c>
      <c r="G56" s="33">
        <v>90.94</v>
      </c>
      <c r="H56" s="33">
        <v>93.47</v>
      </c>
      <c r="I56" s="33">
        <v>13.75</v>
      </c>
      <c r="J56" s="60">
        <v>46</v>
      </c>
      <c r="K56" s="34">
        <v>5</v>
      </c>
      <c r="L56" s="34">
        <v>5</v>
      </c>
      <c r="M56" s="34">
        <v>1</v>
      </c>
      <c r="N56" s="34">
        <v>7.7</v>
      </c>
      <c r="O56" s="34">
        <v>0.42</v>
      </c>
      <c r="P56" s="34">
        <v>0.88</v>
      </c>
      <c r="Q56" s="34">
        <v>0.05</v>
      </c>
    </row>
    <row r="57" spans="1:17" ht="24">
      <c r="A57" s="23">
        <v>32</v>
      </c>
      <c r="B57" s="30" t="s">
        <v>1691</v>
      </c>
      <c r="C57" s="113" t="s">
        <v>1690</v>
      </c>
      <c r="D57" s="31" t="s">
        <v>26</v>
      </c>
      <c r="E57" s="35">
        <v>0.33</v>
      </c>
      <c r="F57" s="33">
        <v>276.85000000000002</v>
      </c>
      <c r="G57" s="33">
        <v>46.55</v>
      </c>
      <c r="H57" s="33">
        <v>65.150000000000006</v>
      </c>
      <c r="I57" s="33">
        <v>8.59</v>
      </c>
      <c r="J57" s="60">
        <v>91</v>
      </c>
      <c r="K57" s="34">
        <v>15</v>
      </c>
      <c r="L57" s="34">
        <v>21</v>
      </c>
      <c r="M57" s="34">
        <v>3</v>
      </c>
      <c r="N57" s="34">
        <v>3.73</v>
      </c>
      <c r="O57" s="34">
        <v>1.23</v>
      </c>
      <c r="P57" s="34">
        <v>0.55000000000000004</v>
      </c>
      <c r="Q57" s="34">
        <v>0.18</v>
      </c>
    </row>
    <row r="58" spans="1:17" ht="24">
      <c r="A58" s="23">
        <v>33</v>
      </c>
      <c r="B58" s="30" t="s">
        <v>1735</v>
      </c>
      <c r="C58" s="113" t="s">
        <v>1736</v>
      </c>
      <c r="D58" s="31" t="s">
        <v>1540</v>
      </c>
      <c r="E58" s="35">
        <v>8.0000000000000002E-3</v>
      </c>
      <c r="F58" s="33">
        <v>9627.5300000000007</v>
      </c>
      <c r="G58" s="33">
        <v>1978.2</v>
      </c>
      <c r="H58" s="33">
        <v>4648.3500000000004</v>
      </c>
      <c r="I58" s="33">
        <v>327.60000000000002</v>
      </c>
      <c r="J58" s="60">
        <v>77</v>
      </c>
      <c r="K58" s="34">
        <v>16</v>
      </c>
      <c r="L58" s="34">
        <v>37</v>
      </c>
      <c r="M58" s="34">
        <v>3</v>
      </c>
      <c r="N58" s="34">
        <v>180</v>
      </c>
      <c r="O58" s="34">
        <v>1.44</v>
      </c>
      <c r="P58" s="34">
        <v>18</v>
      </c>
      <c r="Q58" s="34">
        <v>0.14000000000000001</v>
      </c>
    </row>
    <row r="59" spans="1:17" ht="24">
      <c r="A59" s="23">
        <v>34</v>
      </c>
      <c r="B59" s="30" t="s">
        <v>1733</v>
      </c>
      <c r="C59" s="113" t="s">
        <v>1732</v>
      </c>
      <c r="D59" s="31" t="s">
        <v>1524</v>
      </c>
      <c r="E59" s="32">
        <v>0.82</v>
      </c>
      <c r="F59" s="33">
        <v>562.22</v>
      </c>
      <c r="G59" s="34"/>
      <c r="H59" s="34"/>
      <c r="I59" s="34"/>
      <c r="J59" s="60">
        <v>461</v>
      </c>
      <c r="K59" s="34"/>
      <c r="L59" s="34"/>
      <c r="M59" s="34"/>
      <c r="N59" s="34"/>
      <c r="O59" s="34"/>
      <c r="P59" s="34"/>
      <c r="Q59" s="34"/>
    </row>
    <row r="60" spans="1:17">
      <c r="A60" s="215" t="s">
        <v>1582</v>
      </c>
      <c r="B60" s="216"/>
      <c r="C60" s="216"/>
      <c r="D60" s="216"/>
      <c r="E60" s="216"/>
      <c r="F60" s="216"/>
      <c r="G60" s="216"/>
      <c r="H60" s="216"/>
      <c r="I60" s="216"/>
      <c r="J60" s="61">
        <v>46562</v>
      </c>
      <c r="K60" s="33">
        <v>1420</v>
      </c>
      <c r="L60" s="33">
        <v>1314</v>
      </c>
      <c r="M60" s="33">
        <v>107</v>
      </c>
      <c r="N60" s="34"/>
      <c r="O60" s="33">
        <v>110.51</v>
      </c>
      <c r="P60" s="34"/>
      <c r="Q60" s="33">
        <v>5.85</v>
      </c>
    </row>
    <row r="61" spans="1:17">
      <c r="A61" s="215" t="s">
        <v>1583</v>
      </c>
      <c r="B61" s="216"/>
      <c r="C61" s="216"/>
      <c r="D61" s="216"/>
      <c r="E61" s="216"/>
      <c r="F61" s="216"/>
      <c r="G61" s="216"/>
      <c r="H61" s="216"/>
      <c r="I61" s="216"/>
      <c r="J61" s="61">
        <v>47651</v>
      </c>
      <c r="K61" s="33">
        <v>1950</v>
      </c>
      <c r="L61" s="33">
        <v>1873</v>
      </c>
      <c r="M61" s="33">
        <v>157</v>
      </c>
      <c r="N61" s="34"/>
      <c r="O61" s="33">
        <v>145.58000000000001</v>
      </c>
      <c r="P61" s="34"/>
      <c r="Q61" s="33">
        <v>8.27</v>
      </c>
    </row>
    <row r="62" spans="1:17">
      <c r="A62" s="215" t="s">
        <v>1584</v>
      </c>
      <c r="B62" s="216"/>
      <c r="C62" s="216"/>
      <c r="D62" s="216"/>
      <c r="E62" s="216"/>
      <c r="F62" s="216"/>
      <c r="G62" s="216"/>
      <c r="H62" s="216"/>
      <c r="I62" s="216"/>
      <c r="J62" s="60"/>
      <c r="K62" s="34"/>
      <c r="L62" s="34"/>
      <c r="M62" s="34"/>
      <c r="N62" s="34"/>
      <c r="O62" s="34"/>
      <c r="P62" s="34"/>
      <c r="Q62" s="34"/>
    </row>
    <row r="63" spans="1:17" ht="12.95" customHeight="1">
      <c r="A63" s="215" t="s">
        <v>25</v>
      </c>
      <c r="B63" s="216"/>
      <c r="C63" s="216"/>
      <c r="D63" s="216"/>
      <c r="E63" s="216"/>
      <c r="F63" s="216"/>
      <c r="G63" s="216"/>
      <c r="H63" s="216"/>
      <c r="I63" s="216"/>
      <c r="J63" s="61">
        <v>64</v>
      </c>
      <c r="K63" s="33">
        <v>61</v>
      </c>
      <c r="L63" s="33">
        <v>5</v>
      </c>
      <c r="M63" s="33">
        <v>5</v>
      </c>
      <c r="N63" s="34"/>
      <c r="O63" s="34"/>
      <c r="P63" s="34"/>
      <c r="Q63" s="34"/>
    </row>
    <row r="64" spans="1:17" ht="39" customHeight="1">
      <c r="A64" s="215" t="s">
        <v>24</v>
      </c>
      <c r="B64" s="216"/>
      <c r="C64" s="216"/>
      <c r="D64" s="216"/>
      <c r="E64" s="216"/>
      <c r="F64" s="216"/>
      <c r="G64" s="216"/>
      <c r="H64" s="216"/>
      <c r="I64" s="216"/>
      <c r="J64" s="61">
        <v>536</v>
      </c>
      <c r="K64" s="33">
        <v>219</v>
      </c>
      <c r="L64" s="33">
        <v>316</v>
      </c>
      <c r="M64" s="33">
        <v>26</v>
      </c>
      <c r="N64" s="34"/>
      <c r="O64" s="33">
        <v>16.3035</v>
      </c>
      <c r="P64" s="34"/>
      <c r="Q64" s="33">
        <v>1.3825000000000001</v>
      </c>
    </row>
    <row r="65" spans="1:17" ht="39" customHeight="1">
      <c r="A65" s="215" t="s">
        <v>23</v>
      </c>
      <c r="B65" s="216"/>
      <c r="C65" s="216"/>
      <c r="D65" s="216"/>
      <c r="E65" s="216"/>
      <c r="F65" s="216"/>
      <c r="G65" s="216"/>
      <c r="H65" s="216"/>
      <c r="I65" s="216"/>
      <c r="J65" s="61">
        <v>489</v>
      </c>
      <c r="K65" s="33">
        <v>251</v>
      </c>
      <c r="L65" s="33">
        <v>237</v>
      </c>
      <c r="M65" s="33">
        <v>20</v>
      </c>
      <c r="N65" s="34"/>
      <c r="O65" s="33">
        <v>18.7515</v>
      </c>
      <c r="P65" s="34"/>
      <c r="Q65" s="33">
        <v>1.0365</v>
      </c>
    </row>
    <row r="66" spans="1:17">
      <c r="A66" s="215" t="s">
        <v>1585</v>
      </c>
      <c r="B66" s="216"/>
      <c r="C66" s="216"/>
      <c r="D66" s="216"/>
      <c r="E66" s="216"/>
      <c r="F66" s="216"/>
      <c r="G66" s="216"/>
      <c r="H66" s="216"/>
      <c r="I66" s="216"/>
      <c r="J66" s="61">
        <v>2131</v>
      </c>
      <c r="K66" s="34"/>
      <c r="L66" s="34"/>
      <c r="M66" s="34"/>
      <c r="N66" s="34"/>
      <c r="O66" s="34"/>
      <c r="P66" s="34"/>
      <c r="Q66" s="34"/>
    </row>
    <row r="67" spans="1:17">
      <c r="A67" s="215" t="s">
        <v>1584</v>
      </c>
      <c r="B67" s="216"/>
      <c r="C67" s="216"/>
      <c r="D67" s="216"/>
      <c r="E67" s="216"/>
      <c r="F67" s="216"/>
      <c r="G67" s="216"/>
      <c r="H67" s="216"/>
      <c r="I67" s="216"/>
      <c r="J67" s="60"/>
      <c r="K67" s="34"/>
      <c r="L67" s="34"/>
      <c r="M67" s="34"/>
      <c r="N67" s="34"/>
      <c r="O67" s="34"/>
      <c r="P67" s="34"/>
      <c r="Q67" s="34"/>
    </row>
    <row r="68" spans="1:17">
      <c r="A68" s="215" t="s">
        <v>22</v>
      </c>
      <c r="B68" s="216"/>
      <c r="C68" s="216"/>
      <c r="D68" s="216"/>
      <c r="E68" s="216"/>
      <c r="F68" s="216"/>
      <c r="G68" s="216"/>
      <c r="H68" s="216"/>
      <c r="I68" s="216"/>
      <c r="J68" s="61">
        <v>726</v>
      </c>
      <c r="K68" s="34"/>
      <c r="L68" s="34"/>
      <c r="M68" s="34"/>
      <c r="N68" s="34"/>
      <c r="O68" s="34"/>
      <c r="P68" s="34"/>
      <c r="Q68" s="34"/>
    </row>
    <row r="69" spans="1:17">
      <c r="A69" s="215" t="s">
        <v>21</v>
      </c>
      <c r="B69" s="216"/>
      <c r="C69" s="216"/>
      <c r="D69" s="216"/>
      <c r="E69" s="216"/>
      <c r="F69" s="216"/>
      <c r="G69" s="216"/>
      <c r="H69" s="216"/>
      <c r="I69" s="216"/>
      <c r="J69" s="61">
        <v>302</v>
      </c>
      <c r="K69" s="34"/>
      <c r="L69" s="34"/>
      <c r="M69" s="34"/>
      <c r="N69" s="34"/>
      <c r="O69" s="34"/>
      <c r="P69" s="34"/>
      <c r="Q69" s="34"/>
    </row>
    <row r="70" spans="1:17">
      <c r="A70" s="215" t="s">
        <v>20</v>
      </c>
      <c r="B70" s="216"/>
      <c r="C70" s="216"/>
      <c r="D70" s="216"/>
      <c r="E70" s="216"/>
      <c r="F70" s="216"/>
      <c r="G70" s="216"/>
      <c r="H70" s="216"/>
      <c r="I70" s="216"/>
      <c r="J70" s="61">
        <v>766</v>
      </c>
      <c r="K70" s="34"/>
      <c r="L70" s="34"/>
      <c r="M70" s="34"/>
      <c r="N70" s="34"/>
      <c r="O70" s="34"/>
      <c r="P70" s="34"/>
      <c r="Q70" s="34"/>
    </row>
    <row r="71" spans="1:17">
      <c r="A71" s="215" t="s">
        <v>19</v>
      </c>
      <c r="B71" s="216"/>
      <c r="C71" s="216"/>
      <c r="D71" s="216"/>
      <c r="E71" s="216"/>
      <c r="F71" s="216"/>
      <c r="G71" s="216"/>
      <c r="H71" s="216"/>
      <c r="I71" s="216"/>
      <c r="J71" s="61">
        <v>32</v>
      </c>
      <c r="K71" s="34"/>
      <c r="L71" s="34"/>
      <c r="M71" s="34"/>
      <c r="N71" s="34"/>
      <c r="O71" s="34"/>
      <c r="P71" s="34"/>
      <c r="Q71" s="34"/>
    </row>
    <row r="72" spans="1:17">
      <c r="A72" s="215" t="s">
        <v>18</v>
      </c>
      <c r="B72" s="216"/>
      <c r="C72" s="216"/>
      <c r="D72" s="216"/>
      <c r="E72" s="216"/>
      <c r="F72" s="216"/>
      <c r="G72" s="216"/>
      <c r="H72" s="216"/>
      <c r="I72" s="216"/>
      <c r="J72" s="61">
        <v>140</v>
      </c>
      <c r="K72" s="34"/>
      <c r="L72" s="34"/>
      <c r="M72" s="34"/>
      <c r="N72" s="34"/>
      <c r="O72" s="34"/>
      <c r="P72" s="34"/>
      <c r="Q72" s="34"/>
    </row>
    <row r="73" spans="1:17">
      <c r="A73" s="215" t="s">
        <v>17</v>
      </c>
      <c r="B73" s="216"/>
      <c r="C73" s="216"/>
      <c r="D73" s="216"/>
      <c r="E73" s="216"/>
      <c r="F73" s="216"/>
      <c r="G73" s="216"/>
      <c r="H73" s="216"/>
      <c r="I73" s="216"/>
      <c r="J73" s="61">
        <v>48</v>
      </c>
      <c r="K73" s="34"/>
      <c r="L73" s="34"/>
      <c r="M73" s="34"/>
      <c r="N73" s="34"/>
      <c r="O73" s="34"/>
      <c r="P73" s="34"/>
      <c r="Q73" s="34"/>
    </row>
    <row r="74" spans="1:17">
      <c r="A74" s="215" t="s">
        <v>16</v>
      </c>
      <c r="B74" s="216"/>
      <c r="C74" s="216"/>
      <c r="D74" s="216"/>
      <c r="E74" s="216"/>
      <c r="F74" s="216"/>
      <c r="G74" s="216"/>
      <c r="H74" s="216"/>
      <c r="I74" s="216"/>
      <c r="J74" s="61">
        <v>53</v>
      </c>
      <c r="K74" s="34"/>
      <c r="L74" s="34"/>
      <c r="M74" s="34"/>
      <c r="N74" s="34"/>
      <c r="O74" s="34"/>
      <c r="P74" s="34"/>
      <c r="Q74" s="34"/>
    </row>
    <row r="75" spans="1:17">
      <c r="A75" s="215" t="s">
        <v>15</v>
      </c>
      <c r="B75" s="216"/>
      <c r="C75" s="216"/>
      <c r="D75" s="216"/>
      <c r="E75" s="216"/>
      <c r="F75" s="216"/>
      <c r="G75" s="216"/>
      <c r="H75" s="216"/>
      <c r="I75" s="216"/>
      <c r="J75" s="61">
        <v>64</v>
      </c>
      <c r="K75" s="34"/>
      <c r="L75" s="34"/>
      <c r="M75" s="34"/>
      <c r="N75" s="34"/>
      <c r="O75" s="34"/>
      <c r="P75" s="34"/>
      <c r="Q75" s="34"/>
    </row>
    <row r="76" spans="1:17">
      <c r="A76" s="215" t="s">
        <v>1586</v>
      </c>
      <c r="B76" s="216"/>
      <c r="C76" s="216"/>
      <c r="D76" s="216"/>
      <c r="E76" s="216"/>
      <c r="F76" s="216"/>
      <c r="G76" s="216"/>
      <c r="H76" s="216"/>
      <c r="I76" s="216"/>
      <c r="J76" s="61">
        <v>1281</v>
      </c>
      <c r="K76" s="34"/>
      <c r="L76" s="34"/>
      <c r="M76" s="34"/>
      <c r="N76" s="34"/>
      <c r="O76" s="34"/>
      <c r="P76" s="34"/>
      <c r="Q76" s="34"/>
    </row>
    <row r="77" spans="1:17">
      <c r="A77" s="215" t="s">
        <v>1584</v>
      </c>
      <c r="B77" s="216"/>
      <c r="C77" s="216"/>
      <c r="D77" s="216"/>
      <c r="E77" s="216"/>
      <c r="F77" s="216"/>
      <c r="G77" s="216"/>
      <c r="H77" s="216"/>
      <c r="I77" s="216"/>
      <c r="J77" s="60"/>
      <c r="K77" s="34"/>
      <c r="L77" s="34"/>
      <c r="M77" s="34"/>
      <c r="N77" s="34"/>
      <c r="O77" s="34"/>
      <c r="P77" s="34"/>
      <c r="Q77" s="34"/>
    </row>
    <row r="78" spans="1:17">
      <c r="A78" s="215" t="s">
        <v>14</v>
      </c>
      <c r="B78" s="216"/>
      <c r="C78" s="216"/>
      <c r="D78" s="216"/>
      <c r="E78" s="216"/>
      <c r="F78" s="216"/>
      <c r="G78" s="216"/>
      <c r="H78" s="216"/>
      <c r="I78" s="216"/>
      <c r="J78" s="61">
        <v>285</v>
      </c>
      <c r="K78" s="34"/>
      <c r="L78" s="34"/>
      <c r="M78" s="34"/>
      <c r="N78" s="34"/>
      <c r="O78" s="34"/>
      <c r="P78" s="34"/>
      <c r="Q78" s="34"/>
    </row>
    <row r="79" spans="1:17">
      <c r="A79" s="215" t="s">
        <v>13</v>
      </c>
      <c r="B79" s="216"/>
      <c r="C79" s="216"/>
      <c r="D79" s="216"/>
      <c r="E79" s="216"/>
      <c r="F79" s="216"/>
      <c r="G79" s="216"/>
      <c r="H79" s="216"/>
      <c r="I79" s="216"/>
      <c r="J79" s="61">
        <v>131</v>
      </c>
      <c r="K79" s="34"/>
      <c r="L79" s="34"/>
      <c r="M79" s="34"/>
      <c r="N79" s="34"/>
      <c r="O79" s="34"/>
      <c r="P79" s="34"/>
      <c r="Q79" s="34"/>
    </row>
    <row r="80" spans="1:17">
      <c r="A80" s="215" t="s">
        <v>12</v>
      </c>
      <c r="B80" s="216"/>
      <c r="C80" s="216"/>
      <c r="D80" s="216"/>
      <c r="E80" s="216"/>
      <c r="F80" s="216"/>
      <c r="G80" s="216"/>
      <c r="H80" s="216"/>
      <c r="I80" s="216"/>
      <c r="J80" s="61">
        <v>215</v>
      </c>
      <c r="K80" s="34"/>
      <c r="L80" s="34"/>
      <c r="M80" s="34"/>
      <c r="N80" s="34"/>
      <c r="O80" s="34"/>
      <c r="P80" s="34"/>
      <c r="Q80" s="34"/>
    </row>
    <row r="81" spans="1:17">
      <c r="A81" s="215" t="s">
        <v>11</v>
      </c>
      <c r="B81" s="216"/>
      <c r="C81" s="216"/>
      <c r="D81" s="216"/>
      <c r="E81" s="216"/>
      <c r="F81" s="216"/>
      <c r="G81" s="216"/>
      <c r="H81" s="216"/>
      <c r="I81" s="216"/>
      <c r="J81" s="61">
        <v>27</v>
      </c>
      <c r="K81" s="34"/>
      <c r="L81" s="34"/>
      <c r="M81" s="34"/>
      <c r="N81" s="34"/>
      <c r="O81" s="34"/>
      <c r="P81" s="34"/>
      <c r="Q81" s="34"/>
    </row>
    <row r="82" spans="1:17">
      <c r="A82" s="215" t="s">
        <v>10</v>
      </c>
      <c r="B82" s="216"/>
      <c r="C82" s="216"/>
      <c r="D82" s="216"/>
      <c r="E82" s="216"/>
      <c r="F82" s="216"/>
      <c r="G82" s="216"/>
      <c r="H82" s="216"/>
      <c r="I82" s="216"/>
      <c r="J82" s="61">
        <v>27</v>
      </c>
      <c r="K82" s="34"/>
      <c r="L82" s="34"/>
      <c r="M82" s="34"/>
      <c r="N82" s="34"/>
      <c r="O82" s="34"/>
      <c r="P82" s="34"/>
      <c r="Q82" s="34"/>
    </row>
    <row r="83" spans="1:17">
      <c r="A83" s="215" t="s">
        <v>9</v>
      </c>
      <c r="B83" s="216"/>
      <c r="C83" s="216"/>
      <c r="D83" s="216"/>
      <c r="E83" s="216"/>
      <c r="F83" s="216"/>
      <c r="G83" s="216"/>
      <c r="H83" s="216"/>
      <c r="I83" s="216"/>
      <c r="J83" s="61">
        <v>561</v>
      </c>
      <c r="K83" s="34"/>
      <c r="L83" s="34"/>
      <c r="M83" s="34"/>
      <c r="N83" s="34"/>
      <c r="O83" s="34"/>
      <c r="P83" s="34"/>
      <c r="Q83" s="34"/>
    </row>
    <row r="84" spans="1:17">
      <c r="A84" s="215" t="s">
        <v>8</v>
      </c>
      <c r="B84" s="216"/>
      <c r="C84" s="216"/>
      <c r="D84" s="216"/>
      <c r="E84" s="216"/>
      <c r="F84" s="216"/>
      <c r="G84" s="216"/>
      <c r="H84" s="216"/>
      <c r="I84" s="216"/>
      <c r="J84" s="61">
        <v>35</v>
      </c>
      <c r="K84" s="34"/>
      <c r="L84" s="34"/>
      <c r="M84" s="34"/>
      <c r="N84" s="34"/>
      <c r="O84" s="34"/>
      <c r="P84" s="34"/>
      <c r="Q84" s="34"/>
    </row>
    <row r="85" spans="1:17">
      <c r="A85" s="225" t="s">
        <v>1587</v>
      </c>
      <c r="B85" s="216"/>
      <c r="C85" s="216"/>
      <c r="D85" s="216"/>
      <c r="E85" s="216"/>
      <c r="F85" s="216"/>
      <c r="G85" s="216"/>
      <c r="H85" s="216"/>
      <c r="I85" s="216"/>
      <c r="J85" s="60"/>
      <c r="K85" s="34"/>
      <c r="L85" s="34"/>
      <c r="M85" s="34"/>
      <c r="N85" s="34"/>
      <c r="O85" s="34"/>
      <c r="P85" s="34"/>
      <c r="Q85" s="34"/>
    </row>
    <row r="86" spans="1:17">
      <c r="A86" s="215" t="s">
        <v>1670</v>
      </c>
      <c r="B86" s="216"/>
      <c r="C86" s="216"/>
      <c r="D86" s="216"/>
      <c r="E86" s="216"/>
      <c r="F86" s="216"/>
      <c r="G86" s="216"/>
      <c r="H86" s="216"/>
      <c r="I86" s="216"/>
      <c r="J86" s="61">
        <v>336</v>
      </c>
      <c r="K86" s="34"/>
      <c r="L86" s="34"/>
      <c r="M86" s="34"/>
      <c r="N86" s="34"/>
      <c r="O86" s="33">
        <v>2.5299999999999998</v>
      </c>
      <c r="P86" s="34"/>
      <c r="Q86" s="33">
        <v>0.62</v>
      </c>
    </row>
    <row r="87" spans="1:17" ht="12.95" customHeight="1">
      <c r="A87" s="215" t="s">
        <v>1669</v>
      </c>
      <c r="B87" s="216"/>
      <c r="C87" s="216"/>
      <c r="D87" s="216"/>
      <c r="E87" s="216"/>
      <c r="F87" s="216"/>
      <c r="G87" s="216"/>
      <c r="H87" s="216"/>
      <c r="I87" s="216"/>
      <c r="J87" s="61">
        <v>2273</v>
      </c>
      <c r="K87" s="34"/>
      <c r="L87" s="34"/>
      <c r="M87" s="34"/>
      <c r="N87" s="34"/>
      <c r="O87" s="33">
        <v>8.65</v>
      </c>
      <c r="P87" s="34"/>
      <c r="Q87" s="33">
        <v>0.75</v>
      </c>
    </row>
    <row r="88" spans="1:17">
      <c r="A88" s="215" t="s">
        <v>1668</v>
      </c>
      <c r="B88" s="216"/>
      <c r="C88" s="216"/>
      <c r="D88" s="216"/>
      <c r="E88" s="216"/>
      <c r="F88" s="216"/>
      <c r="G88" s="216"/>
      <c r="H88" s="216"/>
      <c r="I88" s="216"/>
      <c r="J88" s="61">
        <v>1000</v>
      </c>
      <c r="K88" s="34"/>
      <c r="L88" s="34"/>
      <c r="M88" s="34"/>
      <c r="N88" s="34"/>
      <c r="O88" s="34"/>
      <c r="P88" s="34"/>
      <c r="Q88" s="34"/>
    </row>
    <row r="89" spans="1:17">
      <c r="A89" s="215" t="s">
        <v>1664</v>
      </c>
      <c r="B89" s="216"/>
      <c r="C89" s="216"/>
      <c r="D89" s="216"/>
      <c r="E89" s="216"/>
      <c r="F89" s="216"/>
      <c r="G89" s="216"/>
      <c r="H89" s="216"/>
      <c r="I89" s="216"/>
      <c r="J89" s="61">
        <v>37567</v>
      </c>
      <c r="K89" s="34"/>
      <c r="L89" s="34"/>
      <c r="M89" s="34"/>
      <c r="N89" s="34"/>
      <c r="O89" s="33">
        <v>46.72</v>
      </c>
      <c r="P89" s="34"/>
      <c r="Q89" s="33">
        <v>6.05</v>
      </c>
    </row>
    <row r="90" spans="1:17" ht="12.95" customHeight="1">
      <c r="A90" s="215" t="s">
        <v>1678</v>
      </c>
      <c r="B90" s="216"/>
      <c r="C90" s="216"/>
      <c r="D90" s="216"/>
      <c r="E90" s="216"/>
      <c r="F90" s="216"/>
      <c r="G90" s="216"/>
      <c r="H90" s="216"/>
      <c r="I90" s="216"/>
      <c r="J90" s="61">
        <v>138</v>
      </c>
      <c r="K90" s="34"/>
      <c r="L90" s="34"/>
      <c r="M90" s="34"/>
      <c r="N90" s="34"/>
      <c r="O90" s="33">
        <v>1.82</v>
      </c>
      <c r="P90" s="34"/>
      <c r="Q90" s="33">
        <v>0.32</v>
      </c>
    </row>
    <row r="91" spans="1:17">
      <c r="A91" s="215" t="s">
        <v>1663</v>
      </c>
      <c r="B91" s="216"/>
      <c r="C91" s="216"/>
      <c r="D91" s="216"/>
      <c r="E91" s="216"/>
      <c r="F91" s="216"/>
      <c r="G91" s="216"/>
      <c r="H91" s="216"/>
      <c r="I91" s="216"/>
      <c r="J91" s="61">
        <v>236</v>
      </c>
      <c r="K91" s="34"/>
      <c r="L91" s="34"/>
      <c r="M91" s="34"/>
      <c r="N91" s="34"/>
      <c r="O91" s="33">
        <v>2.12</v>
      </c>
      <c r="P91" s="34"/>
      <c r="Q91" s="34"/>
    </row>
    <row r="92" spans="1:17">
      <c r="A92" s="215" t="s">
        <v>1662</v>
      </c>
      <c r="B92" s="216"/>
      <c r="C92" s="216"/>
      <c r="D92" s="216"/>
      <c r="E92" s="216"/>
      <c r="F92" s="216"/>
      <c r="G92" s="216"/>
      <c r="H92" s="216"/>
      <c r="I92" s="216"/>
      <c r="J92" s="61">
        <v>2641</v>
      </c>
      <c r="K92" s="34"/>
      <c r="L92" s="34"/>
      <c r="M92" s="34"/>
      <c r="N92" s="34"/>
      <c r="O92" s="33">
        <v>23.36</v>
      </c>
      <c r="P92" s="34"/>
      <c r="Q92" s="34"/>
    </row>
    <row r="93" spans="1:17">
      <c r="A93" s="215" t="s">
        <v>1657</v>
      </c>
      <c r="B93" s="216"/>
      <c r="C93" s="216"/>
      <c r="D93" s="216"/>
      <c r="E93" s="216"/>
      <c r="F93" s="216"/>
      <c r="G93" s="216"/>
      <c r="H93" s="216"/>
      <c r="I93" s="216"/>
      <c r="J93" s="61">
        <v>266</v>
      </c>
      <c r="K93" s="34"/>
      <c r="L93" s="34"/>
      <c r="M93" s="34"/>
      <c r="N93" s="34"/>
      <c r="O93" s="33">
        <v>2.79</v>
      </c>
      <c r="P93" s="34"/>
      <c r="Q93" s="33">
        <v>0.33</v>
      </c>
    </row>
    <row r="94" spans="1:17">
      <c r="A94" s="215" t="s">
        <v>1656</v>
      </c>
      <c r="B94" s="216"/>
      <c r="C94" s="216"/>
      <c r="D94" s="216"/>
      <c r="E94" s="216"/>
      <c r="F94" s="216"/>
      <c r="G94" s="216"/>
      <c r="H94" s="216"/>
      <c r="I94" s="216"/>
      <c r="J94" s="61">
        <v>5148</v>
      </c>
      <c r="K94" s="34"/>
      <c r="L94" s="34"/>
      <c r="M94" s="34"/>
      <c r="N94" s="34"/>
      <c r="O94" s="33">
        <v>44.94</v>
      </c>
      <c r="P94" s="34"/>
      <c r="Q94" s="33">
        <v>0.13</v>
      </c>
    </row>
    <row r="95" spans="1:17" ht="12.95" customHeight="1">
      <c r="A95" s="215" t="s">
        <v>1666</v>
      </c>
      <c r="B95" s="216"/>
      <c r="C95" s="216"/>
      <c r="D95" s="216"/>
      <c r="E95" s="216"/>
      <c r="F95" s="216"/>
      <c r="G95" s="216"/>
      <c r="H95" s="216"/>
      <c r="I95" s="216"/>
      <c r="J95" s="61">
        <v>254</v>
      </c>
      <c r="K95" s="34"/>
      <c r="L95" s="34"/>
      <c r="M95" s="34"/>
      <c r="N95" s="34"/>
      <c r="O95" s="33">
        <v>3.25</v>
      </c>
      <c r="P95" s="34"/>
      <c r="Q95" s="33">
        <v>0.06</v>
      </c>
    </row>
    <row r="96" spans="1:17">
      <c r="A96" s="215" t="s">
        <v>1677</v>
      </c>
      <c r="B96" s="216"/>
      <c r="C96" s="216"/>
      <c r="D96" s="216"/>
      <c r="E96" s="216"/>
      <c r="F96" s="216"/>
      <c r="G96" s="216"/>
      <c r="H96" s="216"/>
      <c r="I96" s="216"/>
      <c r="J96" s="61">
        <v>1204</v>
      </c>
      <c r="K96" s="34"/>
      <c r="L96" s="34"/>
      <c r="M96" s="34"/>
      <c r="N96" s="34"/>
      <c r="O96" s="33">
        <v>9.4</v>
      </c>
      <c r="P96" s="34"/>
      <c r="Q96" s="33">
        <v>0.01</v>
      </c>
    </row>
    <row r="97" spans="1:17">
      <c r="A97" s="215" t="s">
        <v>1590</v>
      </c>
      <c r="B97" s="216"/>
      <c r="C97" s="216"/>
      <c r="D97" s="216"/>
      <c r="E97" s="216"/>
      <c r="F97" s="216"/>
      <c r="G97" s="216"/>
      <c r="H97" s="216"/>
      <c r="I97" s="216"/>
      <c r="J97" s="61">
        <v>51063</v>
      </c>
      <c r="K97" s="34"/>
      <c r="L97" s="34"/>
      <c r="M97" s="34"/>
      <c r="N97" s="34"/>
      <c r="O97" s="33">
        <v>145.58000000000001</v>
      </c>
      <c r="P97" s="34"/>
      <c r="Q97" s="33">
        <v>8.27</v>
      </c>
    </row>
    <row r="98" spans="1:17">
      <c r="A98" s="215" t="s">
        <v>1591</v>
      </c>
      <c r="B98" s="216"/>
      <c r="C98" s="216"/>
      <c r="D98" s="216"/>
      <c r="E98" s="216"/>
      <c r="F98" s="216"/>
      <c r="G98" s="216"/>
      <c r="H98" s="216"/>
      <c r="I98" s="216"/>
      <c r="J98" s="60"/>
      <c r="K98" s="34"/>
      <c r="L98" s="34"/>
      <c r="M98" s="34"/>
      <c r="N98" s="34"/>
      <c r="O98" s="34"/>
      <c r="P98" s="34"/>
      <c r="Q98" s="34"/>
    </row>
    <row r="99" spans="1:17">
      <c r="A99" s="215" t="s">
        <v>1592</v>
      </c>
      <c r="B99" s="216"/>
      <c r="C99" s="216"/>
      <c r="D99" s="216"/>
      <c r="E99" s="216"/>
      <c r="F99" s="216"/>
      <c r="G99" s="216"/>
      <c r="H99" s="216"/>
      <c r="I99" s="216"/>
      <c r="J99" s="61">
        <v>43828</v>
      </c>
      <c r="K99" s="34"/>
      <c r="L99" s="34"/>
      <c r="M99" s="34"/>
      <c r="N99" s="34"/>
      <c r="O99" s="34"/>
      <c r="P99" s="34"/>
      <c r="Q99" s="34"/>
    </row>
    <row r="100" spans="1:17">
      <c r="A100" s="215" t="s">
        <v>1593</v>
      </c>
      <c r="B100" s="216"/>
      <c r="C100" s="216"/>
      <c r="D100" s="216"/>
      <c r="E100" s="216"/>
      <c r="F100" s="216"/>
      <c r="G100" s="216"/>
      <c r="H100" s="216"/>
      <c r="I100" s="216"/>
      <c r="J100" s="61">
        <v>1716</v>
      </c>
      <c r="K100" s="34"/>
      <c r="L100" s="34"/>
      <c r="M100" s="34"/>
      <c r="N100" s="34"/>
      <c r="O100" s="34"/>
      <c r="P100" s="34"/>
      <c r="Q100" s="34"/>
    </row>
    <row r="101" spans="1:17">
      <c r="A101" s="215" t="s">
        <v>1594</v>
      </c>
      <c r="B101" s="216"/>
      <c r="C101" s="216"/>
      <c r="D101" s="216"/>
      <c r="E101" s="216"/>
      <c r="F101" s="216"/>
      <c r="G101" s="216"/>
      <c r="H101" s="216"/>
      <c r="I101" s="216"/>
      <c r="J101" s="61">
        <v>2107</v>
      </c>
      <c r="K101" s="34"/>
      <c r="L101" s="34"/>
      <c r="M101" s="34"/>
      <c r="N101" s="34"/>
      <c r="O101" s="34"/>
      <c r="P101" s="34"/>
      <c r="Q101" s="34"/>
    </row>
    <row r="102" spans="1:17">
      <c r="A102" s="215" t="s">
        <v>1595</v>
      </c>
      <c r="B102" s="216"/>
      <c r="C102" s="216"/>
      <c r="D102" s="216"/>
      <c r="E102" s="216"/>
      <c r="F102" s="216"/>
      <c r="G102" s="216"/>
      <c r="H102" s="216"/>
      <c r="I102" s="216"/>
      <c r="J102" s="61">
        <v>2131</v>
      </c>
      <c r="K102" s="34"/>
      <c r="L102" s="34"/>
      <c r="M102" s="34"/>
      <c r="N102" s="34"/>
      <c r="O102" s="34"/>
      <c r="P102" s="34"/>
      <c r="Q102" s="34"/>
    </row>
    <row r="103" spans="1:17">
      <c r="A103" s="215" t="s">
        <v>1596</v>
      </c>
      <c r="B103" s="216"/>
      <c r="C103" s="216"/>
      <c r="D103" s="216"/>
      <c r="E103" s="216"/>
      <c r="F103" s="216"/>
      <c r="G103" s="216"/>
      <c r="H103" s="216"/>
      <c r="I103" s="216"/>
      <c r="J103" s="61">
        <v>1281</v>
      </c>
      <c r="K103" s="34"/>
      <c r="L103" s="34"/>
      <c r="M103" s="34"/>
      <c r="N103" s="34"/>
      <c r="O103" s="34"/>
      <c r="P103" s="34"/>
      <c r="Q103" s="34"/>
    </row>
    <row r="104" spans="1:17">
      <c r="A104" s="225" t="s">
        <v>1597</v>
      </c>
      <c r="B104" s="216"/>
      <c r="C104" s="216"/>
      <c r="D104" s="216"/>
      <c r="E104" s="216"/>
      <c r="F104" s="216"/>
      <c r="G104" s="216"/>
      <c r="H104" s="216"/>
      <c r="I104" s="216"/>
      <c r="J104" s="62">
        <v>51063</v>
      </c>
      <c r="K104" s="34"/>
      <c r="L104" s="34"/>
      <c r="M104" s="34"/>
      <c r="N104" s="34"/>
      <c r="O104" s="36">
        <v>145.58000000000001</v>
      </c>
      <c r="P104" s="34"/>
      <c r="Q104" s="36">
        <v>8.27</v>
      </c>
    </row>
    <row r="105" spans="1:17">
      <c r="A105"/>
      <c r="B105"/>
      <c r="C105"/>
      <c r="D105"/>
      <c r="E105"/>
      <c r="F105" s="27"/>
      <c r="G105" s="27"/>
      <c r="H105" s="27"/>
      <c r="I105" s="27"/>
      <c r="J105" s="63"/>
      <c r="K105" s="27"/>
      <c r="L105" s="27"/>
      <c r="M105" s="27"/>
      <c r="N105" s="27"/>
      <c r="O105" s="27"/>
      <c r="P105" s="27"/>
      <c r="Q105" s="27"/>
    </row>
    <row r="106" spans="1:17">
      <c r="F106" s="27"/>
      <c r="G106" s="27"/>
      <c r="H106" s="27"/>
      <c r="I106" s="27"/>
      <c r="J106" s="63"/>
      <c r="K106" s="27"/>
      <c r="L106" s="27"/>
      <c r="M106" s="27"/>
      <c r="N106" s="27"/>
      <c r="O106" s="27"/>
      <c r="P106" s="27"/>
      <c r="Q106" s="27"/>
    </row>
    <row r="107" spans="1:17" customFormat="1" ht="12.75" customHeight="1">
      <c r="A107" s="49"/>
      <c r="B107" s="18" t="s">
        <v>1612</v>
      </c>
      <c r="C107" s="18"/>
      <c r="D107" s="18"/>
      <c r="E107" s="18"/>
      <c r="F107" s="18"/>
      <c r="G107" s="18"/>
      <c r="H107" s="18"/>
      <c r="I107" s="18" t="s">
        <v>991</v>
      </c>
      <c r="J107" s="59"/>
      <c r="K107" s="59"/>
      <c r="L107" s="18"/>
      <c r="M107" s="18"/>
      <c r="N107" s="50"/>
      <c r="O107" s="50"/>
      <c r="P107" s="50"/>
    </row>
    <row r="108" spans="1:17" customFormat="1" ht="12.75" customHeight="1">
      <c r="A108" s="49"/>
      <c r="B108" s="51"/>
      <c r="C108" s="52"/>
      <c r="D108" s="53"/>
      <c r="E108" s="51"/>
      <c r="F108" s="51"/>
      <c r="G108" s="52"/>
      <c r="H108" s="40"/>
      <c r="I108" s="18"/>
      <c r="J108" s="59"/>
      <c r="K108" s="59"/>
      <c r="L108" s="18"/>
      <c r="M108" s="18"/>
      <c r="N108" s="50"/>
      <c r="O108" s="50"/>
      <c r="P108" s="50"/>
    </row>
    <row r="109" spans="1:17">
      <c r="F109" s="27"/>
      <c r="G109" s="27"/>
      <c r="H109" s="27"/>
      <c r="I109" s="27"/>
      <c r="J109" s="63"/>
      <c r="K109" s="63"/>
      <c r="L109" s="27"/>
      <c r="M109" s="27"/>
      <c r="N109" s="27"/>
      <c r="O109" s="27"/>
      <c r="P109" s="27"/>
      <c r="Q109" s="27"/>
    </row>
    <row r="110" spans="1:17">
      <c r="F110" s="27"/>
      <c r="G110" s="27"/>
      <c r="H110" s="27"/>
      <c r="I110" s="27"/>
      <c r="J110" s="63"/>
      <c r="K110" s="27"/>
      <c r="L110" s="27"/>
      <c r="M110" s="27"/>
      <c r="N110" s="27"/>
      <c r="O110" s="27"/>
      <c r="P110" s="27"/>
      <c r="Q110" s="27"/>
    </row>
  </sheetData>
  <mergeCells count="68">
    <mergeCell ref="N18:N20"/>
    <mergeCell ref="Q18:Q20"/>
    <mergeCell ref="J19:J20"/>
    <mergeCell ref="K19:M19"/>
    <mergeCell ref="J18:M18"/>
    <mergeCell ref="P18:P20"/>
    <mergeCell ref="J14:K14"/>
    <mergeCell ref="C18:C20"/>
    <mergeCell ref="D18:D20"/>
    <mergeCell ref="E18:E20"/>
    <mergeCell ref="G19:I19"/>
    <mergeCell ref="E1:I1"/>
    <mergeCell ref="F19:F20"/>
    <mergeCell ref="J12:K12"/>
    <mergeCell ref="J13:K13"/>
    <mergeCell ref="O18:O20"/>
    <mergeCell ref="B18:B20"/>
    <mergeCell ref="A65:I65"/>
    <mergeCell ref="A66:I66"/>
    <mergeCell ref="F18:I18"/>
    <mergeCell ref="A29:Q29"/>
    <mergeCell ref="A38:Q38"/>
    <mergeCell ref="A55:Q55"/>
    <mergeCell ref="A60:I60"/>
    <mergeCell ref="A22:Q22"/>
    <mergeCell ref="A18:A20"/>
    <mergeCell ref="A73:I73"/>
    <mergeCell ref="A74:I74"/>
    <mergeCell ref="A75:I75"/>
    <mergeCell ref="A67:I67"/>
    <mergeCell ref="A68:I68"/>
    <mergeCell ref="A61:I61"/>
    <mergeCell ref="A62:I62"/>
    <mergeCell ref="A63:I63"/>
    <mergeCell ref="A64:I64"/>
    <mergeCell ref="A83:I83"/>
    <mergeCell ref="A84:I84"/>
    <mergeCell ref="A76:I76"/>
    <mergeCell ref="A69:I69"/>
    <mergeCell ref="A70:I70"/>
    <mergeCell ref="A71:I71"/>
    <mergeCell ref="A72:I72"/>
    <mergeCell ref="A77:I77"/>
    <mergeCell ref="A78:I78"/>
    <mergeCell ref="A79:I79"/>
    <mergeCell ref="A80:I80"/>
    <mergeCell ref="A81:I81"/>
    <mergeCell ref="A82:I82"/>
    <mergeCell ref="A102:I102"/>
    <mergeCell ref="A103:I103"/>
    <mergeCell ref="A104:I104"/>
    <mergeCell ref="A97:I97"/>
    <mergeCell ref="A98:I98"/>
    <mergeCell ref="A99:I99"/>
    <mergeCell ref="A100:I100"/>
    <mergeCell ref="A101:I101"/>
    <mergeCell ref="A96:I96"/>
    <mergeCell ref="A89:I89"/>
    <mergeCell ref="A90:I90"/>
    <mergeCell ref="A91:I91"/>
    <mergeCell ref="A92:I92"/>
    <mergeCell ref="A93:I93"/>
    <mergeCell ref="A85:I85"/>
    <mergeCell ref="A86:I86"/>
    <mergeCell ref="A87:I87"/>
    <mergeCell ref="A88:I88"/>
    <mergeCell ref="A94:I94"/>
    <mergeCell ref="A95:I95"/>
  </mergeCells>
  <phoneticPr fontId="60" type="noConversion"/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113"/>
  <sheetViews>
    <sheetView showGridLines="0" topLeftCell="A85" zoomScaleNormal="100" zoomScaleSheetLayoutView="75" workbookViewId="0">
      <selection activeCell="D9" sqref="D9"/>
    </sheetView>
  </sheetViews>
  <sheetFormatPr defaultColWidth="8.85546875" defaultRowHeight="12.75" outlineLevelRow="2"/>
  <cols>
    <col min="1" max="1" width="3.28515625" style="28" customWidth="1"/>
    <col min="2" max="2" width="15.7109375" style="1" customWidth="1"/>
    <col min="3" max="3" width="34.28515625" style="25" customWidth="1"/>
    <col min="4" max="4" width="7.7109375" style="24" customWidth="1"/>
    <col min="5" max="5" width="11.28515625" style="126" customWidth="1"/>
    <col min="6" max="6" width="7.28515625" style="7" customWidth="1"/>
    <col min="7" max="10" width="6.7109375" style="7" customWidth="1"/>
    <col min="11" max="11" width="7.28515625" style="65" customWidth="1"/>
    <col min="12" max="15" width="6.7109375" style="7" customWidth="1"/>
    <col min="16" max="16" width="10.7109375" style="7" customWidth="1"/>
    <col min="17" max="17" width="5.7109375" style="8" customWidth="1"/>
    <col min="18" max="16384" width="8.85546875" style="8"/>
  </cols>
  <sheetData>
    <row r="1" spans="1:18" outlineLevel="2">
      <c r="A1" s="6" t="s">
        <v>1509</v>
      </c>
      <c r="B1" s="9"/>
      <c r="C1" s="2"/>
      <c r="D1" s="70"/>
      <c r="E1" s="226" t="s">
        <v>1605</v>
      </c>
      <c r="F1" s="226"/>
      <c r="G1" s="226"/>
      <c r="H1" s="226"/>
      <c r="I1" s="226"/>
      <c r="J1" s="5"/>
      <c r="K1" s="57"/>
      <c r="L1" s="5"/>
      <c r="M1" s="6" t="s">
        <v>1510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9" t="s">
        <v>1491</v>
      </c>
      <c r="H2" s="5"/>
      <c r="I2" s="5"/>
      <c r="J2" s="5"/>
      <c r="K2" s="57"/>
      <c r="L2" s="5"/>
      <c r="M2" s="10" t="s">
        <v>1616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9"/>
      <c r="H3" s="5"/>
      <c r="I3" s="5"/>
      <c r="J3" s="5"/>
      <c r="K3" s="57"/>
      <c r="L3" s="10"/>
      <c r="M3" s="10" t="s">
        <v>1615</v>
      </c>
      <c r="N3" s="5"/>
      <c r="O3" s="5"/>
      <c r="P3" s="5"/>
      <c r="Q3"/>
      <c r="R3"/>
    </row>
    <row r="4" spans="1:18" outlineLevel="1">
      <c r="A4" s="10" t="s">
        <v>1513</v>
      </c>
      <c r="B4" s="9"/>
      <c r="C4" s="2"/>
      <c r="D4" s="3"/>
      <c r="E4" s="3"/>
      <c r="F4" s="5"/>
      <c r="G4" s="5"/>
      <c r="H4" s="5"/>
      <c r="I4" s="5"/>
      <c r="J4" s="5"/>
      <c r="K4" s="57"/>
      <c r="L4" s="5"/>
      <c r="M4" s="10" t="s">
        <v>1513</v>
      </c>
      <c r="N4" s="5"/>
      <c r="O4" s="5"/>
      <c r="P4" s="5"/>
      <c r="Q4"/>
      <c r="R4"/>
    </row>
    <row r="5" spans="1:18" outlineLevel="1">
      <c r="A5" s="10" t="s">
        <v>1606</v>
      </c>
      <c r="B5" s="9"/>
      <c r="C5" s="2"/>
      <c r="D5" s="3"/>
      <c r="E5" s="3"/>
      <c r="F5" s="5"/>
      <c r="G5" s="5"/>
      <c r="H5" s="5"/>
      <c r="I5" s="5"/>
      <c r="J5" s="5"/>
      <c r="K5" s="57"/>
      <c r="L5" s="5"/>
      <c r="M5" s="10" t="s">
        <v>1607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124</v>
      </c>
      <c r="H6" s="15"/>
      <c r="I6" s="15"/>
      <c r="J6" s="5"/>
      <c r="K6" s="57"/>
      <c r="L6" s="5"/>
      <c r="M6" s="5"/>
      <c r="N6" s="5"/>
      <c r="O6" s="5"/>
      <c r="P6" s="5"/>
      <c r="R6"/>
    </row>
    <row r="7" spans="1:18">
      <c r="A7" s="4"/>
      <c r="B7" s="9"/>
      <c r="C7" s="3"/>
      <c r="D7" s="8"/>
      <c r="E7" s="5"/>
      <c r="F7" s="5"/>
      <c r="G7" s="4" t="s">
        <v>1492</v>
      </c>
      <c r="H7" s="4"/>
      <c r="I7" s="4"/>
      <c r="J7" s="5"/>
      <c r="K7" s="57"/>
      <c r="L7" s="5"/>
      <c r="M7" s="5"/>
      <c r="N7" s="5"/>
      <c r="O7" s="5"/>
      <c r="P7" s="5"/>
      <c r="R7"/>
    </row>
    <row r="8" spans="1:18">
      <c r="A8" s="4"/>
      <c r="B8" s="9"/>
      <c r="C8" s="3"/>
      <c r="D8" s="8"/>
      <c r="E8" s="5"/>
      <c r="F8" s="5"/>
      <c r="G8" s="5"/>
      <c r="H8" s="5"/>
      <c r="I8" s="5"/>
      <c r="J8" s="5"/>
      <c r="K8" s="57"/>
      <c r="L8" s="5"/>
      <c r="M8" s="5"/>
      <c r="N8" s="5"/>
      <c r="O8" s="5"/>
      <c r="P8" s="5"/>
    </row>
    <row r="9" spans="1:18">
      <c r="A9" s="4"/>
      <c r="B9" s="9"/>
      <c r="C9" s="16" t="s">
        <v>1493</v>
      </c>
      <c r="D9" s="18" t="s">
        <v>123</v>
      </c>
      <c r="E9" s="5"/>
      <c r="F9" s="5"/>
      <c r="G9" s="4"/>
      <c r="H9" s="5"/>
      <c r="I9" s="5"/>
      <c r="J9" s="5"/>
      <c r="K9" s="57"/>
      <c r="L9" s="5"/>
      <c r="M9" s="5"/>
      <c r="N9" s="5"/>
      <c r="O9" s="5"/>
      <c r="P9" s="5"/>
    </row>
    <row r="10" spans="1:18">
      <c r="A10" s="4"/>
      <c r="B10" s="9"/>
      <c r="C10" s="3"/>
      <c r="D10" s="19"/>
      <c r="E10" s="12"/>
      <c r="F10" s="12"/>
      <c r="G10" s="13" t="s">
        <v>1494</v>
      </c>
      <c r="H10" s="13"/>
      <c r="I10" s="13"/>
      <c r="J10" s="12"/>
      <c r="K10" s="127"/>
      <c r="L10" s="5"/>
      <c r="M10" s="5"/>
      <c r="N10" s="5"/>
      <c r="O10" s="5"/>
      <c r="P10" s="5"/>
    </row>
    <row r="11" spans="1:18">
      <c r="A11" s="20"/>
      <c r="B11" s="21"/>
      <c r="C11" s="3"/>
      <c r="D11" s="8"/>
      <c r="E11" s="5"/>
      <c r="F11" s="5"/>
      <c r="G11" s="5"/>
      <c r="H11" s="5"/>
      <c r="I11" s="5"/>
      <c r="J11" s="5"/>
      <c r="K11" s="57"/>
      <c r="L11" s="5"/>
      <c r="M11" s="5"/>
      <c r="N11" s="5"/>
      <c r="O11" s="5"/>
      <c r="P11" s="5"/>
    </row>
    <row r="12" spans="1:18">
      <c r="A12" s="4"/>
      <c r="B12" s="9"/>
      <c r="C12" s="3"/>
      <c r="D12" s="18" t="s">
        <v>122</v>
      </c>
      <c r="E12" s="5"/>
      <c r="F12" s="5"/>
      <c r="G12" s="5"/>
      <c r="H12" s="18"/>
      <c r="I12" s="18"/>
      <c r="J12" s="18"/>
      <c r="K12" s="57"/>
      <c r="L12" s="5"/>
      <c r="M12" s="5"/>
      <c r="N12" s="46" t="s">
        <v>630</v>
      </c>
      <c r="O12" s="43"/>
      <c r="P12" s="43"/>
      <c r="Q12" s="5"/>
    </row>
    <row r="13" spans="1:18">
      <c r="A13" s="4"/>
      <c r="B13" s="9"/>
      <c r="C13" s="3"/>
      <c r="D13" s="18" t="s">
        <v>1602</v>
      </c>
      <c r="E13" s="5"/>
      <c r="F13" s="5"/>
      <c r="G13" s="5"/>
      <c r="H13" s="18"/>
      <c r="I13" s="18"/>
      <c r="J13" s="227" t="s">
        <v>121</v>
      </c>
      <c r="K13" s="228"/>
      <c r="L13" s="10" t="s">
        <v>1598</v>
      </c>
      <c r="M13" s="5"/>
      <c r="N13" s="41" t="s">
        <v>622</v>
      </c>
      <c r="O13" s="43"/>
      <c r="P13" s="47">
        <f>P14+P15</f>
        <v>691.46037999999999</v>
      </c>
    </row>
    <row r="14" spans="1:18" outlineLevel="1">
      <c r="A14" s="4"/>
      <c r="B14" s="9"/>
      <c r="C14" s="3"/>
      <c r="D14" s="18" t="s">
        <v>1604</v>
      </c>
      <c r="E14" s="5"/>
      <c r="F14" s="5"/>
      <c r="G14" s="5"/>
      <c r="H14" s="18"/>
      <c r="I14" s="18"/>
      <c r="J14" s="227" t="s">
        <v>120</v>
      </c>
      <c r="K14" s="228"/>
      <c r="L14" s="10" t="s">
        <v>1598</v>
      </c>
      <c r="M14" s="5"/>
      <c r="N14" s="41" t="s">
        <v>622</v>
      </c>
      <c r="O14" s="43"/>
      <c r="P14" s="47">
        <f>53.074*4.42</f>
        <v>234.58707999999999</v>
      </c>
    </row>
    <row r="15" spans="1:18" outlineLevel="1">
      <c r="A15" s="4"/>
      <c r="B15" s="9"/>
      <c r="C15" s="3"/>
      <c r="D15" s="18" t="s">
        <v>1603</v>
      </c>
      <c r="E15" s="5"/>
      <c r="F15" s="5"/>
      <c r="G15" s="5"/>
      <c r="H15" s="18"/>
      <c r="I15" s="18"/>
      <c r="J15" s="227" t="s">
        <v>119</v>
      </c>
      <c r="K15" s="228"/>
      <c r="L15" s="10" t="s">
        <v>1598</v>
      </c>
      <c r="M15" s="5"/>
      <c r="N15" s="41" t="s">
        <v>622</v>
      </c>
      <c r="O15" s="43"/>
      <c r="P15" s="47">
        <f>103.365*4.42</f>
        <v>456.87329999999997</v>
      </c>
    </row>
    <row r="16" spans="1:18">
      <c r="A16" s="4"/>
      <c r="B16" s="9"/>
      <c r="C16" s="3"/>
      <c r="D16" s="18" t="s">
        <v>1160</v>
      </c>
      <c r="E16" s="5"/>
      <c r="F16" s="5"/>
      <c r="G16" s="5"/>
      <c r="H16" s="18"/>
      <c r="I16" s="18"/>
      <c r="J16" s="227" t="s">
        <v>118</v>
      </c>
      <c r="K16" s="228"/>
      <c r="L16" s="10" t="s">
        <v>1598</v>
      </c>
      <c r="M16" s="5"/>
      <c r="N16" s="41" t="s">
        <v>117</v>
      </c>
      <c r="O16" s="43"/>
      <c r="P16" s="47">
        <f>7.267*4.42</f>
        <v>32.120139999999999</v>
      </c>
    </row>
    <row r="17" spans="1:17" outlineLevel="1">
      <c r="A17" s="4"/>
      <c r="B17" s="9"/>
      <c r="C17" s="3"/>
      <c r="D17" s="18" t="s">
        <v>1600</v>
      </c>
      <c r="E17" s="5"/>
      <c r="F17" s="5"/>
      <c r="G17" s="5"/>
      <c r="H17" s="18"/>
      <c r="I17" s="18"/>
      <c r="J17" s="227" t="s">
        <v>116</v>
      </c>
      <c r="K17" s="228"/>
      <c r="L17" s="10" t="s">
        <v>1601</v>
      </c>
      <c r="M17" s="5"/>
      <c r="N17" s="41"/>
      <c r="O17" s="43"/>
      <c r="P17" s="47"/>
    </row>
    <row r="18" spans="1:17">
      <c r="A18" s="37"/>
      <c r="B18" s="38"/>
      <c r="C18" s="29"/>
      <c r="D18" s="18" t="s">
        <v>1608</v>
      </c>
      <c r="E18" s="18"/>
      <c r="F18" s="18"/>
      <c r="G18" s="18"/>
      <c r="H18" s="18"/>
      <c r="I18" s="18"/>
      <c r="J18" s="18"/>
      <c r="K18" s="128">
        <f>K103/1000</f>
        <v>126.61799999999999</v>
      </c>
      <c r="L18" s="18" t="s">
        <v>1609</v>
      </c>
      <c r="M18" s="40"/>
      <c r="N18" s="41" t="s">
        <v>622</v>
      </c>
      <c r="O18" s="42"/>
      <c r="P18" s="47">
        <f>K18*4.42</f>
        <v>559.65156000000002</v>
      </c>
      <c r="Q18" s="44"/>
    </row>
    <row r="19" spans="1:17">
      <c r="A19" s="37"/>
      <c r="B19" s="38"/>
      <c r="C19" s="29"/>
      <c r="D19" s="45" t="s">
        <v>1610</v>
      </c>
      <c r="E19" s="18"/>
      <c r="F19" s="18"/>
      <c r="G19" s="18"/>
      <c r="H19" s="18"/>
      <c r="I19" s="18"/>
      <c r="J19" s="18"/>
      <c r="K19" s="59"/>
      <c r="L19" s="18"/>
      <c r="M19" s="40"/>
      <c r="N19" s="40"/>
      <c r="O19" s="40"/>
      <c r="P19" s="40"/>
      <c r="Q19"/>
    </row>
    <row r="20" spans="1:17">
      <c r="A20" s="4"/>
      <c r="B20" s="9"/>
      <c r="C20" s="2"/>
      <c r="D20" s="3"/>
      <c r="E20" s="4"/>
      <c r="F20" s="5"/>
      <c r="G20" s="5"/>
      <c r="H20" s="5"/>
      <c r="I20" s="5"/>
      <c r="J20" s="5"/>
      <c r="K20" s="57"/>
      <c r="L20" s="5"/>
      <c r="M20" s="5"/>
      <c r="N20" s="5"/>
      <c r="O20" s="5"/>
      <c r="P20" s="5"/>
    </row>
    <row r="21" spans="1:17" ht="19.5" customHeight="1">
      <c r="A21" s="217" t="s">
        <v>1495</v>
      </c>
      <c r="B21" s="223" t="s">
        <v>1157</v>
      </c>
      <c r="C21" s="217" t="s">
        <v>1496</v>
      </c>
      <c r="D21" s="217" t="s">
        <v>1497</v>
      </c>
      <c r="E21" s="217" t="s">
        <v>1498</v>
      </c>
      <c r="F21" s="217" t="s">
        <v>1511</v>
      </c>
      <c r="G21" s="218"/>
      <c r="H21" s="218"/>
      <c r="I21" s="218"/>
      <c r="J21" s="217" t="s">
        <v>1512</v>
      </c>
      <c r="K21" s="234"/>
      <c r="L21" s="234"/>
      <c r="M21" s="234"/>
      <c r="N21" s="234"/>
      <c r="O21" s="217" t="s">
        <v>1504</v>
      </c>
      <c r="P21" s="217" t="s">
        <v>1506</v>
      </c>
      <c r="Q21" s="233" t="s">
        <v>1156</v>
      </c>
    </row>
    <row r="22" spans="1:17" ht="18.75" customHeight="1">
      <c r="A22" s="218"/>
      <c r="B22" s="224"/>
      <c r="C22" s="222"/>
      <c r="D22" s="217"/>
      <c r="E22" s="217"/>
      <c r="F22" s="217" t="s">
        <v>1499</v>
      </c>
      <c r="G22" s="217" t="s">
        <v>1501</v>
      </c>
      <c r="H22" s="218"/>
      <c r="I22" s="218"/>
      <c r="J22" s="217" t="s">
        <v>1155</v>
      </c>
      <c r="K22" s="220" t="s">
        <v>1499</v>
      </c>
      <c r="L22" s="217" t="s">
        <v>1501</v>
      </c>
      <c r="M22" s="218"/>
      <c r="N22" s="218"/>
      <c r="O22" s="217"/>
      <c r="P22" s="217"/>
      <c r="Q22" s="233"/>
    </row>
    <row r="23" spans="1:17" ht="22.5" customHeight="1">
      <c r="A23" s="218"/>
      <c r="B23" s="224"/>
      <c r="C23" s="222"/>
      <c r="D23" s="217"/>
      <c r="E23" s="217"/>
      <c r="F23" s="218"/>
      <c r="G23" s="116" t="s">
        <v>1500</v>
      </c>
      <c r="H23" s="116" t="s">
        <v>1508</v>
      </c>
      <c r="I23" s="116" t="s">
        <v>1503</v>
      </c>
      <c r="J23" s="222"/>
      <c r="K23" s="221"/>
      <c r="L23" s="116" t="s">
        <v>1500</v>
      </c>
      <c r="M23" s="116" t="s">
        <v>1508</v>
      </c>
      <c r="N23" s="116" t="s">
        <v>1503</v>
      </c>
      <c r="O23" s="217"/>
      <c r="P23" s="217"/>
      <c r="Q23" s="233"/>
    </row>
    <row r="24" spans="1:17">
      <c r="A24" s="23">
        <v>1</v>
      </c>
      <c r="B24" s="118">
        <v>2</v>
      </c>
      <c r="C24" s="116">
        <v>3</v>
      </c>
      <c r="D24" s="116">
        <v>4</v>
      </c>
      <c r="E24" s="31">
        <v>5</v>
      </c>
      <c r="F24" s="117">
        <v>6</v>
      </c>
      <c r="G24" s="117">
        <v>7</v>
      </c>
      <c r="H24" s="117">
        <v>8</v>
      </c>
      <c r="I24" s="117">
        <v>9</v>
      </c>
      <c r="J24" s="117">
        <v>10</v>
      </c>
      <c r="K24" s="119">
        <v>11</v>
      </c>
      <c r="L24" s="117">
        <v>12</v>
      </c>
      <c r="M24" s="117">
        <v>13</v>
      </c>
      <c r="N24" s="117">
        <v>14</v>
      </c>
      <c r="O24" s="117">
        <v>15</v>
      </c>
      <c r="P24" s="117">
        <v>16</v>
      </c>
      <c r="Q24" s="117">
        <v>17</v>
      </c>
    </row>
    <row r="25" spans="1:17" ht="19.899999999999999" customHeight="1">
      <c r="A25" s="219" t="s">
        <v>1514</v>
      </c>
      <c r="B25" s="216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6"/>
    </row>
    <row r="26" spans="1:17" ht="24">
      <c r="A26" s="23">
        <v>1</v>
      </c>
      <c r="B26" s="30" t="s">
        <v>1517</v>
      </c>
      <c r="C26" s="113" t="s">
        <v>1518</v>
      </c>
      <c r="D26" s="31" t="s">
        <v>1519</v>
      </c>
      <c r="E26" s="35">
        <v>1.2</v>
      </c>
      <c r="F26" s="33">
        <v>1606.72</v>
      </c>
      <c r="G26" s="33">
        <v>295.39</v>
      </c>
      <c r="H26" s="33">
        <v>1194.52</v>
      </c>
      <c r="I26" s="33">
        <v>113.96</v>
      </c>
      <c r="J26" s="34"/>
      <c r="K26" s="60">
        <v>1928</v>
      </c>
      <c r="L26" s="34">
        <v>354</v>
      </c>
      <c r="M26" s="34">
        <v>1433</v>
      </c>
      <c r="N26" s="34">
        <v>137</v>
      </c>
      <c r="O26" s="34">
        <v>21.8</v>
      </c>
      <c r="P26" s="34">
        <v>26.16</v>
      </c>
      <c r="Q26" s="34"/>
    </row>
    <row r="27" spans="1:17" ht="24">
      <c r="A27" s="23">
        <v>2</v>
      </c>
      <c r="B27" s="30" t="s">
        <v>1520</v>
      </c>
      <c r="C27" s="113" t="s">
        <v>1521</v>
      </c>
      <c r="D27" s="31" t="s">
        <v>1519</v>
      </c>
      <c r="E27" s="35">
        <v>1.2</v>
      </c>
      <c r="F27" s="33">
        <v>1549.97</v>
      </c>
      <c r="G27" s="33">
        <v>89.84</v>
      </c>
      <c r="H27" s="33">
        <v>1458.33</v>
      </c>
      <c r="I27" s="33">
        <v>90.82</v>
      </c>
      <c r="J27" s="34"/>
      <c r="K27" s="60">
        <v>1860</v>
      </c>
      <c r="L27" s="34">
        <v>108</v>
      </c>
      <c r="M27" s="34">
        <v>1750</v>
      </c>
      <c r="N27" s="34">
        <v>109</v>
      </c>
      <c r="O27" s="34">
        <v>6.63</v>
      </c>
      <c r="P27" s="34">
        <v>7.96</v>
      </c>
      <c r="Q27" s="34"/>
    </row>
    <row r="28" spans="1:17" ht="24">
      <c r="A28" s="23">
        <v>3</v>
      </c>
      <c r="B28" s="30" t="s">
        <v>1522</v>
      </c>
      <c r="C28" s="113" t="s">
        <v>1523</v>
      </c>
      <c r="D28" s="31" t="s">
        <v>1524</v>
      </c>
      <c r="E28" s="32">
        <v>18</v>
      </c>
      <c r="F28" s="33">
        <v>135.61000000000001</v>
      </c>
      <c r="G28" s="34"/>
      <c r="H28" s="34"/>
      <c r="I28" s="34"/>
      <c r="J28" s="34"/>
      <c r="K28" s="60">
        <v>2441</v>
      </c>
      <c r="L28" s="34"/>
      <c r="M28" s="34"/>
      <c r="N28" s="34"/>
      <c r="O28" s="34"/>
      <c r="P28" s="34"/>
      <c r="Q28" s="34"/>
    </row>
    <row r="29" spans="1:17" ht="24">
      <c r="A29" s="23">
        <v>4</v>
      </c>
      <c r="B29" s="30" t="s">
        <v>1525</v>
      </c>
      <c r="C29" s="113" t="s">
        <v>1526</v>
      </c>
      <c r="D29" s="31" t="s">
        <v>1519</v>
      </c>
      <c r="E29" s="35">
        <v>0.6</v>
      </c>
      <c r="F29" s="33">
        <v>1329.11</v>
      </c>
      <c r="G29" s="33">
        <v>88.21</v>
      </c>
      <c r="H29" s="33">
        <v>1239.1400000000001</v>
      </c>
      <c r="I29" s="33">
        <v>77.17</v>
      </c>
      <c r="J29" s="34"/>
      <c r="K29" s="60">
        <v>797</v>
      </c>
      <c r="L29" s="34">
        <v>53</v>
      </c>
      <c r="M29" s="34">
        <v>743</v>
      </c>
      <c r="N29" s="34">
        <v>46</v>
      </c>
      <c r="O29" s="34">
        <v>6.51</v>
      </c>
      <c r="P29" s="34">
        <v>3.91</v>
      </c>
      <c r="Q29" s="34"/>
    </row>
    <row r="30" spans="1:17" ht="24">
      <c r="A30" s="23">
        <v>5</v>
      </c>
      <c r="B30" s="30" t="s">
        <v>1527</v>
      </c>
      <c r="C30" s="113" t="s">
        <v>1528</v>
      </c>
      <c r="D30" s="31" t="s">
        <v>1529</v>
      </c>
      <c r="E30" s="35">
        <v>0.48</v>
      </c>
      <c r="F30" s="33">
        <v>607.88</v>
      </c>
      <c r="G30" s="34"/>
      <c r="H30" s="34"/>
      <c r="I30" s="34"/>
      <c r="J30" s="34"/>
      <c r="K30" s="60">
        <v>292</v>
      </c>
      <c r="L30" s="34"/>
      <c r="M30" s="34"/>
      <c r="N30" s="34"/>
      <c r="O30" s="34"/>
      <c r="P30" s="34"/>
      <c r="Q30" s="34"/>
    </row>
    <row r="31" spans="1:17" ht="36">
      <c r="A31" s="23">
        <v>6</v>
      </c>
      <c r="B31" s="30" t="s">
        <v>1530</v>
      </c>
      <c r="C31" s="113" t="s">
        <v>1531</v>
      </c>
      <c r="D31" s="31" t="s">
        <v>1519</v>
      </c>
      <c r="E31" s="32">
        <v>0.6</v>
      </c>
      <c r="F31" s="33">
        <v>1879.03</v>
      </c>
      <c r="G31" s="33">
        <v>390.24</v>
      </c>
      <c r="H31" s="33">
        <v>1398.34</v>
      </c>
      <c r="I31" s="33">
        <v>138.30000000000001</v>
      </c>
      <c r="J31" s="34"/>
      <c r="K31" s="60">
        <v>1127</v>
      </c>
      <c r="L31" s="34">
        <v>234</v>
      </c>
      <c r="M31" s="34">
        <v>839</v>
      </c>
      <c r="N31" s="34">
        <v>83</v>
      </c>
      <c r="O31" s="34">
        <v>28.8</v>
      </c>
      <c r="P31" s="34">
        <v>17.28</v>
      </c>
      <c r="Q31" s="34"/>
    </row>
    <row r="32" spans="1:17" ht="36">
      <c r="A32" s="23">
        <v>7</v>
      </c>
      <c r="B32" s="30" t="s">
        <v>115</v>
      </c>
      <c r="C32" s="113" t="s">
        <v>114</v>
      </c>
      <c r="D32" s="31" t="s">
        <v>1543</v>
      </c>
      <c r="E32" s="32">
        <v>0.3</v>
      </c>
      <c r="F32" s="33">
        <v>3835.55</v>
      </c>
      <c r="G32" s="33">
        <v>894.38</v>
      </c>
      <c r="H32" s="33">
        <v>1619.62</v>
      </c>
      <c r="I32" s="33">
        <v>548.19000000000005</v>
      </c>
      <c r="J32" s="34"/>
      <c r="K32" s="60">
        <v>1151</v>
      </c>
      <c r="L32" s="34">
        <v>268</v>
      </c>
      <c r="M32" s="34">
        <v>486</v>
      </c>
      <c r="N32" s="34">
        <v>164</v>
      </c>
      <c r="O32" s="34">
        <v>67.5</v>
      </c>
      <c r="P32" s="34">
        <v>20.25</v>
      </c>
      <c r="Q32" s="34"/>
    </row>
    <row r="33" spans="1:17" ht="60">
      <c r="A33" s="23">
        <v>8</v>
      </c>
      <c r="B33" s="30" t="s">
        <v>113</v>
      </c>
      <c r="C33" s="113" t="s">
        <v>112</v>
      </c>
      <c r="D33" s="31" t="s">
        <v>1565</v>
      </c>
      <c r="E33" s="32">
        <v>30</v>
      </c>
      <c r="F33" s="33">
        <v>68.040000000000006</v>
      </c>
      <c r="G33" s="34"/>
      <c r="H33" s="34"/>
      <c r="I33" s="34"/>
      <c r="J33" s="34"/>
      <c r="K33" s="60">
        <v>2041</v>
      </c>
      <c r="L33" s="34"/>
      <c r="M33" s="34"/>
      <c r="N33" s="34"/>
      <c r="O33" s="34"/>
      <c r="P33" s="34"/>
      <c r="Q33" s="34"/>
    </row>
    <row r="34" spans="1:17" ht="36">
      <c r="A34" s="23">
        <v>9</v>
      </c>
      <c r="B34" s="30" t="s">
        <v>1071</v>
      </c>
      <c r="C34" s="113" t="s">
        <v>111</v>
      </c>
      <c r="D34" s="31" t="s">
        <v>1543</v>
      </c>
      <c r="E34" s="32">
        <v>0.15</v>
      </c>
      <c r="F34" s="33">
        <v>3009.12</v>
      </c>
      <c r="G34" s="33">
        <v>549.88</v>
      </c>
      <c r="H34" s="33">
        <v>1234.04</v>
      </c>
      <c r="I34" s="33">
        <v>433.04</v>
      </c>
      <c r="J34" s="34"/>
      <c r="K34" s="60">
        <v>451</v>
      </c>
      <c r="L34" s="34">
        <v>82</v>
      </c>
      <c r="M34" s="34">
        <v>185</v>
      </c>
      <c r="N34" s="34">
        <v>65</v>
      </c>
      <c r="O34" s="34">
        <v>41.5</v>
      </c>
      <c r="P34" s="34">
        <v>6.23</v>
      </c>
      <c r="Q34" s="34"/>
    </row>
    <row r="35" spans="1:17" ht="60">
      <c r="A35" s="23">
        <v>10</v>
      </c>
      <c r="B35" s="30" t="s">
        <v>1069</v>
      </c>
      <c r="C35" s="113" t="s">
        <v>1068</v>
      </c>
      <c r="D35" s="31" t="s">
        <v>1565</v>
      </c>
      <c r="E35" s="32">
        <v>15</v>
      </c>
      <c r="F35" s="33">
        <v>32.130000000000003</v>
      </c>
      <c r="G35" s="34"/>
      <c r="H35" s="34"/>
      <c r="I35" s="34"/>
      <c r="J35" s="34"/>
      <c r="K35" s="60">
        <v>482</v>
      </c>
      <c r="L35" s="34"/>
      <c r="M35" s="34"/>
      <c r="N35" s="34"/>
      <c r="O35" s="34"/>
      <c r="P35" s="34"/>
      <c r="Q35" s="34"/>
    </row>
    <row r="36" spans="1:17" ht="36">
      <c r="A36" s="23">
        <v>11</v>
      </c>
      <c r="B36" s="30" t="s">
        <v>1532</v>
      </c>
      <c r="C36" s="113" t="s">
        <v>1533</v>
      </c>
      <c r="D36" s="31" t="s">
        <v>1534</v>
      </c>
      <c r="E36" s="32">
        <v>4</v>
      </c>
      <c r="F36" s="33">
        <v>22.58</v>
      </c>
      <c r="G36" s="33">
        <v>6.37</v>
      </c>
      <c r="H36" s="34"/>
      <c r="I36" s="34"/>
      <c r="J36" s="34"/>
      <c r="K36" s="60">
        <v>90</v>
      </c>
      <c r="L36" s="34">
        <v>25</v>
      </c>
      <c r="M36" s="34"/>
      <c r="N36" s="34"/>
      <c r="O36" s="34">
        <v>0.47</v>
      </c>
      <c r="P36" s="34">
        <v>1.88</v>
      </c>
      <c r="Q36" s="34"/>
    </row>
    <row r="37" spans="1:17" ht="72">
      <c r="A37" s="23">
        <v>12</v>
      </c>
      <c r="B37" s="30" t="s">
        <v>110</v>
      </c>
      <c r="C37" s="113" t="s">
        <v>109</v>
      </c>
      <c r="D37" s="31" t="s">
        <v>1535</v>
      </c>
      <c r="E37" s="35">
        <v>3.0599999999999999E-2</v>
      </c>
      <c r="F37" s="33">
        <v>109586.01</v>
      </c>
      <c r="G37" s="34"/>
      <c r="H37" s="34"/>
      <c r="I37" s="34"/>
      <c r="J37" s="34"/>
      <c r="K37" s="60">
        <v>3353</v>
      </c>
      <c r="L37" s="34"/>
      <c r="M37" s="34"/>
      <c r="N37" s="34"/>
      <c r="O37" s="34"/>
      <c r="P37" s="34"/>
      <c r="Q37" s="34"/>
    </row>
    <row r="38" spans="1:17" ht="91.5">
      <c r="A38" s="23">
        <v>13</v>
      </c>
      <c r="B38" s="30" t="s">
        <v>108</v>
      </c>
      <c r="C38" s="113" t="s">
        <v>107</v>
      </c>
      <c r="D38" s="31" t="s">
        <v>1535</v>
      </c>
      <c r="E38" s="35">
        <v>0.153</v>
      </c>
      <c r="F38" s="33">
        <v>484516.8</v>
      </c>
      <c r="G38" s="34"/>
      <c r="H38" s="34"/>
      <c r="I38" s="34"/>
      <c r="J38" s="34"/>
      <c r="K38" s="60">
        <v>74131</v>
      </c>
      <c r="L38" s="34"/>
      <c r="M38" s="34"/>
      <c r="N38" s="34"/>
      <c r="O38" s="34"/>
      <c r="P38" s="34"/>
      <c r="Q38" s="34"/>
    </row>
    <row r="39" spans="1:17" ht="48">
      <c r="A39" s="23">
        <v>14</v>
      </c>
      <c r="B39" s="30" t="s">
        <v>1629</v>
      </c>
      <c r="C39" s="113" t="s">
        <v>1628</v>
      </c>
      <c r="D39" s="31" t="s">
        <v>1515</v>
      </c>
      <c r="E39" s="32">
        <v>2</v>
      </c>
      <c r="F39" s="33">
        <v>26.56</v>
      </c>
      <c r="G39" s="33">
        <v>15.58</v>
      </c>
      <c r="H39" s="33">
        <v>2.92</v>
      </c>
      <c r="I39" s="33">
        <v>0.18</v>
      </c>
      <c r="J39" s="34"/>
      <c r="K39" s="60">
        <v>53</v>
      </c>
      <c r="L39" s="34">
        <v>31</v>
      </c>
      <c r="M39" s="34">
        <v>6</v>
      </c>
      <c r="N39" s="34"/>
      <c r="O39" s="34">
        <v>1.1499999999999999</v>
      </c>
      <c r="P39" s="34">
        <v>2.2999999999999998</v>
      </c>
      <c r="Q39" s="34"/>
    </row>
    <row r="40" spans="1:17" ht="48">
      <c r="A40" s="23">
        <v>15</v>
      </c>
      <c r="B40" s="30" t="s">
        <v>106</v>
      </c>
      <c r="C40" s="113" t="s">
        <v>105</v>
      </c>
      <c r="D40" s="31" t="s">
        <v>1515</v>
      </c>
      <c r="E40" s="32">
        <v>4</v>
      </c>
      <c r="F40" s="33">
        <v>32.51</v>
      </c>
      <c r="G40" s="33">
        <v>21.41</v>
      </c>
      <c r="H40" s="33">
        <v>2.92</v>
      </c>
      <c r="I40" s="33">
        <v>0.18</v>
      </c>
      <c r="J40" s="34"/>
      <c r="K40" s="60">
        <v>130</v>
      </c>
      <c r="L40" s="34">
        <v>86</v>
      </c>
      <c r="M40" s="34">
        <v>12</v>
      </c>
      <c r="N40" s="34">
        <v>1</v>
      </c>
      <c r="O40" s="34">
        <v>1.58</v>
      </c>
      <c r="P40" s="34">
        <v>6.32</v>
      </c>
      <c r="Q40" s="34"/>
    </row>
    <row r="41" spans="1:17" ht="36">
      <c r="A41" s="23">
        <v>16</v>
      </c>
      <c r="B41" s="30" t="s">
        <v>104</v>
      </c>
      <c r="C41" s="113" t="s">
        <v>103</v>
      </c>
      <c r="D41" s="31" t="s">
        <v>1536</v>
      </c>
      <c r="E41" s="35">
        <v>0.08</v>
      </c>
      <c r="F41" s="33">
        <v>236.34</v>
      </c>
      <c r="G41" s="33">
        <v>231.71</v>
      </c>
      <c r="H41" s="34"/>
      <c r="I41" s="34"/>
      <c r="J41" s="34"/>
      <c r="K41" s="60">
        <v>19</v>
      </c>
      <c r="L41" s="34">
        <v>19</v>
      </c>
      <c r="M41" s="34"/>
      <c r="N41" s="34"/>
      <c r="O41" s="34">
        <v>17.100000000000001</v>
      </c>
      <c r="P41" s="34">
        <v>1.37</v>
      </c>
      <c r="Q41" s="34"/>
    </row>
    <row r="42" spans="1:17" ht="36">
      <c r="A42" s="23">
        <v>17</v>
      </c>
      <c r="B42" s="30" t="s">
        <v>102</v>
      </c>
      <c r="C42" s="113" t="s">
        <v>101</v>
      </c>
      <c r="D42" s="31" t="s">
        <v>1536</v>
      </c>
      <c r="E42" s="35">
        <v>0.32</v>
      </c>
      <c r="F42" s="33">
        <v>392.52</v>
      </c>
      <c r="G42" s="33">
        <v>384.82</v>
      </c>
      <c r="H42" s="34"/>
      <c r="I42" s="34"/>
      <c r="J42" s="34"/>
      <c r="K42" s="60">
        <v>126</v>
      </c>
      <c r="L42" s="34">
        <v>123</v>
      </c>
      <c r="M42" s="34"/>
      <c r="N42" s="34"/>
      <c r="O42" s="34">
        <v>28.4</v>
      </c>
      <c r="P42" s="34">
        <v>9.09</v>
      </c>
      <c r="Q42" s="34"/>
    </row>
    <row r="43" spans="1:17">
      <c r="A43" s="23">
        <v>18</v>
      </c>
      <c r="B43" s="30" t="s">
        <v>100</v>
      </c>
      <c r="C43" s="113" t="s">
        <v>99</v>
      </c>
      <c r="D43" s="31" t="s">
        <v>1516</v>
      </c>
      <c r="E43" s="35">
        <v>12</v>
      </c>
      <c r="F43" s="33">
        <v>30.67</v>
      </c>
      <c r="G43" s="34"/>
      <c r="H43" s="34"/>
      <c r="I43" s="34"/>
      <c r="J43" s="34"/>
      <c r="K43" s="60">
        <v>368</v>
      </c>
      <c r="L43" s="34"/>
      <c r="M43" s="34"/>
      <c r="N43" s="34"/>
      <c r="O43" s="34"/>
      <c r="P43" s="34"/>
      <c r="Q43" s="34"/>
    </row>
    <row r="44" spans="1:17" ht="60">
      <c r="A44" s="23">
        <v>19</v>
      </c>
      <c r="B44" s="30" t="s">
        <v>98</v>
      </c>
      <c r="C44" s="113" t="s">
        <v>97</v>
      </c>
      <c r="D44" s="31" t="s">
        <v>1515</v>
      </c>
      <c r="E44" s="32">
        <v>2</v>
      </c>
      <c r="F44" s="33">
        <v>267.14999999999998</v>
      </c>
      <c r="G44" s="33">
        <v>189.7</v>
      </c>
      <c r="H44" s="33">
        <v>20.46</v>
      </c>
      <c r="I44" s="33">
        <v>1.27</v>
      </c>
      <c r="J44" s="34"/>
      <c r="K44" s="60">
        <v>534</v>
      </c>
      <c r="L44" s="34">
        <v>379</v>
      </c>
      <c r="M44" s="34">
        <v>41</v>
      </c>
      <c r="N44" s="34">
        <v>3</v>
      </c>
      <c r="O44" s="34">
        <v>14</v>
      </c>
      <c r="P44" s="34">
        <v>28</v>
      </c>
      <c r="Q44" s="34"/>
    </row>
    <row r="45" spans="1:17" ht="60">
      <c r="A45" s="23">
        <v>20</v>
      </c>
      <c r="B45" s="30" t="s">
        <v>96</v>
      </c>
      <c r="C45" s="113" t="s">
        <v>95</v>
      </c>
      <c r="D45" s="31" t="s">
        <v>1904</v>
      </c>
      <c r="E45" s="32">
        <v>2</v>
      </c>
      <c r="F45" s="33">
        <v>1056.3399999999999</v>
      </c>
      <c r="G45" s="34"/>
      <c r="H45" s="34"/>
      <c r="I45" s="34"/>
      <c r="J45" s="34"/>
      <c r="K45" s="60">
        <v>2113</v>
      </c>
      <c r="L45" s="34"/>
      <c r="M45" s="34"/>
      <c r="N45" s="34"/>
      <c r="O45" s="34"/>
      <c r="P45" s="34"/>
      <c r="Q45" s="34"/>
    </row>
    <row r="46" spans="1:17" ht="72">
      <c r="A46" s="23">
        <v>21</v>
      </c>
      <c r="B46" s="30" t="s">
        <v>1537</v>
      </c>
      <c r="C46" s="113" t="s">
        <v>94</v>
      </c>
      <c r="D46" s="31" t="s">
        <v>1904</v>
      </c>
      <c r="E46" s="32">
        <v>1</v>
      </c>
      <c r="F46" s="33">
        <v>225.25</v>
      </c>
      <c r="G46" s="34"/>
      <c r="H46" s="34"/>
      <c r="I46" s="34"/>
      <c r="J46" s="34"/>
      <c r="K46" s="60">
        <v>225</v>
      </c>
      <c r="L46" s="34"/>
      <c r="M46" s="34"/>
      <c r="N46" s="34"/>
      <c r="O46" s="34"/>
      <c r="P46" s="34"/>
      <c r="Q46" s="34"/>
    </row>
    <row r="47" spans="1:17" ht="48">
      <c r="A47" s="23">
        <v>22</v>
      </c>
      <c r="B47" s="30" t="s">
        <v>93</v>
      </c>
      <c r="C47" s="113" t="s">
        <v>92</v>
      </c>
      <c r="D47" s="31" t="s">
        <v>1515</v>
      </c>
      <c r="E47" s="32">
        <v>1</v>
      </c>
      <c r="F47" s="33">
        <v>174.95</v>
      </c>
      <c r="G47" s="33">
        <v>115.99</v>
      </c>
      <c r="H47" s="33">
        <v>11.69</v>
      </c>
      <c r="I47" s="33">
        <v>0.73</v>
      </c>
      <c r="J47" s="34"/>
      <c r="K47" s="60">
        <v>175</v>
      </c>
      <c r="L47" s="34">
        <v>116</v>
      </c>
      <c r="M47" s="34">
        <v>12</v>
      </c>
      <c r="N47" s="34">
        <v>1</v>
      </c>
      <c r="O47" s="34">
        <v>8.56</v>
      </c>
      <c r="P47" s="34">
        <v>8.56</v>
      </c>
      <c r="Q47" s="34"/>
    </row>
    <row r="48" spans="1:17" ht="24">
      <c r="A48" s="23">
        <v>23</v>
      </c>
      <c r="B48" s="30" t="s">
        <v>91</v>
      </c>
      <c r="C48" s="113" t="s">
        <v>90</v>
      </c>
      <c r="D48" s="31" t="s">
        <v>1515</v>
      </c>
      <c r="E48" s="32">
        <v>6</v>
      </c>
      <c r="F48" s="33">
        <v>110.45</v>
      </c>
      <c r="G48" s="33">
        <v>38.479999999999997</v>
      </c>
      <c r="H48" s="33">
        <v>27.56</v>
      </c>
      <c r="I48" s="33">
        <v>1.64</v>
      </c>
      <c r="J48" s="34"/>
      <c r="K48" s="60">
        <v>663</v>
      </c>
      <c r="L48" s="34">
        <v>231</v>
      </c>
      <c r="M48" s="34">
        <v>165</v>
      </c>
      <c r="N48" s="34">
        <v>10</v>
      </c>
      <c r="O48" s="34">
        <v>2.84</v>
      </c>
      <c r="P48" s="34">
        <v>17.04</v>
      </c>
      <c r="Q48" s="34"/>
    </row>
    <row r="49" spans="1:17" ht="24">
      <c r="A49" s="23">
        <v>24</v>
      </c>
      <c r="B49" s="30" t="s">
        <v>89</v>
      </c>
      <c r="C49" s="113" t="s">
        <v>88</v>
      </c>
      <c r="D49" s="31" t="s">
        <v>1516</v>
      </c>
      <c r="E49" s="32">
        <v>6</v>
      </c>
      <c r="F49" s="33">
        <v>32.47</v>
      </c>
      <c r="G49" s="34"/>
      <c r="H49" s="34"/>
      <c r="I49" s="34"/>
      <c r="J49" s="34"/>
      <c r="K49" s="60">
        <v>195</v>
      </c>
      <c r="L49" s="34"/>
      <c r="M49" s="34"/>
      <c r="N49" s="34"/>
      <c r="O49" s="34"/>
      <c r="P49" s="34"/>
      <c r="Q49" s="34"/>
    </row>
    <row r="50" spans="1:17" ht="60">
      <c r="A50" s="23">
        <v>25</v>
      </c>
      <c r="B50" s="30" t="s">
        <v>516</v>
      </c>
      <c r="C50" s="113" t="s">
        <v>515</v>
      </c>
      <c r="D50" s="31" t="s">
        <v>1515</v>
      </c>
      <c r="E50" s="32">
        <v>1</v>
      </c>
      <c r="F50" s="33">
        <v>555.09</v>
      </c>
      <c r="G50" s="33">
        <v>48.76</v>
      </c>
      <c r="H50" s="33">
        <v>95.07</v>
      </c>
      <c r="I50" s="33">
        <v>5.28</v>
      </c>
      <c r="J50" s="34"/>
      <c r="K50" s="60">
        <v>555</v>
      </c>
      <c r="L50" s="34">
        <v>49</v>
      </c>
      <c r="M50" s="34">
        <v>95</v>
      </c>
      <c r="N50" s="34">
        <v>5</v>
      </c>
      <c r="O50" s="34">
        <v>3.49</v>
      </c>
      <c r="P50" s="34">
        <v>3.49</v>
      </c>
      <c r="Q50" s="34"/>
    </row>
    <row r="51" spans="1:17" ht="24">
      <c r="A51" s="23">
        <v>26</v>
      </c>
      <c r="B51" s="30" t="s">
        <v>514</v>
      </c>
      <c r="C51" s="113" t="s">
        <v>513</v>
      </c>
      <c r="D51" s="31" t="s">
        <v>1516</v>
      </c>
      <c r="E51" s="32">
        <v>1</v>
      </c>
      <c r="F51" s="33">
        <v>1658.09</v>
      </c>
      <c r="G51" s="34"/>
      <c r="H51" s="34"/>
      <c r="I51" s="34"/>
      <c r="J51" s="34"/>
      <c r="K51" s="60">
        <v>1658</v>
      </c>
      <c r="L51" s="34"/>
      <c r="M51" s="34"/>
      <c r="N51" s="34"/>
      <c r="O51" s="34"/>
      <c r="P51" s="34"/>
      <c r="Q51" s="34"/>
    </row>
    <row r="52" spans="1:17">
      <c r="A52" s="231" t="s">
        <v>87</v>
      </c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</row>
    <row r="53" spans="1:17" ht="24">
      <c r="A53" s="23">
        <v>27</v>
      </c>
      <c r="B53" s="30" t="s">
        <v>86</v>
      </c>
      <c r="C53" s="113" t="s">
        <v>85</v>
      </c>
      <c r="D53" s="31" t="s">
        <v>1541</v>
      </c>
      <c r="E53" s="32">
        <v>0.3</v>
      </c>
      <c r="F53" s="33">
        <v>933.5</v>
      </c>
      <c r="G53" s="33">
        <v>141.78</v>
      </c>
      <c r="H53" s="33">
        <v>71.23</v>
      </c>
      <c r="I53" s="33">
        <v>3.46</v>
      </c>
      <c r="J53" s="34"/>
      <c r="K53" s="60">
        <v>280</v>
      </c>
      <c r="L53" s="34">
        <v>43</v>
      </c>
      <c r="M53" s="34">
        <v>21</v>
      </c>
      <c r="N53" s="34">
        <v>1</v>
      </c>
      <c r="O53" s="34">
        <v>10.7</v>
      </c>
      <c r="P53" s="34">
        <v>3.21</v>
      </c>
      <c r="Q53" s="34"/>
    </row>
    <row r="54" spans="1:17" ht="36">
      <c r="A54" s="23">
        <v>28</v>
      </c>
      <c r="B54" s="30" t="s">
        <v>84</v>
      </c>
      <c r="C54" s="113" t="s">
        <v>83</v>
      </c>
      <c r="D54" s="31" t="s">
        <v>1543</v>
      </c>
      <c r="E54" s="32">
        <v>0.3</v>
      </c>
      <c r="F54" s="33">
        <v>1744</v>
      </c>
      <c r="G54" s="33">
        <v>282.23</v>
      </c>
      <c r="H54" s="33">
        <v>103.2</v>
      </c>
      <c r="I54" s="33">
        <v>4.55</v>
      </c>
      <c r="J54" s="34"/>
      <c r="K54" s="60">
        <v>523</v>
      </c>
      <c r="L54" s="34">
        <v>85</v>
      </c>
      <c r="M54" s="34">
        <v>31</v>
      </c>
      <c r="N54" s="34">
        <v>1</v>
      </c>
      <c r="O54" s="34">
        <v>21.3</v>
      </c>
      <c r="P54" s="34">
        <v>6.39</v>
      </c>
      <c r="Q54" s="34"/>
    </row>
    <row r="55" spans="1:17" ht="24">
      <c r="A55" s="23">
        <v>29</v>
      </c>
      <c r="B55" s="30" t="s">
        <v>82</v>
      </c>
      <c r="C55" s="113" t="s">
        <v>81</v>
      </c>
      <c r="D55" s="31" t="s">
        <v>1543</v>
      </c>
      <c r="E55" s="32">
        <v>0.8</v>
      </c>
      <c r="F55" s="33">
        <v>1242.52</v>
      </c>
      <c r="G55" s="33">
        <v>219.95</v>
      </c>
      <c r="H55" s="33">
        <v>92.37</v>
      </c>
      <c r="I55" s="33">
        <v>4</v>
      </c>
      <c r="J55" s="34"/>
      <c r="K55" s="60">
        <v>994</v>
      </c>
      <c r="L55" s="34">
        <v>176</v>
      </c>
      <c r="M55" s="34">
        <v>74</v>
      </c>
      <c r="N55" s="34">
        <v>3</v>
      </c>
      <c r="O55" s="34">
        <v>16.600000000000001</v>
      </c>
      <c r="P55" s="34">
        <v>13.28</v>
      </c>
      <c r="Q55" s="34"/>
    </row>
    <row r="56" spans="1:17" ht="118.5">
      <c r="A56" s="23">
        <v>30</v>
      </c>
      <c r="B56" s="30" t="s">
        <v>1045</v>
      </c>
      <c r="C56" s="113" t="s">
        <v>80</v>
      </c>
      <c r="D56" s="31" t="s">
        <v>1550</v>
      </c>
      <c r="E56" s="35">
        <v>0.12</v>
      </c>
      <c r="F56" s="33">
        <v>2889.2</v>
      </c>
      <c r="G56" s="33">
        <v>2889.2</v>
      </c>
      <c r="H56" s="34"/>
      <c r="I56" s="34"/>
      <c r="J56" s="34"/>
      <c r="K56" s="60">
        <v>347</v>
      </c>
      <c r="L56" s="34">
        <v>347</v>
      </c>
      <c r="M56" s="34"/>
      <c r="N56" s="34"/>
      <c r="O56" s="34">
        <v>244.64</v>
      </c>
      <c r="P56" s="34">
        <v>29.36</v>
      </c>
      <c r="Q56" s="34"/>
    </row>
    <row r="57" spans="1:17" ht="24">
      <c r="A57" s="23">
        <v>31</v>
      </c>
      <c r="B57" s="30" t="s">
        <v>1553</v>
      </c>
      <c r="C57" s="113" t="s">
        <v>1554</v>
      </c>
      <c r="D57" s="31" t="s">
        <v>1550</v>
      </c>
      <c r="E57" s="32">
        <v>0.12</v>
      </c>
      <c r="F57" s="33">
        <v>1027.4000000000001</v>
      </c>
      <c r="G57" s="33">
        <v>1027.4000000000001</v>
      </c>
      <c r="H57" s="34"/>
      <c r="I57" s="34"/>
      <c r="J57" s="34"/>
      <c r="K57" s="60">
        <v>123</v>
      </c>
      <c r="L57" s="34">
        <v>123</v>
      </c>
      <c r="M57" s="34"/>
      <c r="N57" s="34"/>
      <c r="O57" s="34">
        <v>97.2</v>
      </c>
      <c r="P57" s="34">
        <v>11.66</v>
      </c>
      <c r="Q57" s="34"/>
    </row>
    <row r="58" spans="1:17" ht="19.899999999999999" customHeight="1">
      <c r="A58" s="219" t="s">
        <v>1544</v>
      </c>
      <c r="B58" s="216"/>
      <c r="C58" s="216"/>
      <c r="D58" s="216"/>
      <c r="E58" s="216"/>
      <c r="F58" s="216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</row>
    <row r="59" spans="1:17">
      <c r="A59" s="231" t="s">
        <v>79</v>
      </c>
      <c r="B59" s="232"/>
      <c r="C59" s="232"/>
      <c r="D59" s="232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32"/>
      <c r="P59" s="232"/>
      <c r="Q59" s="232"/>
    </row>
    <row r="60" spans="1:17" ht="36">
      <c r="A60" s="23">
        <v>32</v>
      </c>
      <c r="B60" s="30" t="s">
        <v>1548</v>
      </c>
      <c r="C60" s="113" t="s">
        <v>1614</v>
      </c>
      <c r="D60" s="31" t="s">
        <v>1550</v>
      </c>
      <c r="E60" s="35">
        <v>0.51800000000000002</v>
      </c>
      <c r="F60" s="33">
        <v>1692.46</v>
      </c>
      <c r="G60" s="33">
        <v>1692.46</v>
      </c>
      <c r="H60" s="34"/>
      <c r="I60" s="34"/>
      <c r="J60" s="34"/>
      <c r="K60" s="60">
        <v>877</v>
      </c>
      <c r="L60" s="34">
        <v>877</v>
      </c>
      <c r="M60" s="34"/>
      <c r="N60" s="34"/>
      <c r="O60" s="34">
        <v>154</v>
      </c>
      <c r="P60" s="34">
        <v>79.77</v>
      </c>
      <c r="Q60" s="34"/>
    </row>
    <row r="61" spans="1:17" ht="48">
      <c r="A61" s="23">
        <v>33</v>
      </c>
      <c r="B61" s="30" t="s">
        <v>1551</v>
      </c>
      <c r="C61" s="113" t="s">
        <v>1552</v>
      </c>
      <c r="D61" s="31" t="s">
        <v>1547</v>
      </c>
      <c r="E61" s="35">
        <v>3.4500000000000003E-2</v>
      </c>
      <c r="F61" s="33">
        <v>445.76</v>
      </c>
      <c r="G61" s="34"/>
      <c r="H61" s="33">
        <v>445.76</v>
      </c>
      <c r="I61" s="33">
        <v>70.73</v>
      </c>
      <c r="J61" s="34"/>
      <c r="K61" s="60">
        <v>15</v>
      </c>
      <c r="L61" s="34"/>
      <c r="M61" s="34">
        <v>15</v>
      </c>
      <c r="N61" s="34">
        <v>2</v>
      </c>
      <c r="O61" s="34"/>
      <c r="P61" s="34"/>
      <c r="Q61" s="34"/>
    </row>
    <row r="62" spans="1:17">
      <c r="A62" s="231" t="s">
        <v>78</v>
      </c>
      <c r="B62" s="232"/>
      <c r="C62" s="232"/>
      <c r="D62" s="232"/>
      <c r="E62" s="232"/>
      <c r="F62" s="232"/>
      <c r="G62" s="232"/>
      <c r="H62" s="232"/>
      <c r="I62" s="232"/>
      <c r="J62" s="232"/>
      <c r="K62" s="232"/>
      <c r="L62" s="232"/>
      <c r="M62" s="232"/>
      <c r="N62" s="232"/>
      <c r="O62" s="232"/>
      <c r="P62" s="232"/>
      <c r="Q62" s="232"/>
    </row>
    <row r="63" spans="1:17" ht="60">
      <c r="A63" s="23">
        <v>34</v>
      </c>
      <c r="B63" s="30" t="s">
        <v>1545</v>
      </c>
      <c r="C63" s="113" t="s">
        <v>1546</v>
      </c>
      <c r="D63" s="31" t="s">
        <v>1547</v>
      </c>
      <c r="E63" s="35">
        <v>5.3999999999999999E-2</v>
      </c>
      <c r="F63" s="33">
        <v>4796.33</v>
      </c>
      <c r="G63" s="33">
        <v>145.29</v>
      </c>
      <c r="H63" s="33">
        <v>4651.04</v>
      </c>
      <c r="I63" s="33">
        <v>489.16</v>
      </c>
      <c r="J63" s="34"/>
      <c r="K63" s="60">
        <v>259</v>
      </c>
      <c r="L63" s="34">
        <v>8</v>
      </c>
      <c r="M63" s="34">
        <v>251</v>
      </c>
      <c r="N63" s="34">
        <v>26</v>
      </c>
      <c r="O63" s="34">
        <v>13.22</v>
      </c>
      <c r="P63" s="34">
        <v>0.71</v>
      </c>
      <c r="Q63" s="34"/>
    </row>
    <row r="64" spans="1:17" ht="48">
      <c r="A64" s="23">
        <v>35</v>
      </c>
      <c r="B64" s="30" t="s">
        <v>1548</v>
      </c>
      <c r="C64" s="113" t="s">
        <v>1549</v>
      </c>
      <c r="D64" s="31" t="s">
        <v>1550</v>
      </c>
      <c r="E64" s="35">
        <v>1.6E-2</v>
      </c>
      <c r="F64" s="33">
        <v>1692.46</v>
      </c>
      <c r="G64" s="33">
        <v>1692.46</v>
      </c>
      <c r="H64" s="34"/>
      <c r="I64" s="34"/>
      <c r="J64" s="34"/>
      <c r="K64" s="60">
        <v>27</v>
      </c>
      <c r="L64" s="34">
        <v>27</v>
      </c>
      <c r="M64" s="34"/>
      <c r="N64" s="34"/>
      <c r="O64" s="34">
        <v>154</v>
      </c>
      <c r="P64" s="34">
        <v>2.46</v>
      </c>
      <c r="Q64" s="34"/>
    </row>
    <row r="65" spans="1:17" ht="48">
      <c r="A65" s="23">
        <v>36</v>
      </c>
      <c r="B65" s="30" t="s">
        <v>1551</v>
      </c>
      <c r="C65" s="113" t="s">
        <v>1552</v>
      </c>
      <c r="D65" s="31" t="s">
        <v>1547</v>
      </c>
      <c r="E65" s="35">
        <v>3.5999999999999997E-2</v>
      </c>
      <c r="F65" s="33">
        <v>445.76</v>
      </c>
      <c r="G65" s="34"/>
      <c r="H65" s="33">
        <v>445.76</v>
      </c>
      <c r="I65" s="33">
        <v>70.73</v>
      </c>
      <c r="J65" s="34"/>
      <c r="K65" s="60">
        <v>16</v>
      </c>
      <c r="L65" s="34"/>
      <c r="M65" s="34">
        <v>16</v>
      </c>
      <c r="N65" s="34">
        <v>3</v>
      </c>
      <c r="O65" s="34"/>
      <c r="P65" s="34"/>
      <c r="Q65" s="34"/>
    </row>
    <row r="66" spans="1:17" ht="24">
      <c r="A66" s="23">
        <v>37</v>
      </c>
      <c r="B66" s="30" t="s">
        <v>1553</v>
      </c>
      <c r="C66" s="113" t="s">
        <v>1554</v>
      </c>
      <c r="D66" s="31" t="s">
        <v>1550</v>
      </c>
      <c r="E66" s="32">
        <v>1.6E-2</v>
      </c>
      <c r="F66" s="33">
        <v>1027.4000000000001</v>
      </c>
      <c r="G66" s="33">
        <v>1027.4000000000001</v>
      </c>
      <c r="H66" s="34"/>
      <c r="I66" s="34"/>
      <c r="J66" s="34"/>
      <c r="K66" s="60">
        <v>16</v>
      </c>
      <c r="L66" s="34">
        <v>16</v>
      </c>
      <c r="M66" s="34"/>
      <c r="N66" s="34"/>
      <c r="O66" s="34">
        <v>97.2</v>
      </c>
      <c r="P66" s="34">
        <v>1.56</v>
      </c>
      <c r="Q66" s="34"/>
    </row>
    <row r="67" spans="1:17" ht="48">
      <c r="A67" s="23">
        <v>38</v>
      </c>
      <c r="B67" s="30" t="s">
        <v>1555</v>
      </c>
      <c r="C67" s="113" t="s">
        <v>1613</v>
      </c>
      <c r="D67" s="31" t="s">
        <v>1550</v>
      </c>
      <c r="E67" s="35">
        <v>0.04</v>
      </c>
      <c r="F67" s="33">
        <v>2725.52</v>
      </c>
      <c r="G67" s="33">
        <v>2725.52</v>
      </c>
      <c r="H67" s="34"/>
      <c r="I67" s="34"/>
      <c r="J67" s="34"/>
      <c r="K67" s="60">
        <v>109</v>
      </c>
      <c r="L67" s="34">
        <v>109</v>
      </c>
      <c r="M67" s="34"/>
      <c r="N67" s="34"/>
      <c r="O67" s="34">
        <v>248</v>
      </c>
      <c r="P67" s="34">
        <v>9.92</v>
      </c>
      <c r="Q67" s="34"/>
    </row>
    <row r="68" spans="1:17" ht="36">
      <c r="A68" s="23">
        <v>39</v>
      </c>
      <c r="B68" s="30" t="s">
        <v>1556</v>
      </c>
      <c r="C68" s="113" t="s">
        <v>1557</v>
      </c>
      <c r="D68" s="31" t="s">
        <v>1550</v>
      </c>
      <c r="E68" s="32">
        <v>0.04</v>
      </c>
      <c r="F68" s="33">
        <v>1278.97</v>
      </c>
      <c r="G68" s="33">
        <v>1278.97</v>
      </c>
      <c r="H68" s="34"/>
      <c r="I68" s="34"/>
      <c r="J68" s="34"/>
      <c r="K68" s="60">
        <v>51</v>
      </c>
      <c r="L68" s="34">
        <v>51</v>
      </c>
      <c r="M68" s="34"/>
      <c r="N68" s="34"/>
      <c r="O68" s="34">
        <v>121</v>
      </c>
      <c r="P68" s="34">
        <v>4.84</v>
      </c>
      <c r="Q68" s="34"/>
    </row>
    <row r="69" spans="1:17" ht="48">
      <c r="A69" s="23">
        <v>40</v>
      </c>
      <c r="B69" s="30" t="s">
        <v>1558</v>
      </c>
      <c r="C69" s="113" t="s">
        <v>1559</v>
      </c>
      <c r="D69" s="31" t="s">
        <v>77</v>
      </c>
      <c r="E69" s="35">
        <v>0.36</v>
      </c>
      <c r="F69" s="33">
        <v>721.54</v>
      </c>
      <c r="G69" s="33">
        <v>179.67</v>
      </c>
      <c r="H69" s="33">
        <v>541.87</v>
      </c>
      <c r="I69" s="33">
        <v>56.7</v>
      </c>
      <c r="J69" s="34"/>
      <c r="K69" s="60">
        <v>260</v>
      </c>
      <c r="L69" s="34">
        <v>65</v>
      </c>
      <c r="M69" s="34">
        <v>195</v>
      </c>
      <c r="N69" s="34">
        <v>20</v>
      </c>
      <c r="O69" s="34">
        <v>14.96</v>
      </c>
      <c r="P69" s="34">
        <v>5.39</v>
      </c>
      <c r="Q69" s="34"/>
    </row>
    <row r="70" spans="1:17" ht="24">
      <c r="A70" s="23">
        <v>41</v>
      </c>
      <c r="B70" s="30" t="s">
        <v>1560</v>
      </c>
      <c r="C70" s="113" t="s">
        <v>1561</v>
      </c>
      <c r="D70" s="31" t="s">
        <v>1562</v>
      </c>
      <c r="E70" s="35">
        <v>0.04</v>
      </c>
      <c r="F70" s="33">
        <v>102266.83</v>
      </c>
      <c r="G70" s="33">
        <v>5150.2700000000004</v>
      </c>
      <c r="H70" s="33">
        <v>4754.2</v>
      </c>
      <c r="I70" s="33">
        <v>605.70000000000005</v>
      </c>
      <c r="J70" s="34"/>
      <c r="K70" s="60">
        <v>4091</v>
      </c>
      <c r="L70" s="34">
        <v>206</v>
      </c>
      <c r="M70" s="34">
        <v>190</v>
      </c>
      <c r="N70" s="34">
        <v>24</v>
      </c>
      <c r="O70" s="34">
        <v>353</v>
      </c>
      <c r="P70" s="34">
        <v>14.12</v>
      </c>
      <c r="Q70" s="34"/>
    </row>
    <row r="71" spans="1:17" ht="60">
      <c r="A71" s="23">
        <v>42</v>
      </c>
      <c r="B71" s="30" t="s">
        <v>1563</v>
      </c>
      <c r="C71" s="113" t="s">
        <v>1564</v>
      </c>
      <c r="D71" s="31" t="s">
        <v>1565</v>
      </c>
      <c r="E71" s="32">
        <v>40</v>
      </c>
      <c r="F71" s="33">
        <v>100.13</v>
      </c>
      <c r="G71" s="34"/>
      <c r="H71" s="34"/>
      <c r="I71" s="34"/>
      <c r="J71" s="34"/>
      <c r="K71" s="60">
        <v>4005</v>
      </c>
      <c r="L71" s="34"/>
      <c r="M71" s="34"/>
      <c r="N71" s="34"/>
      <c r="O71" s="34"/>
      <c r="P71" s="34"/>
      <c r="Q71" s="34"/>
    </row>
    <row r="72" spans="1:17">
      <c r="A72" s="231" t="s">
        <v>1566</v>
      </c>
      <c r="B72" s="232"/>
      <c r="C72" s="232"/>
      <c r="D72" s="232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</row>
    <row r="73" spans="1:17" ht="36">
      <c r="A73" s="23">
        <v>43</v>
      </c>
      <c r="B73" s="30" t="s">
        <v>1567</v>
      </c>
      <c r="C73" s="113" t="s">
        <v>1568</v>
      </c>
      <c r="D73" s="31" t="s">
        <v>1569</v>
      </c>
      <c r="E73" s="35">
        <v>0.17</v>
      </c>
      <c r="F73" s="33">
        <v>9798.75</v>
      </c>
      <c r="G73" s="33">
        <v>2105.46</v>
      </c>
      <c r="H73" s="33">
        <v>7693.29</v>
      </c>
      <c r="I73" s="33">
        <v>716.85</v>
      </c>
      <c r="J73" s="34"/>
      <c r="K73" s="60">
        <v>1666</v>
      </c>
      <c r="L73" s="34">
        <v>358</v>
      </c>
      <c r="M73" s="34">
        <v>1308</v>
      </c>
      <c r="N73" s="34">
        <v>122</v>
      </c>
      <c r="O73" s="34">
        <v>179.8</v>
      </c>
      <c r="P73" s="34">
        <v>30.57</v>
      </c>
      <c r="Q73" s="34"/>
    </row>
    <row r="74" spans="1:17" ht="36">
      <c r="A74" s="23">
        <v>44</v>
      </c>
      <c r="B74" s="30" t="s">
        <v>1570</v>
      </c>
      <c r="C74" s="113" t="s">
        <v>1571</v>
      </c>
      <c r="D74" s="31" t="s">
        <v>1569</v>
      </c>
      <c r="E74" s="35">
        <v>0.36</v>
      </c>
      <c r="F74" s="33">
        <v>674.6</v>
      </c>
      <c r="G74" s="33">
        <v>145.29</v>
      </c>
      <c r="H74" s="33">
        <v>529.30999999999995</v>
      </c>
      <c r="I74" s="33">
        <v>65.38</v>
      </c>
      <c r="J74" s="34"/>
      <c r="K74" s="60">
        <v>243</v>
      </c>
      <c r="L74" s="34">
        <v>52</v>
      </c>
      <c r="M74" s="34">
        <v>191</v>
      </c>
      <c r="N74" s="34">
        <v>24</v>
      </c>
      <c r="O74" s="34">
        <v>13.22</v>
      </c>
      <c r="P74" s="34">
        <v>4.76</v>
      </c>
      <c r="Q74" s="34"/>
    </row>
    <row r="75" spans="1:17" ht="60">
      <c r="A75" s="23">
        <v>45</v>
      </c>
      <c r="B75" s="30" t="s">
        <v>1572</v>
      </c>
      <c r="C75" s="113" t="s">
        <v>1573</v>
      </c>
      <c r="D75" s="31" t="s">
        <v>1574</v>
      </c>
      <c r="E75" s="35">
        <v>0.24</v>
      </c>
      <c r="F75" s="33">
        <v>32528.99</v>
      </c>
      <c r="G75" s="33">
        <v>429.21</v>
      </c>
      <c r="H75" s="33">
        <v>5950.28</v>
      </c>
      <c r="I75" s="33">
        <v>827.17</v>
      </c>
      <c r="J75" s="34"/>
      <c r="K75" s="60">
        <v>7807</v>
      </c>
      <c r="L75" s="34">
        <v>103</v>
      </c>
      <c r="M75" s="34">
        <v>1428</v>
      </c>
      <c r="N75" s="34">
        <v>199</v>
      </c>
      <c r="O75" s="34">
        <v>37.29</v>
      </c>
      <c r="P75" s="34">
        <v>8.9499999999999993</v>
      </c>
      <c r="Q75" s="34"/>
    </row>
    <row r="76" spans="1:17">
      <c r="A76" s="23">
        <v>46</v>
      </c>
      <c r="B76" s="30" t="s">
        <v>1575</v>
      </c>
      <c r="C76" s="113" t="s">
        <v>1576</v>
      </c>
      <c r="D76" s="31" t="s">
        <v>1577</v>
      </c>
      <c r="E76" s="35">
        <v>0.192</v>
      </c>
      <c r="F76" s="33">
        <v>2017.46</v>
      </c>
      <c r="G76" s="34"/>
      <c r="H76" s="33">
        <v>46.53</v>
      </c>
      <c r="I76" s="33">
        <v>11.16</v>
      </c>
      <c r="J76" s="34"/>
      <c r="K76" s="60">
        <v>387</v>
      </c>
      <c r="L76" s="34"/>
      <c r="M76" s="34">
        <v>9</v>
      </c>
      <c r="N76" s="34">
        <v>2</v>
      </c>
      <c r="O76" s="34"/>
      <c r="P76" s="34"/>
      <c r="Q76" s="34"/>
    </row>
    <row r="77" spans="1:17" ht="44.45" customHeight="1">
      <c r="A77" s="23">
        <v>47</v>
      </c>
      <c r="B77" s="30" t="s">
        <v>1578</v>
      </c>
      <c r="C77" s="113" t="s">
        <v>1579</v>
      </c>
      <c r="D77" s="31" t="s">
        <v>1580</v>
      </c>
      <c r="E77" s="35">
        <v>0.24</v>
      </c>
      <c r="F77" s="33">
        <v>55602.96</v>
      </c>
      <c r="G77" s="33">
        <v>518.97</v>
      </c>
      <c r="H77" s="33">
        <v>2984</v>
      </c>
      <c r="I77" s="33">
        <v>322.26</v>
      </c>
      <c r="J77" s="34"/>
      <c r="K77" s="60">
        <v>13345</v>
      </c>
      <c r="L77" s="34">
        <v>125</v>
      </c>
      <c r="M77" s="34">
        <v>716</v>
      </c>
      <c r="N77" s="34">
        <v>77</v>
      </c>
      <c r="O77" s="34">
        <v>38.299999999999997</v>
      </c>
      <c r="P77" s="34">
        <v>9.19</v>
      </c>
      <c r="Q77" s="34"/>
    </row>
    <row r="78" spans="1:17" ht="65.25">
      <c r="A78" s="23">
        <v>48</v>
      </c>
      <c r="B78" s="30" t="s">
        <v>1581</v>
      </c>
      <c r="C78" s="113" t="s">
        <v>1617</v>
      </c>
      <c r="D78" s="31" t="s">
        <v>1580</v>
      </c>
      <c r="E78" s="32">
        <v>0.24</v>
      </c>
      <c r="F78" s="33">
        <v>39009.360000000001</v>
      </c>
      <c r="G78" s="33">
        <v>7.32</v>
      </c>
      <c r="H78" s="33">
        <v>19.920000000000002</v>
      </c>
      <c r="I78" s="34"/>
      <c r="J78" s="34"/>
      <c r="K78" s="60">
        <v>9362</v>
      </c>
      <c r="L78" s="34">
        <v>2</v>
      </c>
      <c r="M78" s="34">
        <v>5</v>
      </c>
      <c r="N78" s="34"/>
      <c r="O78" s="34">
        <v>0.54</v>
      </c>
      <c r="P78" s="34">
        <v>0.13</v>
      </c>
      <c r="Q78" s="34"/>
    </row>
    <row r="79" spans="1:17">
      <c r="A79" s="215" t="s">
        <v>1582</v>
      </c>
      <c r="B79" s="216"/>
      <c r="C79" s="216"/>
      <c r="D79" s="216"/>
      <c r="E79" s="216"/>
      <c r="F79" s="216"/>
      <c r="G79" s="216"/>
      <c r="H79" s="216"/>
      <c r="I79" s="216"/>
      <c r="J79" s="216"/>
      <c r="K79" s="61">
        <v>141761</v>
      </c>
      <c r="L79" s="33">
        <v>4931</v>
      </c>
      <c r="M79" s="33">
        <v>10217</v>
      </c>
      <c r="N79" s="33">
        <v>1128</v>
      </c>
      <c r="O79" s="34"/>
      <c r="P79" s="33">
        <v>396.11</v>
      </c>
      <c r="Q79" s="34"/>
    </row>
    <row r="80" spans="1:17">
      <c r="A80" s="215" t="s">
        <v>1583</v>
      </c>
      <c r="B80" s="216"/>
      <c r="C80" s="216"/>
      <c r="D80" s="216"/>
      <c r="E80" s="216"/>
      <c r="F80" s="216"/>
      <c r="G80" s="216"/>
      <c r="H80" s="216"/>
      <c r="I80" s="216"/>
      <c r="J80" s="216"/>
      <c r="K80" s="61">
        <v>144338</v>
      </c>
      <c r="L80" s="33">
        <v>5915</v>
      </c>
      <c r="M80" s="33">
        <v>11805</v>
      </c>
      <c r="N80" s="33">
        <v>1352</v>
      </c>
      <c r="O80" s="34"/>
      <c r="P80" s="33">
        <v>455.54</v>
      </c>
      <c r="Q80" s="34"/>
    </row>
    <row r="81" spans="1:17">
      <c r="A81" s="215" t="s">
        <v>1584</v>
      </c>
      <c r="B81" s="216"/>
      <c r="C81" s="216"/>
      <c r="D81" s="216"/>
      <c r="E81" s="216"/>
      <c r="F81" s="216"/>
      <c r="G81" s="216"/>
      <c r="H81" s="216"/>
      <c r="I81" s="216"/>
      <c r="J81" s="216"/>
      <c r="K81" s="60"/>
      <c r="L81" s="34"/>
      <c r="M81" s="34"/>
      <c r="N81" s="34"/>
      <c r="O81" s="34"/>
      <c r="P81" s="34"/>
      <c r="Q81" s="34"/>
    </row>
    <row r="82" spans="1:17" ht="15" customHeight="1">
      <c r="A82" s="215" t="s">
        <v>76</v>
      </c>
      <c r="B82" s="216"/>
      <c r="C82" s="216"/>
      <c r="D82" s="216"/>
      <c r="E82" s="216"/>
      <c r="F82" s="216"/>
      <c r="G82" s="216"/>
      <c r="H82" s="216"/>
      <c r="I82" s="216"/>
      <c r="J82" s="216"/>
      <c r="K82" s="61">
        <v>261</v>
      </c>
      <c r="L82" s="33">
        <v>212</v>
      </c>
      <c r="M82" s="33">
        <v>49</v>
      </c>
      <c r="N82" s="33">
        <v>49</v>
      </c>
      <c r="O82" s="34"/>
      <c r="P82" s="34"/>
      <c r="Q82" s="34"/>
    </row>
    <row r="83" spans="1:17" ht="15" customHeight="1">
      <c r="A83" s="215" t="s">
        <v>75</v>
      </c>
      <c r="B83" s="216"/>
      <c r="C83" s="216"/>
      <c r="D83" s="216"/>
      <c r="E83" s="216"/>
      <c r="F83" s="216"/>
      <c r="G83" s="216"/>
      <c r="H83" s="216"/>
      <c r="I83" s="216"/>
      <c r="J83" s="216"/>
      <c r="K83" s="61">
        <v>5</v>
      </c>
      <c r="L83" s="34"/>
      <c r="M83" s="34"/>
      <c r="N83" s="34"/>
      <c r="O83" s="34"/>
      <c r="P83" s="34"/>
      <c r="Q83" s="34"/>
    </row>
    <row r="84" spans="1:17" ht="25.9" customHeight="1">
      <c r="A84" s="215" t="s">
        <v>74</v>
      </c>
      <c r="B84" s="216"/>
      <c r="C84" s="216"/>
      <c r="D84" s="216"/>
      <c r="E84" s="216"/>
      <c r="F84" s="216"/>
      <c r="G84" s="216"/>
      <c r="H84" s="216"/>
      <c r="I84" s="216"/>
      <c r="J84" s="216"/>
      <c r="K84" s="61">
        <v>2311</v>
      </c>
      <c r="L84" s="33">
        <v>772</v>
      </c>
      <c r="M84" s="33">
        <v>1540</v>
      </c>
      <c r="N84" s="33">
        <v>176</v>
      </c>
      <c r="O84" s="34"/>
      <c r="P84" s="33">
        <v>59.416499999999999</v>
      </c>
      <c r="Q84" s="34"/>
    </row>
    <row r="85" spans="1:17">
      <c r="A85" s="215" t="s">
        <v>1585</v>
      </c>
      <c r="B85" s="216"/>
      <c r="C85" s="216"/>
      <c r="D85" s="216"/>
      <c r="E85" s="216"/>
      <c r="F85" s="216"/>
      <c r="G85" s="216"/>
      <c r="H85" s="216"/>
      <c r="I85" s="216"/>
      <c r="J85" s="216"/>
      <c r="K85" s="61">
        <v>7322</v>
      </c>
      <c r="L85" s="34"/>
      <c r="M85" s="34"/>
      <c r="N85" s="34"/>
      <c r="O85" s="34"/>
      <c r="P85" s="34"/>
      <c r="Q85" s="34"/>
    </row>
    <row r="86" spans="1:17">
      <c r="A86" s="215" t="s">
        <v>1584</v>
      </c>
      <c r="B86" s="216"/>
      <c r="C86" s="216"/>
      <c r="D86" s="216"/>
      <c r="E86" s="216"/>
      <c r="F86" s="216"/>
      <c r="G86" s="216"/>
      <c r="H86" s="216"/>
      <c r="I86" s="216"/>
      <c r="J86" s="216"/>
      <c r="K86" s="60"/>
      <c r="L86" s="34"/>
      <c r="M86" s="34"/>
      <c r="N86" s="34"/>
      <c r="O86" s="34"/>
      <c r="P86" s="34"/>
      <c r="Q86" s="34"/>
    </row>
    <row r="87" spans="1:17">
      <c r="A87" s="215" t="s">
        <v>73</v>
      </c>
      <c r="B87" s="216"/>
      <c r="C87" s="216"/>
      <c r="D87" s="216"/>
      <c r="E87" s="216"/>
      <c r="F87" s="216"/>
      <c r="G87" s="216"/>
      <c r="H87" s="216"/>
      <c r="I87" s="216"/>
      <c r="J87" s="216"/>
      <c r="K87" s="61">
        <v>1488</v>
      </c>
      <c r="L87" s="34"/>
      <c r="M87" s="34"/>
      <c r="N87" s="34"/>
      <c r="O87" s="34"/>
      <c r="P87" s="34"/>
      <c r="Q87" s="34"/>
    </row>
    <row r="88" spans="1:17">
      <c r="A88" s="215" t="s">
        <v>72</v>
      </c>
      <c r="B88" s="216"/>
      <c r="C88" s="216"/>
      <c r="D88" s="216"/>
      <c r="E88" s="216"/>
      <c r="F88" s="216"/>
      <c r="G88" s="216"/>
      <c r="H88" s="216"/>
      <c r="I88" s="216"/>
      <c r="J88" s="216"/>
      <c r="K88" s="61">
        <v>3663</v>
      </c>
      <c r="L88" s="34"/>
      <c r="M88" s="34"/>
      <c r="N88" s="34"/>
      <c r="O88" s="34"/>
      <c r="P88" s="34"/>
      <c r="Q88" s="34"/>
    </row>
    <row r="89" spans="1:17">
      <c r="A89" s="215" t="s">
        <v>71</v>
      </c>
      <c r="B89" s="216"/>
      <c r="C89" s="216"/>
      <c r="D89" s="216"/>
      <c r="E89" s="216"/>
      <c r="F89" s="216"/>
      <c r="G89" s="216"/>
      <c r="H89" s="216"/>
      <c r="I89" s="216"/>
      <c r="J89" s="216"/>
      <c r="K89" s="61">
        <v>359</v>
      </c>
      <c r="L89" s="34"/>
      <c r="M89" s="34"/>
      <c r="N89" s="34"/>
      <c r="O89" s="34"/>
      <c r="P89" s="34"/>
      <c r="Q89" s="34"/>
    </row>
    <row r="90" spans="1:17">
      <c r="A90" s="215" t="s">
        <v>70</v>
      </c>
      <c r="B90" s="216"/>
      <c r="C90" s="216"/>
      <c r="D90" s="216"/>
      <c r="E90" s="216"/>
      <c r="F90" s="216"/>
      <c r="G90" s="216"/>
      <c r="H90" s="216"/>
      <c r="I90" s="216"/>
      <c r="J90" s="216"/>
      <c r="K90" s="61">
        <v>1812</v>
      </c>
      <c r="L90" s="34"/>
      <c r="M90" s="34"/>
      <c r="N90" s="34"/>
      <c r="O90" s="34"/>
      <c r="P90" s="34"/>
      <c r="Q90" s="34"/>
    </row>
    <row r="91" spans="1:17">
      <c r="A91" s="215" t="s">
        <v>1586</v>
      </c>
      <c r="B91" s="216"/>
      <c r="C91" s="216"/>
      <c r="D91" s="216"/>
      <c r="E91" s="216"/>
      <c r="F91" s="216"/>
      <c r="G91" s="216"/>
      <c r="H91" s="216"/>
      <c r="I91" s="216"/>
      <c r="J91" s="216"/>
      <c r="K91" s="61">
        <v>4779</v>
      </c>
      <c r="L91" s="34"/>
      <c r="M91" s="34"/>
      <c r="N91" s="34"/>
      <c r="O91" s="34"/>
      <c r="P91" s="34"/>
      <c r="Q91" s="34"/>
    </row>
    <row r="92" spans="1:17">
      <c r="A92" s="215" t="s">
        <v>1584</v>
      </c>
      <c r="B92" s="216"/>
      <c r="C92" s="216"/>
      <c r="D92" s="216"/>
      <c r="E92" s="216"/>
      <c r="F92" s="216"/>
      <c r="G92" s="216"/>
      <c r="H92" s="216"/>
      <c r="I92" s="216"/>
      <c r="J92" s="216"/>
      <c r="K92" s="60"/>
      <c r="L92" s="34"/>
      <c r="M92" s="34"/>
      <c r="N92" s="34"/>
      <c r="O92" s="34"/>
      <c r="P92" s="34"/>
      <c r="Q92" s="34"/>
    </row>
    <row r="93" spans="1:17">
      <c r="A93" s="215" t="s">
        <v>69</v>
      </c>
      <c r="B93" s="216"/>
      <c r="C93" s="216"/>
      <c r="D93" s="216"/>
      <c r="E93" s="216"/>
      <c r="F93" s="216"/>
      <c r="G93" s="216"/>
      <c r="H93" s="216"/>
      <c r="I93" s="216"/>
      <c r="J93" s="216"/>
      <c r="K93" s="61">
        <v>837</v>
      </c>
      <c r="L93" s="34"/>
      <c r="M93" s="34"/>
      <c r="N93" s="34"/>
      <c r="O93" s="34"/>
      <c r="P93" s="34"/>
      <c r="Q93" s="34"/>
    </row>
    <row r="94" spans="1:17">
      <c r="A94" s="215" t="s">
        <v>68</v>
      </c>
      <c r="B94" s="216"/>
      <c r="C94" s="216"/>
      <c r="D94" s="216"/>
      <c r="E94" s="216"/>
      <c r="F94" s="216"/>
      <c r="G94" s="216"/>
      <c r="H94" s="216"/>
      <c r="I94" s="216"/>
      <c r="J94" s="216"/>
      <c r="K94" s="61">
        <v>74</v>
      </c>
      <c r="L94" s="34"/>
      <c r="M94" s="34"/>
      <c r="N94" s="34"/>
      <c r="O94" s="34"/>
      <c r="P94" s="34"/>
      <c r="Q94" s="34"/>
    </row>
    <row r="95" spans="1:17">
      <c r="A95" s="215" t="s">
        <v>67</v>
      </c>
      <c r="B95" s="216"/>
      <c r="C95" s="216"/>
      <c r="D95" s="216"/>
      <c r="E95" s="216"/>
      <c r="F95" s="216"/>
      <c r="G95" s="216"/>
      <c r="H95" s="216"/>
      <c r="I95" s="216"/>
      <c r="J95" s="216"/>
      <c r="K95" s="61">
        <v>2410</v>
      </c>
      <c r="L95" s="34"/>
      <c r="M95" s="34"/>
      <c r="N95" s="34"/>
      <c r="O95" s="34"/>
      <c r="P95" s="34"/>
      <c r="Q95" s="34"/>
    </row>
    <row r="96" spans="1:17">
      <c r="A96" s="215" t="s">
        <v>66</v>
      </c>
      <c r="B96" s="216"/>
      <c r="C96" s="216"/>
      <c r="D96" s="216"/>
      <c r="E96" s="216"/>
      <c r="F96" s="216"/>
      <c r="G96" s="216"/>
      <c r="H96" s="216"/>
      <c r="I96" s="216"/>
      <c r="J96" s="216"/>
      <c r="K96" s="61">
        <v>246</v>
      </c>
      <c r="L96" s="34"/>
      <c r="M96" s="34"/>
      <c r="N96" s="34"/>
      <c r="O96" s="34"/>
      <c r="P96" s="34"/>
      <c r="Q96" s="34"/>
    </row>
    <row r="97" spans="1:17">
      <c r="A97" s="215" t="s">
        <v>65</v>
      </c>
      <c r="B97" s="216"/>
      <c r="C97" s="216"/>
      <c r="D97" s="216"/>
      <c r="E97" s="216"/>
      <c r="F97" s="216"/>
      <c r="G97" s="216"/>
      <c r="H97" s="216"/>
      <c r="I97" s="216"/>
      <c r="J97" s="216"/>
      <c r="K97" s="61">
        <v>1212</v>
      </c>
      <c r="L97" s="34"/>
      <c r="M97" s="34"/>
      <c r="N97" s="34"/>
      <c r="O97" s="34"/>
      <c r="P97" s="34"/>
      <c r="Q97" s="34"/>
    </row>
    <row r="98" spans="1:17">
      <c r="A98" s="225" t="s">
        <v>1587</v>
      </c>
      <c r="B98" s="216"/>
      <c r="C98" s="216"/>
      <c r="D98" s="216"/>
      <c r="E98" s="216"/>
      <c r="F98" s="216"/>
      <c r="G98" s="216"/>
      <c r="H98" s="216"/>
      <c r="I98" s="216"/>
      <c r="J98" s="216"/>
      <c r="K98" s="60"/>
      <c r="L98" s="34"/>
      <c r="M98" s="34"/>
      <c r="N98" s="34"/>
      <c r="O98" s="34"/>
      <c r="P98" s="34"/>
      <c r="Q98" s="34"/>
    </row>
    <row r="99" spans="1:17">
      <c r="A99" s="215" t="s">
        <v>1588</v>
      </c>
      <c r="B99" s="216"/>
      <c r="C99" s="216"/>
      <c r="D99" s="216"/>
      <c r="E99" s="216"/>
      <c r="F99" s="216"/>
      <c r="G99" s="216"/>
      <c r="H99" s="216"/>
      <c r="I99" s="216"/>
      <c r="J99" s="216"/>
      <c r="K99" s="61">
        <v>53074</v>
      </c>
      <c r="L99" s="34"/>
      <c r="M99" s="34"/>
      <c r="N99" s="34"/>
      <c r="O99" s="34"/>
      <c r="P99" s="33">
        <v>245.41</v>
      </c>
      <c r="Q99" s="34"/>
    </row>
    <row r="100" spans="1:17">
      <c r="A100" s="215" t="s">
        <v>1589</v>
      </c>
      <c r="B100" s="216"/>
      <c r="C100" s="216"/>
      <c r="D100" s="216"/>
      <c r="E100" s="216"/>
      <c r="F100" s="216"/>
      <c r="G100" s="216"/>
      <c r="H100" s="216"/>
      <c r="I100" s="216"/>
      <c r="J100" s="216"/>
      <c r="K100" s="61">
        <v>103365</v>
      </c>
      <c r="L100" s="34"/>
      <c r="M100" s="34"/>
      <c r="N100" s="34"/>
      <c r="O100" s="34"/>
      <c r="P100" s="33">
        <v>210.13</v>
      </c>
      <c r="Q100" s="34"/>
    </row>
    <row r="101" spans="1:17">
      <c r="A101" s="215" t="s">
        <v>1590</v>
      </c>
      <c r="B101" s="216"/>
      <c r="C101" s="216"/>
      <c r="D101" s="216"/>
      <c r="E101" s="216"/>
      <c r="F101" s="216"/>
      <c r="G101" s="216"/>
      <c r="H101" s="216"/>
      <c r="I101" s="216"/>
      <c r="J101" s="216"/>
      <c r="K101" s="61">
        <v>156439</v>
      </c>
      <c r="L101" s="34"/>
      <c r="M101" s="34"/>
      <c r="N101" s="34"/>
      <c r="O101" s="34"/>
      <c r="P101" s="33">
        <v>455.54</v>
      </c>
      <c r="Q101" s="34"/>
    </row>
    <row r="102" spans="1:17">
      <c r="A102" s="215" t="s">
        <v>1591</v>
      </c>
      <c r="B102" s="216"/>
      <c r="C102" s="216"/>
      <c r="D102" s="216"/>
      <c r="E102" s="216"/>
      <c r="F102" s="216"/>
      <c r="G102" s="216"/>
      <c r="H102" s="216"/>
      <c r="I102" s="216"/>
      <c r="J102" s="216"/>
      <c r="K102" s="60"/>
      <c r="L102" s="34"/>
      <c r="M102" s="34"/>
      <c r="N102" s="34"/>
      <c r="O102" s="34"/>
      <c r="P102" s="34"/>
      <c r="Q102" s="34"/>
    </row>
    <row r="103" spans="1:17">
      <c r="A103" s="215" t="s">
        <v>1592</v>
      </c>
      <c r="B103" s="216"/>
      <c r="C103" s="216"/>
      <c r="D103" s="216"/>
      <c r="E103" s="216"/>
      <c r="F103" s="216"/>
      <c r="G103" s="216"/>
      <c r="H103" s="216"/>
      <c r="I103" s="216"/>
      <c r="J103" s="216"/>
      <c r="K103" s="61">
        <v>126618</v>
      </c>
      <c r="L103" s="34"/>
      <c r="M103" s="34"/>
      <c r="N103" s="34"/>
      <c r="O103" s="34"/>
      <c r="P103" s="34"/>
      <c r="Q103" s="34"/>
    </row>
    <row r="104" spans="1:17">
      <c r="A104" s="215" t="s">
        <v>1593</v>
      </c>
      <c r="B104" s="216"/>
      <c r="C104" s="216"/>
      <c r="D104" s="216"/>
      <c r="E104" s="216"/>
      <c r="F104" s="216"/>
      <c r="G104" s="216"/>
      <c r="H104" s="216"/>
      <c r="I104" s="216"/>
      <c r="J104" s="216"/>
      <c r="K104" s="61">
        <f>11805-N80</f>
        <v>10453</v>
      </c>
      <c r="L104" s="34"/>
      <c r="M104" s="34"/>
      <c r="N104" s="34"/>
      <c r="O104" s="34"/>
      <c r="P104" s="34"/>
      <c r="Q104" s="34"/>
    </row>
    <row r="105" spans="1:17">
      <c r="A105" s="215" t="s">
        <v>1594</v>
      </c>
      <c r="B105" s="216"/>
      <c r="C105" s="216"/>
      <c r="D105" s="216"/>
      <c r="E105" s="216"/>
      <c r="F105" s="216"/>
      <c r="G105" s="216"/>
      <c r="H105" s="216"/>
      <c r="I105" s="216"/>
      <c r="J105" s="216"/>
      <c r="K105" s="61">
        <v>7267</v>
      </c>
      <c r="L105" s="34"/>
      <c r="M105" s="34"/>
      <c r="N105" s="34"/>
      <c r="O105" s="34"/>
      <c r="P105" s="34"/>
      <c r="Q105" s="34"/>
    </row>
    <row r="106" spans="1:17">
      <c r="A106" s="215" t="s">
        <v>1595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61">
        <v>7322</v>
      </c>
      <c r="L106" s="34"/>
      <c r="M106" s="34"/>
      <c r="N106" s="34"/>
      <c r="O106" s="34"/>
      <c r="P106" s="34"/>
      <c r="Q106" s="34"/>
    </row>
    <row r="107" spans="1:17">
      <c r="A107" s="215" t="s">
        <v>1596</v>
      </c>
      <c r="B107" s="216"/>
      <c r="C107" s="216"/>
      <c r="D107" s="216"/>
      <c r="E107" s="216"/>
      <c r="F107" s="216"/>
      <c r="G107" s="216"/>
      <c r="H107" s="216"/>
      <c r="I107" s="216"/>
      <c r="J107" s="216"/>
      <c r="K107" s="61">
        <v>4779</v>
      </c>
      <c r="L107" s="34"/>
      <c r="M107" s="34"/>
      <c r="N107" s="34"/>
      <c r="O107" s="34"/>
      <c r="P107" s="34"/>
      <c r="Q107" s="34"/>
    </row>
    <row r="108" spans="1:17">
      <c r="A108" s="225" t="s">
        <v>1597</v>
      </c>
      <c r="B108" s="216"/>
      <c r="C108" s="216"/>
      <c r="D108" s="216"/>
      <c r="E108" s="216"/>
      <c r="F108" s="216"/>
      <c r="G108" s="216"/>
      <c r="H108" s="216"/>
      <c r="I108" s="216"/>
      <c r="J108" s="216"/>
      <c r="K108" s="62">
        <f>SUM(K103:K107)</f>
        <v>156439</v>
      </c>
      <c r="L108" s="34"/>
      <c r="M108" s="34"/>
      <c r="N108" s="34"/>
      <c r="O108" s="34"/>
      <c r="P108" s="36">
        <v>455.54</v>
      </c>
      <c r="Q108" s="34"/>
    </row>
    <row r="109" spans="1:17">
      <c r="F109" s="27"/>
      <c r="G109" s="27"/>
      <c r="H109" s="27"/>
      <c r="I109" s="27"/>
      <c r="J109" s="27"/>
      <c r="K109" s="63"/>
      <c r="L109" s="27"/>
      <c r="M109" s="27"/>
      <c r="N109" s="27"/>
      <c r="O109" s="27"/>
      <c r="P109" s="27"/>
      <c r="Q109" s="27"/>
    </row>
    <row r="110" spans="1:17" customFormat="1" ht="12.75" customHeight="1">
      <c r="A110" s="49"/>
      <c r="B110" s="18" t="s">
        <v>1612</v>
      </c>
      <c r="C110" s="18"/>
      <c r="D110" s="18"/>
      <c r="E110" s="18"/>
      <c r="F110" s="18"/>
      <c r="G110" s="18"/>
      <c r="H110" s="18"/>
      <c r="I110" s="18" t="s">
        <v>991</v>
      </c>
      <c r="J110" s="59"/>
      <c r="K110" s="59"/>
      <c r="L110" s="18"/>
      <c r="M110" s="18"/>
      <c r="N110" s="50"/>
      <c r="O110" s="50"/>
      <c r="P110" s="50"/>
    </row>
    <row r="111" spans="1:17" customFormat="1" ht="12.75" customHeight="1">
      <c r="A111" s="49"/>
      <c r="B111" s="51"/>
      <c r="C111" s="52"/>
      <c r="D111" s="53"/>
      <c r="E111" s="51"/>
      <c r="F111" s="51"/>
      <c r="G111" s="52"/>
      <c r="H111" s="40"/>
      <c r="I111" s="18"/>
      <c r="J111" s="59"/>
      <c r="K111" s="59"/>
      <c r="L111" s="18"/>
      <c r="M111" s="18"/>
      <c r="N111" s="50"/>
      <c r="O111" s="50"/>
      <c r="P111" s="50"/>
    </row>
    <row r="112" spans="1:17">
      <c r="E112" s="26"/>
      <c r="F112" s="27"/>
      <c r="G112" s="27"/>
      <c r="H112" s="27"/>
      <c r="I112" s="27"/>
      <c r="J112" s="63"/>
      <c r="K112" s="63"/>
      <c r="L112" s="27"/>
      <c r="M112" s="27"/>
      <c r="N112" s="27"/>
      <c r="O112" s="27"/>
      <c r="P112" s="27"/>
      <c r="Q112" s="27"/>
    </row>
    <row r="113" spans="5:17">
      <c r="E113" s="26"/>
      <c r="F113" s="27"/>
      <c r="G113" s="27"/>
      <c r="H113" s="27"/>
      <c r="I113" s="27"/>
      <c r="J113" s="63"/>
      <c r="K113" s="27"/>
      <c r="L113" s="27"/>
      <c r="M113" s="27"/>
      <c r="N113" s="27"/>
      <c r="O113" s="27"/>
      <c r="P113" s="27"/>
      <c r="Q113" s="27"/>
    </row>
  </sheetData>
  <mergeCells count="57">
    <mergeCell ref="O21:O23"/>
    <mergeCell ref="J22:J23"/>
    <mergeCell ref="J21:N21"/>
    <mergeCell ref="A82:J82"/>
    <mergeCell ref="K22:K23"/>
    <mergeCell ref="L22:N22"/>
    <mergeCell ref="D21:D23"/>
    <mergeCell ref="E21:E23"/>
    <mergeCell ref="B21:B23"/>
    <mergeCell ref="A72:Q72"/>
    <mergeCell ref="A108:J108"/>
    <mergeCell ref="A97:J97"/>
    <mergeCell ref="A98:J98"/>
    <mergeCell ref="A99:J99"/>
    <mergeCell ref="A100:J100"/>
    <mergeCell ref="A101:J101"/>
    <mergeCell ref="A102:J102"/>
    <mergeCell ref="A107:J107"/>
    <mergeCell ref="A103:J103"/>
    <mergeCell ref="A104:J104"/>
    <mergeCell ref="A106:J106"/>
    <mergeCell ref="E1:I1"/>
    <mergeCell ref="J13:K13"/>
    <mergeCell ref="J16:K16"/>
    <mergeCell ref="J17:K17"/>
    <mergeCell ref="J15:K15"/>
    <mergeCell ref="J14:K14"/>
    <mergeCell ref="A96:J96"/>
    <mergeCell ref="A85:J85"/>
    <mergeCell ref="F22:F23"/>
    <mergeCell ref="A62:Q62"/>
    <mergeCell ref="A86:J86"/>
    <mergeCell ref="A87:J87"/>
    <mergeCell ref="A88:J88"/>
    <mergeCell ref="A89:J89"/>
    <mergeCell ref="A105:J105"/>
    <mergeCell ref="A79:J79"/>
    <mergeCell ref="A80:J80"/>
    <mergeCell ref="A81:J81"/>
    <mergeCell ref="A21:A23"/>
    <mergeCell ref="C21:C23"/>
    <mergeCell ref="A25:Q25"/>
    <mergeCell ref="A52:Q52"/>
    <mergeCell ref="A58:Q58"/>
    <mergeCell ref="A59:Q59"/>
    <mergeCell ref="Q21:Q23"/>
    <mergeCell ref="P21:P23"/>
    <mergeCell ref="F21:I21"/>
    <mergeCell ref="G22:I22"/>
    <mergeCell ref="A93:J93"/>
    <mergeCell ref="A94:J94"/>
    <mergeCell ref="A95:J95"/>
    <mergeCell ref="A83:J83"/>
    <mergeCell ref="A84:J84"/>
    <mergeCell ref="A90:J90"/>
    <mergeCell ref="A91:J91"/>
    <mergeCell ref="A92:J92"/>
  </mergeCells>
  <phoneticPr fontId="60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88"/>
  <sheetViews>
    <sheetView showGridLines="0" topLeftCell="A67" zoomScaleNormal="75" zoomScaleSheetLayoutView="75" workbookViewId="0">
      <selection activeCell="D7" sqref="D7"/>
    </sheetView>
  </sheetViews>
  <sheetFormatPr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1509</v>
      </c>
      <c r="B1" s="38"/>
      <c r="C1" s="137"/>
      <c r="D1" s="53"/>
      <c r="E1" s="235" t="s">
        <v>1605</v>
      </c>
      <c r="F1" s="236"/>
      <c r="G1" s="236"/>
      <c r="H1" s="236"/>
      <c r="I1" s="236"/>
      <c r="J1" s="236"/>
      <c r="K1" s="40"/>
      <c r="L1" s="40"/>
      <c r="M1" s="6" t="s">
        <v>1510</v>
      </c>
      <c r="N1" s="5"/>
      <c r="O1" s="5"/>
      <c r="P1" s="5"/>
    </row>
    <row r="2" spans="1:18" customFormat="1">
      <c r="A2" s="51"/>
      <c r="B2" s="38"/>
      <c r="C2" s="137"/>
      <c r="D2" s="53"/>
      <c r="E2" s="142"/>
      <c r="F2" s="142"/>
      <c r="G2" s="13" t="s">
        <v>1491</v>
      </c>
      <c r="H2" s="141"/>
      <c r="I2" s="140"/>
      <c r="J2" s="143"/>
      <c r="K2" s="40"/>
      <c r="L2" s="40"/>
      <c r="M2" s="10" t="s">
        <v>1616</v>
      </c>
      <c r="N2" s="5"/>
      <c r="O2" s="5"/>
      <c r="P2" s="5"/>
    </row>
    <row r="3" spans="1:18" customFormat="1">
      <c r="A3" s="51" t="s">
        <v>1485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10" t="s">
        <v>7</v>
      </c>
      <c r="N3" s="5"/>
      <c r="O3" s="5"/>
      <c r="P3" s="5"/>
    </row>
    <row r="4" spans="1:18" customFormat="1">
      <c r="A4" s="10" t="s">
        <v>1484</v>
      </c>
      <c r="B4" s="38"/>
      <c r="C4" s="137"/>
      <c r="D4" s="53"/>
      <c r="E4" s="40"/>
      <c r="F4" s="40"/>
      <c r="G4" s="15" t="s">
        <v>191</v>
      </c>
      <c r="H4" s="139"/>
      <c r="I4" s="40"/>
      <c r="J4" s="143"/>
      <c r="K4" s="40"/>
      <c r="L4" s="40"/>
      <c r="M4" s="11"/>
      <c r="N4" s="11"/>
      <c r="O4" s="159"/>
      <c r="P4" s="5"/>
    </row>
    <row r="5" spans="1:18" customFormat="1">
      <c r="A5" s="37"/>
      <c r="B5" s="38"/>
      <c r="C5" s="53"/>
      <c r="D5" s="138"/>
      <c r="E5" s="40"/>
      <c r="F5" s="40"/>
      <c r="G5" s="37" t="s">
        <v>1492</v>
      </c>
      <c r="H5" s="37"/>
      <c r="I5" s="37"/>
      <c r="J5" s="143"/>
      <c r="K5" s="40"/>
      <c r="L5" s="40"/>
      <c r="M5" s="10" t="s">
        <v>1607</v>
      </c>
      <c r="N5" s="5"/>
      <c r="O5" s="5"/>
      <c r="P5" s="5"/>
      <c r="Q5" s="8"/>
    </row>
    <row r="6" spans="1:18" customFormat="1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5"/>
      <c r="N6" s="5"/>
      <c r="O6" s="5"/>
      <c r="P6" s="5"/>
      <c r="Q6" s="8"/>
    </row>
    <row r="7" spans="1:18">
      <c r="A7" s="4"/>
      <c r="B7" s="9"/>
      <c r="C7" s="16" t="s">
        <v>1493</v>
      </c>
      <c r="D7" s="17" t="s">
        <v>190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1494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189</v>
      </c>
      <c r="E10" s="4"/>
      <c r="F10" s="5"/>
      <c r="G10" s="5"/>
      <c r="H10" s="5"/>
      <c r="I10" s="18"/>
      <c r="J10" s="59"/>
      <c r="K10" s="5"/>
      <c r="L10" s="5"/>
      <c r="M10" s="5"/>
      <c r="N10" s="46" t="s">
        <v>630</v>
      </c>
      <c r="O10" s="43"/>
      <c r="P10" s="43"/>
      <c r="Q10" s="5"/>
      <c r="R10" s="22"/>
    </row>
    <row r="11" spans="1:18">
      <c r="A11" s="4"/>
      <c r="B11" s="9"/>
      <c r="C11" s="2"/>
      <c r="D11" s="18" t="s">
        <v>988</v>
      </c>
      <c r="E11" s="4"/>
      <c r="F11" s="5"/>
      <c r="G11" s="5"/>
      <c r="H11" s="5"/>
      <c r="I11" s="18"/>
      <c r="J11" s="227" t="s">
        <v>188</v>
      </c>
      <c r="K11" s="228"/>
      <c r="L11" s="10" t="s">
        <v>1598</v>
      </c>
      <c r="M11" s="5"/>
      <c r="N11" s="41" t="s">
        <v>622</v>
      </c>
      <c r="O11" s="43"/>
      <c r="P11" s="43">
        <f>33.817*4.42</f>
        <v>149.47113999999999</v>
      </c>
      <c r="Q11" s="5"/>
    </row>
    <row r="12" spans="1:18">
      <c r="A12" s="4"/>
      <c r="B12" s="9"/>
      <c r="C12" s="2"/>
      <c r="D12" s="18" t="s">
        <v>1599</v>
      </c>
      <c r="E12" s="4"/>
      <c r="F12" s="5"/>
      <c r="G12" s="5"/>
      <c r="H12" s="5"/>
      <c r="I12" s="18"/>
      <c r="J12" s="227" t="s">
        <v>187</v>
      </c>
      <c r="K12" s="228"/>
      <c r="L12" s="10" t="s">
        <v>1598</v>
      </c>
      <c r="M12" s="5"/>
      <c r="N12" s="41" t="s">
        <v>622</v>
      </c>
      <c r="O12" s="43"/>
      <c r="P12" s="43">
        <f>2.439*4.42</f>
        <v>10.780380000000001</v>
      </c>
      <c r="Q12" s="5"/>
    </row>
    <row r="13" spans="1:18" outlineLevel="1">
      <c r="A13" s="4"/>
      <c r="B13" s="9"/>
      <c r="C13" s="2"/>
      <c r="D13" s="18" t="s">
        <v>1600</v>
      </c>
      <c r="E13" s="4"/>
      <c r="F13" s="5"/>
      <c r="G13" s="5"/>
      <c r="H13" s="5"/>
      <c r="I13" s="18"/>
      <c r="J13" s="227" t="s">
        <v>186</v>
      </c>
      <c r="K13" s="228"/>
      <c r="L13" s="10" t="s">
        <v>1601</v>
      </c>
      <c r="M13" s="5"/>
      <c r="N13" s="5"/>
      <c r="O13" s="5"/>
      <c r="P13" s="5"/>
      <c r="Q13" s="5"/>
    </row>
    <row r="14" spans="1:18" customFormat="1" ht="14.45" customHeight="1" outlineLevel="1">
      <c r="A14" s="37"/>
      <c r="B14" s="38"/>
      <c r="C14" s="137"/>
      <c r="D14" s="18" t="s">
        <v>1475</v>
      </c>
      <c r="E14" s="37"/>
      <c r="F14" s="40"/>
      <c r="G14" s="40"/>
      <c r="H14" s="40"/>
      <c r="I14" s="136"/>
      <c r="J14" s="229">
        <f>J74/1000</f>
        <v>23.474</v>
      </c>
      <c r="K14" s="229"/>
      <c r="L14" s="51" t="s">
        <v>1609</v>
      </c>
      <c r="M14" s="40"/>
      <c r="N14" s="41" t="s">
        <v>622</v>
      </c>
      <c r="O14" s="42"/>
      <c r="P14" s="43">
        <f>23.474*4.42</f>
        <v>103.75507999999999</v>
      </c>
      <c r="Q14" s="44"/>
    </row>
    <row r="15" spans="1:18" customFormat="1">
      <c r="A15" s="37"/>
      <c r="B15" s="38"/>
      <c r="C15" s="29"/>
      <c r="D15" s="45" t="s">
        <v>1610</v>
      </c>
      <c r="E15" s="18"/>
      <c r="F15" s="18"/>
      <c r="G15" s="18"/>
      <c r="H15" s="18"/>
      <c r="I15" s="18"/>
      <c r="J15" s="59"/>
      <c r="K15" s="18"/>
      <c r="L15" s="18"/>
      <c r="M15" s="40"/>
      <c r="N15" s="40"/>
      <c r="O15" s="40"/>
      <c r="P15" s="40"/>
    </row>
    <row r="16" spans="1:18">
      <c r="A16" s="4"/>
      <c r="B16" s="9"/>
      <c r="C16" s="2"/>
      <c r="D16" s="3"/>
      <c r="E16" s="4"/>
      <c r="F16" s="5"/>
      <c r="G16" s="5"/>
      <c r="H16" s="5"/>
      <c r="I16" s="5"/>
      <c r="J16" s="57"/>
      <c r="K16" s="5"/>
      <c r="L16" s="5"/>
      <c r="M16" s="5"/>
      <c r="N16" s="5"/>
      <c r="O16" s="5"/>
      <c r="P16" s="5"/>
      <c r="Q16" s="5"/>
    </row>
    <row r="18" spans="1:17" ht="18" customHeight="1">
      <c r="A18" s="217" t="s">
        <v>1495</v>
      </c>
      <c r="B18" s="223" t="s">
        <v>1502</v>
      </c>
      <c r="C18" s="217" t="s">
        <v>1496</v>
      </c>
      <c r="D18" s="217" t="s">
        <v>1497</v>
      </c>
      <c r="E18" s="217" t="s">
        <v>1498</v>
      </c>
      <c r="F18" s="217" t="s">
        <v>1511</v>
      </c>
      <c r="G18" s="218"/>
      <c r="H18" s="218"/>
      <c r="I18" s="218"/>
      <c r="J18" s="217" t="s">
        <v>1512</v>
      </c>
      <c r="K18" s="218"/>
      <c r="L18" s="218"/>
      <c r="M18" s="218"/>
      <c r="N18" s="217" t="s">
        <v>1504</v>
      </c>
      <c r="O18" s="217" t="s">
        <v>1506</v>
      </c>
      <c r="P18" s="217" t="s">
        <v>1505</v>
      </c>
      <c r="Q18" s="217" t="s">
        <v>1507</v>
      </c>
    </row>
    <row r="19" spans="1:17" ht="15.75" customHeight="1">
      <c r="A19" s="218"/>
      <c r="B19" s="224"/>
      <c r="C19" s="222"/>
      <c r="D19" s="217"/>
      <c r="E19" s="218"/>
      <c r="F19" s="217" t="s">
        <v>1499</v>
      </c>
      <c r="G19" s="217" t="s">
        <v>1501</v>
      </c>
      <c r="H19" s="218"/>
      <c r="I19" s="218"/>
      <c r="J19" s="220" t="s">
        <v>1499</v>
      </c>
      <c r="K19" s="217" t="s">
        <v>1501</v>
      </c>
      <c r="L19" s="218"/>
      <c r="M19" s="218"/>
      <c r="N19" s="217"/>
      <c r="O19" s="217"/>
      <c r="P19" s="217"/>
      <c r="Q19" s="217"/>
    </row>
    <row r="20" spans="1:17" ht="15.75" customHeight="1">
      <c r="A20" s="218"/>
      <c r="B20" s="224"/>
      <c r="C20" s="222"/>
      <c r="D20" s="217"/>
      <c r="E20" s="218"/>
      <c r="F20" s="218"/>
      <c r="G20" s="116" t="s">
        <v>1500</v>
      </c>
      <c r="H20" s="116" t="s">
        <v>1508</v>
      </c>
      <c r="I20" s="116" t="s">
        <v>1503</v>
      </c>
      <c r="J20" s="221"/>
      <c r="K20" s="116" t="s">
        <v>1500</v>
      </c>
      <c r="L20" s="116" t="s">
        <v>1508</v>
      </c>
      <c r="M20" s="116" t="s">
        <v>1503</v>
      </c>
      <c r="N20" s="217"/>
      <c r="O20" s="217"/>
      <c r="P20" s="217"/>
      <c r="Q20" s="217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899999999999999" customHeight="1">
      <c r="A22" s="219" t="s">
        <v>756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</row>
    <row r="23" spans="1:17" ht="55.5">
      <c r="A23" s="23">
        <v>1</v>
      </c>
      <c r="B23" s="30" t="s">
        <v>185</v>
      </c>
      <c r="C23" s="113" t="s">
        <v>184</v>
      </c>
      <c r="D23" s="31" t="s">
        <v>1540</v>
      </c>
      <c r="E23" s="35">
        <v>1.4E-2</v>
      </c>
      <c r="F23" s="33">
        <v>11261.32</v>
      </c>
      <c r="G23" s="33">
        <v>3860.88</v>
      </c>
      <c r="H23" s="33">
        <v>7400.44</v>
      </c>
      <c r="I23" s="33">
        <v>812.45</v>
      </c>
      <c r="J23" s="60">
        <v>158</v>
      </c>
      <c r="K23" s="34">
        <v>54</v>
      </c>
      <c r="L23" s="34">
        <v>104</v>
      </c>
      <c r="M23" s="34">
        <v>11</v>
      </c>
      <c r="N23" s="34">
        <v>298.37</v>
      </c>
      <c r="O23" s="34">
        <v>4.18</v>
      </c>
      <c r="P23" s="34">
        <v>44.64</v>
      </c>
      <c r="Q23" s="34">
        <v>0.63</v>
      </c>
    </row>
    <row r="24" spans="1:17" ht="55.5">
      <c r="A24" s="23">
        <v>2</v>
      </c>
      <c r="B24" s="30" t="s">
        <v>183</v>
      </c>
      <c r="C24" s="113" t="s">
        <v>182</v>
      </c>
      <c r="D24" s="31" t="s">
        <v>1562</v>
      </c>
      <c r="E24" s="35">
        <v>0.05</v>
      </c>
      <c r="F24" s="33">
        <v>12294.79</v>
      </c>
      <c r="G24" s="33">
        <v>4841.4799999999996</v>
      </c>
      <c r="H24" s="33">
        <v>7453.31</v>
      </c>
      <c r="I24" s="33">
        <v>713.84</v>
      </c>
      <c r="J24" s="60">
        <v>615</v>
      </c>
      <c r="K24" s="34">
        <v>242</v>
      </c>
      <c r="L24" s="34">
        <v>373</v>
      </c>
      <c r="M24" s="34">
        <v>36</v>
      </c>
      <c r="N24" s="34">
        <v>351.85</v>
      </c>
      <c r="O24" s="34">
        <v>17.59</v>
      </c>
      <c r="P24" s="34">
        <v>42.52</v>
      </c>
      <c r="Q24" s="34">
        <v>2.13</v>
      </c>
    </row>
    <row r="25" spans="1:17" ht="19.899999999999999" customHeight="1">
      <c r="A25" s="219" t="s">
        <v>181</v>
      </c>
      <c r="B25" s="216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6"/>
    </row>
    <row r="26" spans="1:17" ht="60">
      <c r="A26" s="23">
        <v>3</v>
      </c>
      <c r="B26" s="30" t="s">
        <v>922</v>
      </c>
      <c r="C26" s="113" t="s">
        <v>921</v>
      </c>
      <c r="D26" s="31" t="s">
        <v>916</v>
      </c>
      <c r="E26" s="35">
        <v>0.159</v>
      </c>
      <c r="F26" s="33">
        <v>3778.42</v>
      </c>
      <c r="G26" s="33">
        <v>115.18</v>
      </c>
      <c r="H26" s="33">
        <v>3663.24</v>
      </c>
      <c r="I26" s="33">
        <v>385.27</v>
      </c>
      <c r="J26" s="60">
        <v>601</v>
      </c>
      <c r="K26" s="34">
        <v>18</v>
      </c>
      <c r="L26" s="34">
        <v>583</v>
      </c>
      <c r="M26" s="34">
        <v>61</v>
      </c>
      <c r="N26" s="34">
        <v>10.48</v>
      </c>
      <c r="O26" s="34">
        <v>1.67</v>
      </c>
      <c r="P26" s="34">
        <v>22.77</v>
      </c>
      <c r="Q26" s="34">
        <v>3.62</v>
      </c>
    </row>
    <row r="27" spans="1:17" ht="36">
      <c r="A27" s="23">
        <v>4</v>
      </c>
      <c r="B27" s="30" t="s">
        <v>920</v>
      </c>
      <c r="C27" s="113" t="s">
        <v>919</v>
      </c>
      <c r="D27" s="31" t="s">
        <v>1540</v>
      </c>
      <c r="E27" s="35">
        <v>4.9000000000000002E-2</v>
      </c>
      <c r="F27" s="33">
        <v>3117.84</v>
      </c>
      <c r="G27" s="33">
        <v>3117.84</v>
      </c>
      <c r="H27" s="34"/>
      <c r="I27" s="34"/>
      <c r="J27" s="60">
        <v>153</v>
      </c>
      <c r="K27" s="34">
        <v>153</v>
      </c>
      <c r="L27" s="34"/>
      <c r="M27" s="34"/>
      <c r="N27" s="34">
        <v>264</v>
      </c>
      <c r="O27" s="34">
        <v>12.94</v>
      </c>
      <c r="P27" s="34"/>
      <c r="Q27" s="34"/>
    </row>
    <row r="28" spans="1:17" ht="48">
      <c r="A28" s="23">
        <v>5</v>
      </c>
      <c r="B28" s="30" t="s">
        <v>918</v>
      </c>
      <c r="C28" s="113" t="s">
        <v>917</v>
      </c>
      <c r="D28" s="31" t="s">
        <v>916</v>
      </c>
      <c r="E28" s="35">
        <v>1.4999999999999999E-2</v>
      </c>
      <c r="F28" s="33">
        <v>5028.78</v>
      </c>
      <c r="G28" s="33">
        <v>125.4</v>
      </c>
      <c r="H28" s="33">
        <v>4898.28</v>
      </c>
      <c r="I28" s="33">
        <v>559.88</v>
      </c>
      <c r="J28" s="60">
        <v>75</v>
      </c>
      <c r="K28" s="34">
        <v>2</v>
      </c>
      <c r="L28" s="34">
        <v>73</v>
      </c>
      <c r="M28" s="34">
        <v>8</v>
      </c>
      <c r="N28" s="34">
        <v>11.41</v>
      </c>
      <c r="O28" s="34">
        <v>0.17</v>
      </c>
      <c r="P28" s="34">
        <v>33.090000000000003</v>
      </c>
      <c r="Q28" s="34">
        <v>0.5</v>
      </c>
    </row>
    <row r="29" spans="1:17" ht="87">
      <c r="A29" s="23">
        <v>6</v>
      </c>
      <c r="B29" s="30" t="s">
        <v>915</v>
      </c>
      <c r="C29" s="113" t="s">
        <v>180</v>
      </c>
      <c r="D29" s="31" t="s">
        <v>1697</v>
      </c>
      <c r="E29" s="35">
        <v>30</v>
      </c>
      <c r="F29" s="33">
        <v>10.58</v>
      </c>
      <c r="G29" s="34"/>
      <c r="H29" s="33">
        <v>10.58</v>
      </c>
      <c r="I29" s="34"/>
      <c r="J29" s="60">
        <v>317</v>
      </c>
      <c r="K29" s="34"/>
      <c r="L29" s="34">
        <v>317</v>
      </c>
      <c r="M29" s="34"/>
      <c r="N29" s="34"/>
      <c r="O29" s="34"/>
      <c r="P29" s="34"/>
      <c r="Q29" s="34"/>
    </row>
    <row r="30" spans="1:17" ht="48">
      <c r="A30" s="23">
        <v>7</v>
      </c>
      <c r="B30" s="30" t="s">
        <v>911</v>
      </c>
      <c r="C30" s="113" t="s">
        <v>910</v>
      </c>
      <c r="D30" s="31" t="s">
        <v>916</v>
      </c>
      <c r="E30" s="35">
        <v>0.14000000000000001</v>
      </c>
      <c r="F30" s="33">
        <v>822.69</v>
      </c>
      <c r="G30" s="34"/>
      <c r="H30" s="33">
        <v>822.69</v>
      </c>
      <c r="I30" s="33">
        <v>138.55000000000001</v>
      </c>
      <c r="J30" s="60">
        <v>115</v>
      </c>
      <c r="K30" s="34"/>
      <c r="L30" s="34">
        <v>115</v>
      </c>
      <c r="M30" s="34">
        <v>19</v>
      </c>
      <c r="N30" s="34"/>
      <c r="O30" s="34"/>
      <c r="P30" s="34">
        <v>8.8699999999999992</v>
      </c>
      <c r="Q30" s="34">
        <v>1.24</v>
      </c>
    </row>
    <row r="31" spans="1:17" ht="24">
      <c r="A31" s="23">
        <v>8</v>
      </c>
      <c r="B31" s="30" t="s">
        <v>1553</v>
      </c>
      <c r="C31" s="113" t="s">
        <v>1554</v>
      </c>
      <c r="D31" s="31" t="s">
        <v>1540</v>
      </c>
      <c r="E31" s="35">
        <v>4.2999999999999997E-2</v>
      </c>
      <c r="F31" s="33">
        <v>1027.4000000000001</v>
      </c>
      <c r="G31" s="33">
        <v>1027.4000000000001</v>
      </c>
      <c r="H31" s="34"/>
      <c r="I31" s="34"/>
      <c r="J31" s="60">
        <v>44</v>
      </c>
      <c r="K31" s="34">
        <v>44</v>
      </c>
      <c r="L31" s="34"/>
      <c r="M31" s="34"/>
      <c r="N31" s="34">
        <v>97.2</v>
      </c>
      <c r="O31" s="34">
        <v>4.18</v>
      </c>
      <c r="P31" s="34"/>
      <c r="Q31" s="34"/>
    </row>
    <row r="32" spans="1:17" ht="19.899999999999999" customHeight="1">
      <c r="A32" s="219" t="s">
        <v>179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</row>
    <row r="33" spans="1:17" ht="36">
      <c r="A33" s="23">
        <v>9</v>
      </c>
      <c r="B33" s="30" t="s">
        <v>178</v>
      </c>
      <c r="C33" s="113" t="s">
        <v>177</v>
      </c>
      <c r="D33" s="31" t="s">
        <v>1740</v>
      </c>
      <c r="E33" s="35">
        <v>2.2000000000000002</v>
      </c>
      <c r="F33" s="33">
        <v>238.3</v>
      </c>
      <c r="G33" s="33">
        <v>26.47</v>
      </c>
      <c r="H33" s="33">
        <v>41.11</v>
      </c>
      <c r="I33" s="33">
        <v>4.09</v>
      </c>
      <c r="J33" s="60">
        <v>524</v>
      </c>
      <c r="K33" s="34">
        <v>58</v>
      </c>
      <c r="L33" s="34">
        <v>90</v>
      </c>
      <c r="M33" s="34">
        <v>9</v>
      </c>
      <c r="N33" s="34">
        <v>2.2999999999999998</v>
      </c>
      <c r="O33" s="34">
        <v>5.0599999999999996</v>
      </c>
      <c r="P33" s="34">
        <v>0.28999999999999998</v>
      </c>
      <c r="Q33" s="34">
        <v>0.64</v>
      </c>
    </row>
    <row r="34" spans="1:17" ht="36">
      <c r="A34" s="23">
        <v>10</v>
      </c>
      <c r="B34" s="30" t="s">
        <v>176</v>
      </c>
      <c r="C34" s="113" t="s">
        <v>175</v>
      </c>
      <c r="D34" s="31" t="s">
        <v>1540</v>
      </c>
      <c r="E34" s="35">
        <v>1.4E-2</v>
      </c>
      <c r="F34" s="33">
        <v>24777.56</v>
      </c>
      <c r="G34" s="33">
        <v>4826.1000000000004</v>
      </c>
      <c r="H34" s="33">
        <v>9250.5499999999993</v>
      </c>
      <c r="I34" s="33">
        <v>1015.56</v>
      </c>
      <c r="J34" s="60">
        <v>347</v>
      </c>
      <c r="K34" s="34">
        <v>68</v>
      </c>
      <c r="L34" s="34">
        <v>130</v>
      </c>
      <c r="M34" s="34">
        <v>14</v>
      </c>
      <c r="N34" s="34">
        <v>372.96</v>
      </c>
      <c r="O34" s="34">
        <v>5.22</v>
      </c>
      <c r="P34" s="34">
        <v>55.8</v>
      </c>
      <c r="Q34" s="34">
        <v>0.78</v>
      </c>
    </row>
    <row r="35" spans="1:17" ht="36">
      <c r="A35" s="23">
        <v>11</v>
      </c>
      <c r="B35" s="30" t="s">
        <v>174</v>
      </c>
      <c r="C35" s="113" t="s">
        <v>173</v>
      </c>
      <c r="D35" s="31" t="s">
        <v>1516</v>
      </c>
      <c r="E35" s="35">
        <v>2</v>
      </c>
      <c r="F35" s="33">
        <v>1219.6400000000001</v>
      </c>
      <c r="G35" s="34"/>
      <c r="H35" s="34"/>
      <c r="I35" s="34"/>
      <c r="J35" s="60">
        <v>2439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12</v>
      </c>
      <c r="B36" s="30" t="s">
        <v>172</v>
      </c>
      <c r="C36" s="113" t="s">
        <v>171</v>
      </c>
      <c r="D36" s="31" t="s">
        <v>1516</v>
      </c>
      <c r="E36" s="32">
        <v>4</v>
      </c>
      <c r="F36" s="33">
        <v>179.16</v>
      </c>
      <c r="G36" s="34"/>
      <c r="H36" s="34"/>
      <c r="I36" s="34"/>
      <c r="J36" s="60">
        <v>717</v>
      </c>
      <c r="K36" s="34"/>
      <c r="L36" s="34"/>
      <c r="M36" s="34"/>
      <c r="N36" s="34"/>
      <c r="O36" s="34"/>
      <c r="P36" s="34"/>
      <c r="Q36" s="34"/>
    </row>
    <row r="37" spans="1:17" ht="24">
      <c r="A37" s="23">
        <v>13</v>
      </c>
      <c r="B37" s="30" t="s">
        <v>170</v>
      </c>
      <c r="C37" s="113" t="s">
        <v>169</v>
      </c>
      <c r="D37" s="31" t="s">
        <v>1536</v>
      </c>
      <c r="E37" s="35">
        <v>7.0000000000000007E-2</v>
      </c>
      <c r="F37" s="33">
        <v>1416.85</v>
      </c>
      <c r="G37" s="33">
        <v>1217.54</v>
      </c>
      <c r="H37" s="33">
        <v>113.45</v>
      </c>
      <c r="I37" s="33">
        <v>16.2</v>
      </c>
      <c r="J37" s="60">
        <v>99</v>
      </c>
      <c r="K37" s="34">
        <v>85</v>
      </c>
      <c r="L37" s="34">
        <v>8</v>
      </c>
      <c r="M37" s="34">
        <v>1</v>
      </c>
      <c r="N37" s="34">
        <v>91.89</v>
      </c>
      <c r="O37" s="34">
        <v>6.43</v>
      </c>
      <c r="P37" s="34">
        <v>0.89</v>
      </c>
      <c r="Q37" s="34">
        <v>0.06</v>
      </c>
    </row>
    <row r="38" spans="1:17" ht="36">
      <c r="A38" s="23">
        <v>14</v>
      </c>
      <c r="B38" s="30" t="s">
        <v>168</v>
      </c>
      <c r="C38" s="113" t="s">
        <v>167</v>
      </c>
      <c r="D38" s="31" t="s">
        <v>1516</v>
      </c>
      <c r="E38" s="32">
        <v>3</v>
      </c>
      <c r="F38" s="33">
        <v>326.06</v>
      </c>
      <c r="G38" s="34"/>
      <c r="H38" s="34"/>
      <c r="I38" s="34"/>
      <c r="J38" s="60">
        <v>978</v>
      </c>
      <c r="K38" s="34"/>
      <c r="L38" s="34"/>
      <c r="M38" s="34"/>
      <c r="N38" s="34"/>
      <c r="O38" s="34"/>
      <c r="P38" s="34"/>
      <c r="Q38" s="34"/>
    </row>
    <row r="39" spans="1:17" ht="36">
      <c r="A39" s="23">
        <v>15</v>
      </c>
      <c r="B39" s="30" t="s">
        <v>166</v>
      </c>
      <c r="C39" s="113" t="s">
        <v>165</v>
      </c>
      <c r="D39" s="31" t="s">
        <v>1516</v>
      </c>
      <c r="E39" s="32">
        <v>4</v>
      </c>
      <c r="F39" s="33">
        <v>71.86</v>
      </c>
      <c r="G39" s="34"/>
      <c r="H39" s="34"/>
      <c r="I39" s="34"/>
      <c r="J39" s="60">
        <v>287</v>
      </c>
      <c r="K39" s="34"/>
      <c r="L39" s="34"/>
      <c r="M39" s="34"/>
      <c r="N39" s="34"/>
      <c r="O39" s="34"/>
      <c r="P39" s="34"/>
      <c r="Q39" s="34"/>
    </row>
    <row r="40" spans="1:17" ht="36">
      <c r="A40" s="23">
        <v>16</v>
      </c>
      <c r="B40" s="30" t="s">
        <v>164</v>
      </c>
      <c r="C40" s="113" t="s">
        <v>163</v>
      </c>
      <c r="D40" s="31" t="s">
        <v>1536</v>
      </c>
      <c r="E40" s="35">
        <v>0.16</v>
      </c>
      <c r="F40" s="33">
        <v>4594.2700000000004</v>
      </c>
      <c r="G40" s="33">
        <v>1566.44</v>
      </c>
      <c r="H40" s="33">
        <v>806.27</v>
      </c>
      <c r="I40" s="33">
        <v>57.33</v>
      </c>
      <c r="J40" s="60">
        <v>735</v>
      </c>
      <c r="K40" s="34">
        <v>251</v>
      </c>
      <c r="L40" s="34">
        <v>129</v>
      </c>
      <c r="M40" s="34">
        <v>9</v>
      </c>
      <c r="N40" s="34">
        <v>122.57</v>
      </c>
      <c r="O40" s="34">
        <v>19.61</v>
      </c>
      <c r="P40" s="34">
        <v>3.15</v>
      </c>
      <c r="Q40" s="34">
        <v>0.5</v>
      </c>
    </row>
    <row r="41" spans="1:17" ht="36">
      <c r="A41" s="23">
        <v>17</v>
      </c>
      <c r="B41" s="30" t="s">
        <v>1963</v>
      </c>
      <c r="C41" s="113" t="s">
        <v>1962</v>
      </c>
      <c r="D41" s="31" t="s">
        <v>1516</v>
      </c>
      <c r="E41" s="32">
        <v>16</v>
      </c>
      <c r="F41" s="33">
        <v>11.28</v>
      </c>
      <c r="G41" s="34"/>
      <c r="H41" s="34"/>
      <c r="I41" s="34"/>
      <c r="J41" s="60">
        <v>180</v>
      </c>
      <c r="K41" s="34"/>
      <c r="L41" s="34"/>
      <c r="M41" s="34"/>
      <c r="N41" s="34"/>
      <c r="O41" s="34"/>
      <c r="P41" s="34"/>
      <c r="Q41" s="34"/>
    </row>
    <row r="42" spans="1:17" ht="24">
      <c r="A42" s="23">
        <v>18</v>
      </c>
      <c r="B42" s="30" t="s">
        <v>162</v>
      </c>
      <c r="C42" s="113" t="s">
        <v>149</v>
      </c>
      <c r="D42" s="31" t="s">
        <v>1697</v>
      </c>
      <c r="E42" s="35">
        <v>1.9199999999999998E-2</v>
      </c>
      <c r="F42" s="33">
        <v>12993</v>
      </c>
      <c r="G42" s="34"/>
      <c r="H42" s="34"/>
      <c r="I42" s="34"/>
      <c r="J42" s="60">
        <v>249</v>
      </c>
      <c r="K42" s="34"/>
      <c r="L42" s="34"/>
      <c r="M42" s="34"/>
      <c r="N42" s="34"/>
      <c r="O42" s="34"/>
      <c r="P42" s="34"/>
      <c r="Q42" s="34"/>
    </row>
    <row r="43" spans="1:17" ht="48">
      <c r="A43" s="23">
        <v>19</v>
      </c>
      <c r="B43" s="30" t="s">
        <v>161</v>
      </c>
      <c r="C43" s="113" t="s">
        <v>160</v>
      </c>
      <c r="D43" s="31" t="s">
        <v>1562</v>
      </c>
      <c r="E43" s="35">
        <v>3.4000000000000002E-2</v>
      </c>
      <c r="F43" s="33">
        <v>19298.78</v>
      </c>
      <c r="G43" s="33">
        <v>6081.92</v>
      </c>
      <c r="H43" s="33">
        <v>12693.92</v>
      </c>
      <c r="I43" s="33">
        <v>1271.49</v>
      </c>
      <c r="J43" s="60">
        <v>656</v>
      </c>
      <c r="K43" s="34">
        <v>207</v>
      </c>
      <c r="L43" s="34">
        <v>432</v>
      </c>
      <c r="M43" s="34">
        <v>43</v>
      </c>
      <c r="N43" s="34">
        <v>442</v>
      </c>
      <c r="O43" s="34">
        <v>15.03</v>
      </c>
      <c r="P43" s="34">
        <v>75.37</v>
      </c>
      <c r="Q43" s="34">
        <v>2.56</v>
      </c>
    </row>
    <row r="44" spans="1:17" ht="56.25" outlineLevel="1">
      <c r="A44" s="132" t="s">
        <v>1227</v>
      </c>
      <c r="B44" s="134" t="s">
        <v>153</v>
      </c>
      <c r="C44" s="133" t="s">
        <v>152</v>
      </c>
      <c r="D44" s="132" t="s">
        <v>1565</v>
      </c>
      <c r="E44" s="131" t="s">
        <v>151</v>
      </c>
      <c r="F44" s="130">
        <v>46.39</v>
      </c>
      <c r="G44" s="34"/>
      <c r="H44" s="34"/>
      <c r="I44" s="34"/>
      <c r="J44" s="144">
        <v>1593.03</v>
      </c>
      <c r="K44" s="34"/>
      <c r="L44" s="34"/>
      <c r="M44" s="34"/>
      <c r="N44" s="34"/>
      <c r="O44" s="34"/>
      <c r="P44" s="34"/>
      <c r="Q44" s="34"/>
    </row>
    <row r="45" spans="1:17" ht="22.5" outlineLevel="1">
      <c r="A45" s="132" t="s">
        <v>1227</v>
      </c>
      <c r="B45" s="134" t="s">
        <v>150</v>
      </c>
      <c r="C45" s="133" t="s">
        <v>149</v>
      </c>
      <c r="D45" s="132" t="s">
        <v>1697</v>
      </c>
      <c r="E45" s="131" t="s">
        <v>148</v>
      </c>
      <c r="F45" s="130">
        <v>12993</v>
      </c>
      <c r="G45" s="34"/>
      <c r="H45" s="34"/>
      <c r="I45" s="34"/>
      <c r="J45" s="144">
        <v>128.11000000000001</v>
      </c>
      <c r="K45" s="34"/>
      <c r="L45" s="34"/>
      <c r="M45" s="34"/>
      <c r="N45" s="34"/>
      <c r="O45" s="34"/>
      <c r="P45" s="34"/>
      <c r="Q45" s="34"/>
    </row>
    <row r="46" spans="1:17" ht="22.5" outlineLevel="1">
      <c r="A46" s="132" t="s">
        <v>1227</v>
      </c>
      <c r="B46" s="134" t="s">
        <v>147</v>
      </c>
      <c r="C46" s="133" t="s">
        <v>146</v>
      </c>
      <c r="D46" s="132" t="s">
        <v>1697</v>
      </c>
      <c r="E46" s="131" t="s">
        <v>145</v>
      </c>
      <c r="F46" s="130">
        <v>9785</v>
      </c>
      <c r="G46" s="34"/>
      <c r="H46" s="34"/>
      <c r="I46" s="34"/>
      <c r="J46" s="144">
        <v>3.33</v>
      </c>
      <c r="K46" s="34"/>
      <c r="L46" s="34"/>
      <c r="M46" s="34"/>
      <c r="N46" s="34"/>
      <c r="O46" s="34"/>
      <c r="P46" s="34"/>
      <c r="Q46" s="34"/>
    </row>
    <row r="47" spans="1:17" ht="60">
      <c r="A47" s="23">
        <v>20</v>
      </c>
      <c r="B47" s="30" t="s">
        <v>159</v>
      </c>
      <c r="C47" s="113" t="s">
        <v>158</v>
      </c>
      <c r="D47" s="31" t="s">
        <v>1565</v>
      </c>
      <c r="E47" s="32">
        <v>30</v>
      </c>
      <c r="F47" s="33">
        <v>40.01</v>
      </c>
      <c r="G47" s="34"/>
      <c r="H47" s="34"/>
      <c r="I47" s="34"/>
      <c r="J47" s="60">
        <v>1200</v>
      </c>
      <c r="K47" s="34"/>
      <c r="L47" s="34"/>
      <c r="M47" s="34"/>
      <c r="N47" s="34"/>
      <c r="O47" s="34"/>
      <c r="P47" s="34"/>
      <c r="Q47" s="34"/>
    </row>
    <row r="48" spans="1:17" ht="60">
      <c r="A48" s="23">
        <v>21</v>
      </c>
      <c r="B48" s="30" t="s">
        <v>157</v>
      </c>
      <c r="C48" s="113" t="s">
        <v>156</v>
      </c>
      <c r="D48" s="31" t="s">
        <v>1565</v>
      </c>
      <c r="E48" s="32">
        <v>4</v>
      </c>
      <c r="F48" s="33">
        <v>29.86</v>
      </c>
      <c r="G48" s="34"/>
      <c r="H48" s="34"/>
      <c r="I48" s="34"/>
      <c r="J48" s="60">
        <v>119</v>
      </c>
      <c r="K48" s="34"/>
      <c r="L48" s="34"/>
      <c r="M48" s="34"/>
      <c r="N48" s="34"/>
      <c r="O48" s="34"/>
      <c r="P48" s="34"/>
      <c r="Q48" s="34"/>
    </row>
    <row r="49" spans="1:17" ht="48">
      <c r="A49" s="23">
        <v>22</v>
      </c>
      <c r="B49" s="30" t="s">
        <v>155</v>
      </c>
      <c r="C49" s="113" t="s">
        <v>154</v>
      </c>
      <c r="D49" s="31" t="s">
        <v>1562</v>
      </c>
      <c r="E49" s="35">
        <v>3.4000000000000002E-2</v>
      </c>
      <c r="F49" s="33">
        <v>19298.78</v>
      </c>
      <c r="G49" s="33">
        <v>6081.92</v>
      </c>
      <c r="H49" s="33">
        <v>12693.92</v>
      </c>
      <c r="I49" s="33">
        <v>1271.49</v>
      </c>
      <c r="J49" s="60">
        <v>656</v>
      </c>
      <c r="K49" s="34">
        <v>207</v>
      </c>
      <c r="L49" s="34">
        <v>432</v>
      </c>
      <c r="M49" s="34">
        <v>43</v>
      </c>
      <c r="N49" s="34">
        <v>442</v>
      </c>
      <c r="O49" s="34">
        <v>15.03</v>
      </c>
      <c r="P49" s="34">
        <v>75.37</v>
      </c>
      <c r="Q49" s="34">
        <v>2.56</v>
      </c>
    </row>
    <row r="50" spans="1:17" ht="56.25" outlineLevel="1">
      <c r="A50" s="132" t="s">
        <v>1227</v>
      </c>
      <c r="B50" s="134" t="s">
        <v>153</v>
      </c>
      <c r="C50" s="133" t="s">
        <v>152</v>
      </c>
      <c r="D50" s="132" t="s">
        <v>1565</v>
      </c>
      <c r="E50" s="131" t="s">
        <v>151</v>
      </c>
      <c r="F50" s="130">
        <v>46.39</v>
      </c>
      <c r="G50" s="34"/>
      <c r="H50" s="34"/>
      <c r="I50" s="34"/>
      <c r="J50" s="144">
        <v>1593.03</v>
      </c>
      <c r="K50" s="34"/>
      <c r="L50" s="34"/>
      <c r="M50" s="34"/>
      <c r="N50" s="34"/>
      <c r="O50" s="34"/>
      <c r="P50" s="34"/>
      <c r="Q50" s="34"/>
    </row>
    <row r="51" spans="1:17" ht="22.5" outlineLevel="1">
      <c r="A51" s="132" t="s">
        <v>1227</v>
      </c>
      <c r="B51" s="134" t="s">
        <v>150</v>
      </c>
      <c r="C51" s="133" t="s">
        <v>149</v>
      </c>
      <c r="D51" s="132" t="s">
        <v>1697</v>
      </c>
      <c r="E51" s="131" t="s">
        <v>148</v>
      </c>
      <c r="F51" s="130">
        <v>12993</v>
      </c>
      <c r="G51" s="34"/>
      <c r="H51" s="34"/>
      <c r="I51" s="34"/>
      <c r="J51" s="144">
        <v>128.11000000000001</v>
      </c>
      <c r="K51" s="34"/>
      <c r="L51" s="34"/>
      <c r="M51" s="34"/>
      <c r="N51" s="34"/>
      <c r="O51" s="34"/>
      <c r="P51" s="34"/>
      <c r="Q51" s="34"/>
    </row>
    <row r="52" spans="1:17" ht="22.5" outlineLevel="1">
      <c r="A52" s="132" t="s">
        <v>1227</v>
      </c>
      <c r="B52" s="134" t="s">
        <v>147</v>
      </c>
      <c r="C52" s="133" t="s">
        <v>146</v>
      </c>
      <c r="D52" s="132" t="s">
        <v>1697</v>
      </c>
      <c r="E52" s="131" t="s">
        <v>145</v>
      </c>
      <c r="F52" s="130">
        <v>9785</v>
      </c>
      <c r="G52" s="34"/>
      <c r="H52" s="34"/>
      <c r="I52" s="34"/>
      <c r="J52" s="144">
        <v>3.33</v>
      </c>
      <c r="K52" s="34"/>
      <c r="L52" s="34"/>
      <c r="M52" s="34"/>
      <c r="N52" s="34"/>
      <c r="O52" s="34"/>
      <c r="P52" s="34"/>
      <c r="Q52" s="34"/>
    </row>
    <row r="53" spans="1:17" ht="36">
      <c r="A53" s="23">
        <v>23</v>
      </c>
      <c r="B53" s="30" t="s">
        <v>144</v>
      </c>
      <c r="C53" s="113" t="s">
        <v>143</v>
      </c>
      <c r="D53" s="31" t="s">
        <v>1565</v>
      </c>
      <c r="E53" s="32">
        <v>17</v>
      </c>
      <c r="F53" s="33">
        <v>19.8</v>
      </c>
      <c r="G53" s="34"/>
      <c r="H53" s="34"/>
      <c r="I53" s="34"/>
      <c r="J53" s="60">
        <v>337</v>
      </c>
      <c r="K53" s="34"/>
      <c r="L53" s="34"/>
      <c r="M53" s="34"/>
      <c r="N53" s="34"/>
      <c r="O53" s="34"/>
      <c r="P53" s="34"/>
      <c r="Q53" s="34"/>
    </row>
    <row r="54" spans="1:17" ht="36">
      <c r="A54" s="23">
        <v>24</v>
      </c>
      <c r="B54" s="30" t="s">
        <v>141</v>
      </c>
      <c r="C54" s="113" t="s">
        <v>142</v>
      </c>
      <c r="D54" s="31" t="s">
        <v>1565</v>
      </c>
      <c r="E54" s="32">
        <v>15.5</v>
      </c>
      <c r="F54" s="33">
        <v>15.83</v>
      </c>
      <c r="G54" s="34"/>
      <c r="H54" s="34"/>
      <c r="I54" s="34"/>
      <c r="J54" s="60">
        <v>245</v>
      </c>
      <c r="K54" s="34"/>
      <c r="L54" s="34"/>
      <c r="M54" s="34"/>
      <c r="N54" s="34"/>
      <c r="O54" s="34"/>
      <c r="P54" s="34"/>
      <c r="Q54" s="34"/>
    </row>
    <row r="55" spans="1:17" ht="36">
      <c r="A55" s="23">
        <v>25</v>
      </c>
      <c r="B55" s="30" t="s">
        <v>141</v>
      </c>
      <c r="C55" s="113" t="s">
        <v>140</v>
      </c>
      <c r="D55" s="31" t="s">
        <v>1565</v>
      </c>
      <c r="E55" s="32">
        <v>1.5</v>
      </c>
      <c r="F55" s="33">
        <v>15.83</v>
      </c>
      <c r="G55" s="34"/>
      <c r="H55" s="34"/>
      <c r="I55" s="34"/>
      <c r="J55" s="60">
        <v>24</v>
      </c>
      <c r="K55" s="34"/>
      <c r="L55" s="34"/>
      <c r="M55" s="34"/>
      <c r="N55" s="34"/>
      <c r="O55" s="34"/>
      <c r="P55" s="34"/>
      <c r="Q55" s="34"/>
    </row>
    <row r="56" spans="1:17" ht="36">
      <c r="A56" s="23">
        <v>26</v>
      </c>
      <c r="B56" s="30" t="s">
        <v>682</v>
      </c>
      <c r="C56" s="113" t="s">
        <v>681</v>
      </c>
      <c r="D56" s="31" t="s">
        <v>680</v>
      </c>
      <c r="E56" s="35">
        <v>8</v>
      </c>
      <c r="F56" s="33">
        <v>125.49</v>
      </c>
      <c r="G56" s="33">
        <v>13.41</v>
      </c>
      <c r="H56" s="33">
        <v>5.04</v>
      </c>
      <c r="I56" s="34"/>
      <c r="J56" s="60">
        <v>1004</v>
      </c>
      <c r="K56" s="34">
        <v>107</v>
      </c>
      <c r="L56" s="34">
        <v>40</v>
      </c>
      <c r="M56" s="34"/>
      <c r="N56" s="34">
        <v>0.96</v>
      </c>
      <c r="O56" s="34">
        <v>7.68</v>
      </c>
      <c r="P56" s="34"/>
      <c r="Q56" s="34"/>
    </row>
    <row r="57" spans="1:17" ht="36">
      <c r="A57" s="23">
        <v>27</v>
      </c>
      <c r="B57" s="30" t="s">
        <v>139</v>
      </c>
      <c r="C57" s="113" t="s">
        <v>138</v>
      </c>
      <c r="D57" s="31" t="s">
        <v>1516</v>
      </c>
      <c r="E57" s="35">
        <v>8</v>
      </c>
      <c r="F57" s="33">
        <v>404.73</v>
      </c>
      <c r="G57" s="34"/>
      <c r="H57" s="34"/>
      <c r="I57" s="34"/>
      <c r="J57" s="60">
        <v>3238</v>
      </c>
      <c r="K57" s="34"/>
      <c r="L57" s="34"/>
      <c r="M57" s="34"/>
      <c r="N57" s="34"/>
      <c r="O57" s="34"/>
      <c r="P57" s="34"/>
      <c r="Q57" s="34"/>
    </row>
    <row r="58" spans="1:17" ht="36">
      <c r="A58" s="23">
        <v>28</v>
      </c>
      <c r="B58" s="30" t="s">
        <v>137</v>
      </c>
      <c r="C58" s="113" t="s">
        <v>136</v>
      </c>
      <c r="D58" s="31" t="s">
        <v>1516</v>
      </c>
      <c r="E58" s="35">
        <v>4</v>
      </c>
      <c r="F58" s="33">
        <v>911.9</v>
      </c>
      <c r="G58" s="34"/>
      <c r="H58" s="34"/>
      <c r="I58" s="34"/>
      <c r="J58" s="60">
        <v>3648</v>
      </c>
      <c r="K58" s="34"/>
      <c r="L58" s="34"/>
      <c r="M58" s="34"/>
      <c r="N58" s="34"/>
      <c r="O58" s="34"/>
      <c r="P58" s="34"/>
      <c r="Q58" s="34"/>
    </row>
    <row r="59" spans="1:17" ht="36">
      <c r="A59" s="23">
        <v>29</v>
      </c>
      <c r="B59" s="30" t="s">
        <v>1707</v>
      </c>
      <c r="C59" s="113" t="s">
        <v>135</v>
      </c>
      <c r="D59" s="31" t="s">
        <v>1939</v>
      </c>
      <c r="E59" s="35">
        <v>0.10299999999999999</v>
      </c>
      <c r="F59" s="33">
        <v>417.13</v>
      </c>
      <c r="G59" s="33">
        <v>79.650000000000006</v>
      </c>
      <c r="H59" s="33">
        <v>9.82</v>
      </c>
      <c r="I59" s="33">
        <v>0.31</v>
      </c>
      <c r="J59" s="60">
        <v>43</v>
      </c>
      <c r="K59" s="34">
        <v>8</v>
      </c>
      <c r="L59" s="34">
        <v>1</v>
      </c>
      <c r="M59" s="34"/>
      <c r="N59" s="34">
        <v>5.31</v>
      </c>
      <c r="O59" s="34">
        <v>0.55000000000000004</v>
      </c>
      <c r="P59" s="34">
        <v>0.02</v>
      </c>
      <c r="Q59" s="34"/>
    </row>
    <row r="60" spans="1:17" ht="43.9" customHeight="1">
      <c r="A60" s="23">
        <v>30</v>
      </c>
      <c r="B60" s="30" t="s">
        <v>672</v>
      </c>
      <c r="C60" s="113" t="s">
        <v>134</v>
      </c>
      <c r="D60" s="31" t="s">
        <v>1939</v>
      </c>
      <c r="E60" s="35">
        <v>0.10299999999999999</v>
      </c>
      <c r="F60" s="33">
        <v>777.58</v>
      </c>
      <c r="G60" s="33">
        <v>73.62</v>
      </c>
      <c r="H60" s="33">
        <v>26.6</v>
      </c>
      <c r="I60" s="33">
        <v>0.32</v>
      </c>
      <c r="J60" s="60">
        <v>80</v>
      </c>
      <c r="K60" s="34">
        <v>8</v>
      </c>
      <c r="L60" s="34">
        <v>3</v>
      </c>
      <c r="M60" s="34"/>
      <c r="N60" s="34">
        <v>5.76</v>
      </c>
      <c r="O60" s="34">
        <v>0.59</v>
      </c>
      <c r="P60" s="34">
        <v>0.02</v>
      </c>
      <c r="Q60" s="34"/>
    </row>
    <row r="61" spans="1:17" ht="36">
      <c r="A61" s="23">
        <v>31</v>
      </c>
      <c r="B61" s="30" t="s">
        <v>133</v>
      </c>
      <c r="C61" s="113" t="s">
        <v>132</v>
      </c>
      <c r="D61" s="31" t="s">
        <v>1740</v>
      </c>
      <c r="E61" s="35">
        <v>1.1000000000000001</v>
      </c>
      <c r="F61" s="33">
        <v>1140.9000000000001</v>
      </c>
      <c r="G61" s="33">
        <v>243.27</v>
      </c>
      <c r="H61" s="33">
        <v>46.57</v>
      </c>
      <c r="I61" s="34"/>
      <c r="J61" s="60">
        <v>1255</v>
      </c>
      <c r="K61" s="34">
        <v>268</v>
      </c>
      <c r="L61" s="34">
        <v>51</v>
      </c>
      <c r="M61" s="34"/>
      <c r="N61" s="34">
        <v>18.8</v>
      </c>
      <c r="O61" s="34">
        <v>20.68</v>
      </c>
      <c r="P61" s="34"/>
      <c r="Q61" s="34"/>
    </row>
    <row r="62" spans="1:17" ht="45" outlineLevel="1">
      <c r="A62" s="132" t="s">
        <v>1227</v>
      </c>
      <c r="B62" s="134" t="s">
        <v>131</v>
      </c>
      <c r="C62" s="133" t="s">
        <v>130</v>
      </c>
      <c r="D62" s="132" t="s">
        <v>1524</v>
      </c>
      <c r="E62" s="131" t="s">
        <v>129</v>
      </c>
      <c r="F62" s="130">
        <v>1248.9100000000001</v>
      </c>
      <c r="G62" s="34"/>
      <c r="H62" s="34"/>
      <c r="I62" s="34"/>
      <c r="J62" s="144">
        <v>1417.51</v>
      </c>
      <c r="K62" s="34"/>
      <c r="L62" s="34"/>
      <c r="M62" s="34"/>
      <c r="N62" s="34"/>
      <c r="O62" s="34"/>
      <c r="P62" s="34"/>
      <c r="Q62" s="34"/>
    </row>
    <row r="63" spans="1:17" ht="48">
      <c r="A63" s="23">
        <v>32</v>
      </c>
      <c r="B63" s="30" t="s">
        <v>128</v>
      </c>
      <c r="C63" s="113" t="s">
        <v>127</v>
      </c>
      <c r="D63" s="31" t="s">
        <v>1565</v>
      </c>
      <c r="E63" s="35">
        <v>60</v>
      </c>
      <c r="F63" s="33">
        <v>116.62</v>
      </c>
      <c r="G63" s="34"/>
      <c r="H63" s="34"/>
      <c r="I63" s="34"/>
      <c r="J63" s="60">
        <v>6997</v>
      </c>
      <c r="K63" s="34"/>
      <c r="L63" s="34"/>
      <c r="M63" s="34"/>
      <c r="N63" s="34"/>
      <c r="O63" s="34"/>
      <c r="P63" s="34"/>
      <c r="Q63" s="34"/>
    </row>
    <row r="64" spans="1:17">
      <c r="A64" s="215" t="s">
        <v>1582</v>
      </c>
      <c r="B64" s="216"/>
      <c r="C64" s="216"/>
      <c r="D64" s="216"/>
      <c r="E64" s="216"/>
      <c r="F64" s="216"/>
      <c r="G64" s="216"/>
      <c r="H64" s="216"/>
      <c r="I64" s="216"/>
      <c r="J64" s="61">
        <v>28135</v>
      </c>
      <c r="K64" s="33">
        <v>1780</v>
      </c>
      <c r="L64" s="33">
        <v>2881</v>
      </c>
      <c r="M64" s="33">
        <v>254</v>
      </c>
      <c r="N64" s="34"/>
      <c r="O64" s="33">
        <v>136.61000000000001</v>
      </c>
      <c r="P64" s="34"/>
      <c r="Q64" s="33">
        <v>15.22</v>
      </c>
    </row>
    <row r="65" spans="1:17">
      <c r="A65" s="215" t="s">
        <v>1583</v>
      </c>
      <c r="B65" s="216"/>
      <c r="C65" s="216"/>
      <c r="D65" s="216"/>
      <c r="E65" s="216"/>
      <c r="F65" s="216"/>
      <c r="G65" s="216"/>
      <c r="H65" s="216"/>
      <c r="I65" s="216"/>
      <c r="J65" s="61">
        <v>28887</v>
      </c>
      <c r="K65" s="33">
        <v>2136</v>
      </c>
      <c r="L65" s="33">
        <v>3277</v>
      </c>
      <c r="M65" s="33">
        <v>303</v>
      </c>
      <c r="N65" s="34"/>
      <c r="O65" s="33">
        <v>157.1</v>
      </c>
      <c r="P65" s="34"/>
      <c r="Q65" s="33">
        <v>17.510000000000002</v>
      </c>
    </row>
    <row r="66" spans="1:17">
      <c r="A66" s="215" t="s">
        <v>1584</v>
      </c>
      <c r="B66" s="216"/>
      <c r="C66" s="216"/>
      <c r="D66" s="216"/>
      <c r="E66" s="216"/>
      <c r="F66" s="216"/>
      <c r="G66" s="216"/>
      <c r="H66" s="216"/>
      <c r="I66" s="216"/>
      <c r="J66" s="60"/>
      <c r="K66" s="34"/>
      <c r="L66" s="34"/>
      <c r="M66" s="34"/>
      <c r="N66" s="34"/>
      <c r="O66" s="34"/>
      <c r="P66" s="34"/>
      <c r="Q66" s="34"/>
    </row>
    <row r="67" spans="1:17">
      <c r="A67" s="215" t="s">
        <v>126</v>
      </c>
      <c r="B67" s="216"/>
      <c r="C67" s="216"/>
      <c r="D67" s="216"/>
      <c r="E67" s="216"/>
      <c r="F67" s="216"/>
      <c r="G67" s="216"/>
      <c r="H67" s="216"/>
      <c r="I67" s="216"/>
      <c r="J67" s="61">
        <v>87</v>
      </c>
      <c r="K67" s="33">
        <v>77</v>
      </c>
      <c r="L67" s="33">
        <v>11</v>
      </c>
      <c r="M67" s="33">
        <v>11</v>
      </c>
      <c r="N67" s="34"/>
      <c r="O67" s="34"/>
      <c r="P67" s="34"/>
      <c r="Q67" s="34"/>
    </row>
    <row r="68" spans="1:17" ht="27.6" customHeight="1">
      <c r="A68" s="215" t="s">
        <v>125</v>
      </c>
      <c r="B68" s="216"/>
      <c r="C68" s="216"/>
      <c r="D68" s="216"/>
      <c r="E68" s="216"/>
      <c r="F68" s="216"/>
      <c r="G68" s="216"/>
      <c r="H68" s="216"/>
      <c r="I68" s="216"/>
      <c r="J68" s="61">
        <v>665</v>
      </c>
      <c r="K68" s="33">
        <v>279</v>
      </c>
      <c r="L68" s="33">
        <v>386</v>
      </c>
      <c r="M68" s="33">
        <v>40</v>
      </c>
      <c r="N68" s="34"/>
      <c r="O68" s="33">
        <v>20.491499999999998</v>
      </c>
      <c r="P68" s="34"/>
      <c r="Q68" s="33">
        <v>2.2829999999999999</v>
      </c>
    </row>
    <row r="69" spans="1:17">
      <c r="A69" s="215" t="s">
        <v>1585</v>
      </c>
      <c r="B69" s="216"/>
      <c r="C69" s="216"/>
      <c r="D69" s="216"/>
      <c r="E69" s="216"/>
      <c r="F69" s="216"/>
      <c r="G69" s="216"/>
      <c r="H69" s="216"/>
      <c r="I69" s="216"/>
      <c r="J69" s="61">
        <v>2972</v>
      </c>
      <c r="K69" s="34"/>
      <c r="L69" s="34"/>
      <c r="M69" s="34"/>
      <c r="N69" s="34"/>
      <c r="O69" s="34"/>
      <c r="P69" s="34"/>
      <c r="Q69" s="34"/>
    </row>
    <row r="70" spans="1:17">
      <c r="A70" s="215" t="s">
        <v>1586</v>
      </c>
      <c r="B70" s="216"/>
      <c r="C70" s="216"/>
      <c r="D70" s="216"/>
      <c r="E70" s="216"/>
      <c r="F70" s="216"/>
      <c r="G70" s="216"/>
      <c r="H70" s="216"/>
      <c r="I70" s="216"/>
      <c r="J70" s="61">
        <v>1958</v>
      </c>
      <c r="K70" s="34"/>
      <c r="L70" s="34"/>
      <c r="M70" s="34"/>
      <c r="N70" s="34"/>
      <c r="O70" s="34"/>
      <c r="P70" s="34"/>
      <c r="Q70" s="34"/>
    </row>
    <row r="71" spans="1:17">
      <c r="A71" s="225" t="s">
        <v>1587</v>
      </c>
      <c r="B71" s="216"/>
      <c r="C71" s="216"/>
      <c r="D71" s="216"/>
      <c r="E71" s="216"/>
      <c r="F71" s="216"/>
      <c r="G71" s="216"/>
      <c r="H71" s="216"/>
      <c r="I71" s="216"/>
      <c r="J71" s="60"/>
      <c r="K71" s="34"/>
      <c r="L71" s="34"/>
      <c r="M71" s="34"/>
      <c r="N71" s="34"/>
      <c r="O71" s="34"/>
      <c r="P71" s="34"/>
      <c r="Q71" s="34"/>
    </row>
    <row r="72" spans="1:17">
      <c r="A72" s="215" t="s">
        <v>1590</v>
      </c>
      <c r="B72" s="216"/>
      <c r="C72" s="216"/>
      <c r="D72" s="216"/>
      <c r="E72" s="216"/>
      <c r="F72" s="216"/>
      <c r="G72" s="216"/>
      <c r="H72" s="216"/>
      <c r="I72" s="216"/>
      <c r="J72" s="61">
        <v>33817</v>
      </c>
      <c r="K72" s="34"/>
      <c r="L72" s="34"/>
      <c r="M72" s="34"/>
      <c r="N72" s="34"/>
      <c r="O72" s="33">
        <v>157.1</v>
      </c>
      <c r="P72" s="34"/>
      <c r="Q72" s="33">
        <v>17.510000000000002</v>
      </c>
    </row>
    <row r="73" spans="1:17">
      <c r="A73" s="215" t="s">
        <v>1591</v>
      </c>
      <c r="B73" s="216"/>
      <c r="C73" s="216"/>
      <c r="D73" s="216"/>
      <c r="E73" s="216"/>
      <c r="F73" s="216"/>
      <c r="G73" s="216"/>
      <c r="H73" s="216"/>
      <c r="I73" s="216"/>
      <c r="J73" s="60"/>
      <c r="K73" s="34"/>
      <c r="L73" s="34"/>
      <c r="M73" s="34"/>
      <c r="N73" s="34"/>
      <c r="O73" s="34"/>
      <c r="P73" s="34"/>
      <c r="Q73" s="34"/>
    </row>
    <row r="74" spans="1:17">
      <c r="A74" s="215" t="s">
        <v>1592</v>
      </c>
      <c r="B74" s="216"/>
      <c r="C74" s="216"/>
      <c r="D74" s="216"/>
      <c r="E74" s="216"/>
      <c r="F74" s="216"/>
      <c r="G74" s="216"/>
      <c r="H74" s="216"/>
      <c r="I74" s="216"/>
      <c r="J74" s="61">
        <v>23474</v>
      </c>
      <c r="K74" s="34"/>
      <c r="L74" s="34"/>
      <c r="M74" s="34"/>
      <c r="N74" s="34"/>
      <c r="O74" s="34"/>
      <c r="P74" s="34"/>
      <c r="Q74" s="34"/>
    </row>
    <row r="75" spans="1:17">
      <c r="A75" s="215" t="s">
        <v>1593</v>
      </c>
      <c r="B75" s="216"/>
      <c r="C75" s="216"/>
      <c r="D75" s="216"/>
      <c r="E75" s="216"/>
      <c r="F75" s="216"/>
      <c r="G75" s="216"/>
      <c r="H75" s="216"/>
      <c r="I75" s="216"/>
      <c r="J75" s="61">
        <f>3277-303</f>
        <v>2974</v>
      </c>
      <c r="K75" s="34"/>
      <c r="L75" s="34"/>
      <c r="M75" s="34"/>
      <c r="N75" s="34"/>
      <c r="O75" s="34"/>
      <c r="P75" s="34"/>
      <c r="Q75" s="34"/>
    </row>
    <row r="76" spans="1:17">
      <c r="A76" s="215" t="s">
        <v>1594</v>
      </c>
      <c r="B76" s="216"/>
      <c r="C76" s="216"/>
      <c r="D76" s="216"/>
      <c r="E76" s="216"/>
      <c r="F76" s="216"/>
      <c r="G76" s="216"/>
      <c r="H76" s="216"/>
      <c r="I76" s="216"/>
      <c r="J76" s="61">
        <v>2439</v>
      </c>
      <c r="K76" s="34"/>
      <c r="L76" s="34"/>
      <c r="M76" s="34"/>
      <c r="N76" s="34"/>
      <c r="O76" s="34"/>
      <c r="P76" s="34"/>
      <c r="Q76" s="34"/>
    </row>
    <row r="77" spans="1:17">
      <c r="A77" s="215" t="s">
        <v>1595</v>
      </c>
      <c r="B77" s="216"/>
      <c r="C77" s="216"/>
      <c r="D77" s="216"/>
      <c r="E77" s="216"/>
      <c r="F77" s="216"/>
      <c r="G77" s="216"/>
      <c r="H77" s="216"/>
      <c r="I77" s="216"/>
      <c r="J77" s="61">
        <v>2972</v>
      </c>
      <c r="K77" s="34"/>
      <c r="L77" s="34"/>
      <c r="M77" s="34"/>
      <c r="N77" s="34"/>
      <c r="O77" s="34"/>
      <c r="P77" s="34"/>
      <c r="Q77" s="34"/>
    </row>
    <row r="78" spans="1:17">
      <c r="A78" s="215" t="s">
        <v>1596</v>
      </c>
      <c r="B78" s="216"/>
      <c r="C78" s="216"/>
      <c r="D78" s="216"/>
      <c r="E78" s="216"/>
      <c r="F78" s="216"/>
      <c r="G78" s="216"/>
      <c r="H78" s="216"/>
      <c r="I78" s="216"/>
      <c r="J78" s="61">
        <v>1958</v>
      </c>
      <c r="K78" s="34"/>
      <c r="L78" s="34"/>
      <c r="M78" s="34"/>
      <c r="N78" s="34"/>
      <c r="O78" s="34"/>
      <c r="P78" s="34"/>
      <c r="Q78" s="34"/>
    </row>
    <row r="79" spans="1:17">
      <c r="A79" s="225" t="s">
        <v>1597</v>
      </c>
      <c r="B79" s="216"/>
      <c r="C79" s="216"/>
      <c r="D79" s="216"/>
      <c r="E79" s="216"/>
      <c r="F79" s="216"/>
      <c r="G79" s="216"/>
      <c r="H79" s="216"/>
      <c r="I79" s="216"/>
      <c r="J79" s="62">
        <v>33817</v>
      </c>
      <c r="K79" s="34"/>
      <c r="L79" s="34"/>
      <c r="M79" s="34"/>
      <c r="N79" s="34"/>
      <c r="O79" s="36">
        <v>157.1</v>
      </c>
      <c r="P79" s="34"/>
      <c r="Q79" s="36">
        <v>17.510000000000002</v>
      </c>
    </row>
    <row r="80" spans="1:17">
      <c r="F80" s="27"/>
      <c r="G80" s="27"/>
      <c r="H80" s="27"/>
      <c r="I80" s="27"/>
      <c r="J80" s="63"/>
      <c r="K80" s="27"/>
      <c r="L80" s="27"/>
      <c r="M80" s="27"/>
      <c r="N80" s="27"/>
      <c r="O80" s="27"/>
      <c r="P80" s="27"/>
      <c r="Q80" s="27"/>
    </row>
    <row r="81" spans="1:17" ht="14.45" customHeight="1">
      <c r="A81" s="4"/>
      <c r="B81" s="9"/>
      <c r="C81" s="2"/>
      <c r="D81" s="135"/>
      <c r="E81" s="4"/>
      <c r="F81" s="5"/>
      <c r="G81" s="5"/>
      <c r="H81" s="5"/>
      <c r="I81" s="5"/>
      <c r="J81" s="57"/>
      <c r="K81" s="5"/>
      <c r="L81" s="5"/>
      <c r="M81" s="5"/>
      <c r="N81" s="5"/>
      <c r="O81" s="5"/>
      <c r="P81" s="5"/>
      <c r="Q81" s="5"/>
    </row>
    <row r="82" spans="1:17" customFormat="1" ht="13.5" customHeight="1">
      <c r="A82" s="157"/>
      <c r="B82" s="156" t="s">
        <v>635</v>
      </c>
      <c r="C82" s="155"/>
      <c r="D82" s="155"/>
      <c r="E82" s="155"/>
      <c r="F82" s="155"/>
      <c r="G82" s="155"/>
      <c r="H82" s="155"/>
      <c r="I82" s="155"/>
      <c r="J82" s="154"/>
      <c r="K82" s="153"/>
      <c r="L82" s="153"/>
      <c r="M82" s="153"/>
      <c r="N82" s="153"/>
      <c r="O82" s="152"/>
      <c r="P82" s="153"/>
      <c r="Q82" s="152"/>
    </row>
    <row r="84" spans="1:17" customFormat="1" ht="12.6" customHeight="1">
      <c r="A84" s="49"/>
      <c r="B84" s="54"/>
      <c r="C84" s="55"/>
      <c r="D84" s="56"/>
      <c r="E84" s="129"/>
      <c r="F84" s="50"/>
      <c r="G84" s="50"/>
      <c r="H84" s="50"/>
      <c r="I84" s="50"/>
      <c r="J84" s="64"/>
      <c r="K84" s="50"/>
      <c r="L84" s="50"/>
      <c r="M84" s="50"/>
      <c r="N84" s="50"/>
      <c r="O84" s="50"/>
      <c r="P84" s="50"/>
      <c r="Q84" s="50"/>
    </row>
    <row r="85" spans="1:17" customFormat="1" ht="12.75" customHeight="1">
      <c r="A85" s="49"/>
      <c r="B85" s="18" t="s">
        <v>1612</v>
      </c>
      <c r="C85" s="18"/>
      <c r="D85" s="18"/>
      <c r="E85" s="18"/>
      <c r="F85" s="18"/>
      <c r="G85" s="18"/>
      <c r="H85" s="18"/>
      <c r="I85" s="18" t="s">
        <v>991</v>
      </c>
      <c r="J85" s="59"/>
      <c r="K85" s="59"/>
      <c r="L85" s="18"/>
      <c r="M85" s="18"/>
      <c r="N85" s="50"/>
      <c r="O85" s="50"/>
      <c r="P85" s="50"/>
    </row>
    <row r="86" spans="1:17" customFormat="1" ht="12.75" customHeight="1">
      <c r="A86" s="49"/>
      <c r="B86" s="51"/>
      <c r="C86" s="52"/>
      <c r="D86" s="53"/>
      <c r="E86" s="51"/>
      <c r="F86" s="51"/>
      <c r="G86" s="52"/>
      <c r="H86" s="40"/>
      <c r="I86" s="18"/>
      <c r="J86" s="59"/>
      <c r="K86" s="59"/>
      <c r="L86" s="18"/>
      <c r="M86" s="18"/>
      <c r="N86" s="50"/>
      <c r="O86" s="50"/>
      <c r="P86" s="50"/>
    </row>
    <row r="87" spans="1:17">
      <c r="F87" s="27"/>
      <c r="G87" s="27"/>
      <c r="H87" s="27"/>
      <c r="I87" s="27"/>
      <c r="J87" s="63"/>
      <c r="K87" s="63"/>
      <c r="L87" s="27"/>
      <c r="M87" s="27"/>
      <c r="N87" s="27"/>
      <c r="O87" s="27"/>
      <c r="P87" s="27"/>
      <c r="Q87" s="27"/>
    </row>
    <row r="88" spans="1:17" customFormat="1">
      <c r="A88" s="49"/>
      <c r="B88" s="54"/>
      <c r="C88" s="55"/>
      <c r="D88" s="56"/>
      <c r="E88" s="129"/>
      <c r="F88" s="50"/>
      <c r="G88" s="50"/>
      <c r="H88" s="50"/>
      <c r="I88" s="51"/>
      <c r="J88" s="145"/>
      <c r="K88" s="51"/>
      <c r="L88" s="51"/>
      <c r="M88" s="51"/>
      <c r="N88" s="51"/>
      <c r="O88" s="51"/>
      <c r="P88" s="51"/>
      <c r="Q88" s="50"/>
    </row>
  </sheetData>
  <mergeCells count="39">
    <mergeCell ref="A79:I79"/>
    <mergeCell ref="A72:I72"/>
    <mergeCell ref="A73:I73"/>
    <mergeCell ref="A67:I67"/>
    <mergeCell ref="A68:I68"/>
    <mergeCell ref="A77:I77"/>
    <mergeCell ref="A78:I78"/>
    <mergeCell ref="A69:I69"/>
    <mergeCell ref="A70:I70"/>
    <mergeCell ref="A71:I71"/>
    <mergeCell ref="A74:I74"/>
    <mergeCell ref="A75:I75"/>
    <mergeCell ref="A76:I76"/>
    <mergeCell ref="J13:K13"/>
    <mergeCell ref="A66:I66"/>
    <mergeCell ref="A18:A20"/>
    <mergeCell ref="C18:C20"/>
    <mergeCell ref="D18:D20"/>
    <mergeCell ref="E18:E20"/>
    <mergeCell ref="B18:B20"/>
    <mergeCell ref="F18:I18"/>
    <mergeCell ref="A25:Q25"/>
    <mergeCell ref="A32:Q32"/>
    <mergeCell ref="Q18:Q20"/>
    <mergeCell ref="P18:P20"/>
    <mergeCell ref="E1:J1"/>
    <mergeCell ref="J14:K14"/>
    <mergeCell ref="J11:K11"/>
    <mergeCell ref="J12:K12"/>
    <mergeCell ref="A64:I64"/>
    <mergeCell ref="A65:I65"/>
    <mergeCell ref="O18:O20"/>
    <mergeCell ref="N18:N20"/>
    <mergeCell ref="J19:J20"/>
    <mergeCell ref="K19:M19"/>
    <mergeCell ref="J18:M18"/>
    <mergeCell ref="G19:I19"/>
    <mergeCell ref="A22:Q22"/>
    <mergeCell ref="F19:F20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106"/>
  <sheetViews>
    <sheetView showGridLines="0" zoomScaleNormal="75" zoomScaleSheetLayoutView="75" workbookViewId="0">
      <selection activeCell="D9" sqref="D9"/>
    </sheetView>
  </sheetViews>
  <sheetFormatPr defaultColWidth="8.85546875" defaultRowHeight="12.75" outlineLevelRow="2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1.5703125" style="26" customWidth="1"/>
    <col min="6" max="6" width="7.7109375" style="7" customWidth="1"/>
    <col min="7" max="9" width="6.7109375" style="7" customWidth="1"/>
    <col min="10" max="10" width="7.7109375" style="65" customWidth="1"/>
    <col min="11" max="11" width="9.140625" style="7" customWidth="1"/>
    <col min="12" max="15" width="6.7109375" style="7" customWidth="1"/>
    <col min="16" max="16" width="9.85546875" style="7" customWidth="1"/>
    <col min="17" max="17" width="6.7109375" style="7" customWidth="1"/>
    <col min="18" max="16384" width="8.85546875" style="8"/>
  </cols>
  <sheetData>
    <row r="1" spans="1:18" outlineLevel="2">
      <c r="A1" s="6" t="s">
        <v>1509</v>
      </c>
      <c r="B1" s="9"/>
      <c r="C1" s="2"/>
      <c r="D1" s="70"/>
      <c r="E1" s="226" t="s">
        <v>1605</v>
      </c>
      <c r="F1" s="226"/>
      <c r="G1" s="226"/>
      <c r="H1" s="226"/>
      <c r="I1" s="226"/>
      <c r="J1" s="57"/>
      <c r="K1" s="5"/>
      <c r="L1" s="5"/>
      <c r="M1" s="6" t="s">
        <v>1510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9" t="s">
        <v>1491</v>
      </c>
      <c r="H2" s="5"/>
      <c r="I2" s="5"/>
      <c r="J2" s="57"/>
      <c r="K2" s="5"/>
      <c r="L2" s="5"/>
      <c r="M2" s="10" t="s">
        <v>1616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9"/>
      <c r="H3" s="5"/>
      <c r="I3" s="5"/>
      <c r="J3" s="57"/>
      <c r="K3" s="5"/>
      <c r="L3" s="10"/>
      <c r="M3" s="10" t="s">
        <v>1615</v>
      </c>
      <c r="N3" s="5"/>
      <c r="O3" s="5"/>
      <c r="P3" s="5"/>
      <c r="Q3"/>
      <c r="R3"/>
    </row>
    <row r="4" spans="1:18" outlineLevel="1">
      <c r="A4" s="10" t="s">
        <v>1513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10" t="s">
        <v>1513</v>
      </c>
      <c r="N4" s="5"/>
      <c r="O4" s="5"/>
      <c r="P4" s="5"/>
      <c r="Q4"/>
      <c r="R4"/>
    </row>
    <row r="5" spans="1:18" outlineLevel="1">
      <c r="A5" s="10" t="s">
        <v>1606</v>
      </c>
      <c r="B5" s="9"/>
      <c r="C5" s="2"/>
      <c r="D5" s="3"/>
      <c r="E5" s="3"/>
      <c r="F5" s="5"/>
      <c r="G5" s="5"/>
      <c r="H5" s="5"/>
      <c r="I5" s="5"/>
      <c r="J5" s="57"/>
      <c r="K5" s="5"/>
      <c r="L5" s="5"/>
      <c r="M5" s="10" t="s">
        <v>1607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287</v>
      </c>
      <c r="H6" s="15"/>
      <c r="I6" s="15"/>
      <c r="J6" s="57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1492</v>
      </c>
      <c r="H7" s="4"/>
      <c r="I7" s="4"/>
      <c r="J7" s="57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57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/>
      <c r="D9" s="17" t="s">
        <v>286</v>
      </c>
      <c r="E9" s="18"/>
      <c r="F9" s="5"/>
      <c r="G9" s="5"/>
      <c r="H9" s="4"/>
      <c r="I9" s="5"/>
      <c r="J9" s="57"/>
      <c r="K9" s="11"/>
      <c r="L9" s="11"/>
      <c r="M9" s="5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1494</v>
      </c>
      <c r="I10" s="13"/>
      <c r="J10" s="58"/>
      <c r="K10" s="14"/>
      <c r="L10" s="5"/>
      <c r="M10" s="5"/>
      <c r="N10" s="5"/>
      <c r="O10" s="5"/>
      <c r="P10" s="5"/>
      <c r="Q10" s="5"/>
      <c r="R10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57"/>
      <c r="K11" s="5"/>
      <c r="L11" s="5"/>
      <c r="M11" s="5"/>
      <c r="N11" s="5"/>
      <c r="O11" s="5"/>
      <c r="P11" s="5"/>
      <c r="Q11" s="5"/>
      <c r="R11"/>
    </row>
    <row r="12" spans="1:18" ht="14.25">
      <c r="A12" s="4"/>
      <c r="B12" s="9"/>
      <c r="C12" s="2"/>
      <c r="D12" s="18" t="s">
        <v>285</v>
      </c>
      <c r="E12" s="4"/>
      <c r="F12" s="5"/>
      <c r="G12" s="5"/>
      <c r="H12" s="5"/>
      <c r="I12" s="18"/>
      <c r="J12" s="59"/>
      <c r="K12" s="5"/>
      <c r="L12" s="5"/>
      <c r="M12" s="5"/>
      <c r="N12" s="46" t="s">
        <v>630</v>
      </c>
      <c r="O12" s="43"/>
      <c r="P12" s="43"/>
      <c r="Q12" s="5"/>
      <c r="R12" s="22"/>
    </row>
    <row r="13" spans="1:18">
      <c r="A13" s="4"/>
      <c r="B13" s="9"/>
      <c r="C13" s="2"/>
      <c r="D13" s="18" t="s">
        <v>988</v>
      </c>
      <c r="E13" s="4"/>
      <c r="F13" s="5"/>
      <c r="G13" s="5"/>
      <c r="H13" s="5"/>
      <c r="I13" s="18"/>
      <c r="J13" s="227" t="s">
        <v>284</v>
      </c>
      <c r="K13" s="228"/>
      <c r="L13" s="10" t="s">
        <v>1598</v>
      </c>
      <c r="M13" s="5"/>
      <c r="N13" s="41" t="s">
        <v>622</v>
      </c>
      <c r="O13" s="43"/>
      <c r="P13" s="47">
        <f>205.517*4.42</f>
        <v>908.38513999999998</v>
      </c>
      <c r="Q13" s="5"/>
    </row>
    <row r="14" spans="1:18">
      <c r="A14" s="4"/>
      <c r="B14" s="9"/>
      <c r="C14" s="2"/>
      <c r="D14" s="18" t="s">
        <v>1599</v>
      </c>
      <c r="E14" s="4"/>
      <c r="F14" s="5"/>
      <c r="G14" s="5"/>
      <c r="H14" s="5"/>
      <c r="I14" s="18"/>
      <c r="J14" s="227" t="s">
        <v>283</v>
      </c>
      <c r="K14" s="228"/>
      <c r="L14" s="10" t="s">
        <v>1598</v>
      </c>
      <c r="M14" s="5"/>
      <c r="N14" s="41" t="s">
        <v>622</v>
      </c>
      <c r="O14" s="43"/>
      <c r="P14" s="47">
        <f>8.645*4.42</f>
        <v>38.210899999999995</v>
      </c>
      <c r="Q14" s="5"/>
    </row>
    <row r="15" spans="1:18" outlineLevel="1">
      <c r="A15" s="4"/>
      <c r="B15" s="9"/>
      <c r="C15" s="2"/>
      <c r="D15" s="18" t="s">
        <v>1600</v>
      </c>
      <c r="E15" s="4"/>
      <c r="F15" s="5"/>
      <c r="G15" s="5"/>
      <c r="H15" s="5"/>
      <c r="I15" s="18"/>
      <c r="J15" s="227" t="s">
        <v>282</v>
      </c>
      <c r="K15" s="228"/>
      <c r="L15" s="10" t="s">
        <v>1601</v>
      </c>
      <c r="M15" s="5"/>
      <c r="N15" s="5"/>
      <c r="O15" s="5"/>
      <c r="P15" s="48"/>
      <c r="Q15" s="5"/>
    </row>
    <row r="16" spans="1:18">
      <c r="A16" s="37"/>
      <c r="B16" s="38"/>
      <c r="C16" s="29"/>
      <c r="D16" s="18" t="s">
        <v>1608</v>
      </c>
      <c r="E16" s="18"/>
      <c r="F16" s="18"/>
      <c r="G16" s="18"/>
      <c r="H16" s="18"/>
      <c r="I16" s="18"/>
      <c r="J16" s="59"/>
      <c r="K16" s="39">
        <f>J94/1000</f>
        <v>152.244</v>
      </c>
      <c r="L16" s="18" t="s">
        <v>1609</v>
      </c>
      <c r="M16" s="40"/>
      <c r="N16" s="41" t="s">
        <v>622</v>
      </c>
      <c r="O16" s="42"/>
      <c r="P16" s="47">
        <f>K16*4.42</f>
        <v>672.91848000000005</v>
      </c>
      <c r="Q16" s="44"/>
      <c r="R16" s="44"/>
    </row>
    <row r="17" spans="1:17">
      <c r="A17" s="37"/>
      <c r="B17" s="38"/>
      <c r="C17" s="29"/>
      <c r="D17" s="45" t="s">
        <v>1610</v>
      </c>
      <c r="E17" s="18"/>
      <c r="F17" s="18"/>
      <c r="G17" s="18"/>
      <c r="H17" s="18"/>
      <c r="I17" s="18"/>
      <c r="J17" s="59"/>
      <c r="K17" s="18"/>
      <c r="L17" s="18"/>
      <c r="M17" s="40"/>
      <c r="N17" s="40"/>
      <c r="O17" s="40"/>
      <c r="P17" s="40"/>
      <c r="Q17"/>
    </row>
    <row r="19" spans="1:17" ht="18" customHeight="1">
      <c r="A19" s="217" t="s">
        <v>1495</v>
      </c>
      <c r="B19" s="223" t="s">
        <v>1502</v>
      </c>
      <c r="C19" s="217" t="s">
        <v>1496</v>
      </c>
      <c r="D19" s="217" t="s">
        <v>1497</v>
      </c>
      <c r="E19" s="217" t="s">
        <v>1498</v>
      </c>
      <c r="F19" s="217" t="s">
        <v>1511</v>
      </c>
      <c r="G19" s="218"/>
      <c r="H19" s="218"/>
      <c r="I19" s="218"/>
      <c r="J19" s="217" t="s">
        <v>1512</v>
      </c>
      <c r="K19" s="218"/>
      <c r="L19" s="218"/>
      <c r="M19" s="218"/>
      <c r="N19" s="217" t="s">
        <v>1504</v>
      </c>
      <c r="O19" s="217" t="s">
        <v>1506</v>
      </c>
      <c r="P19" s="217" t="s">
        <v>1505</v>
      </c>
      <c r="Q19" s="217" t="s">
        <v>1507</v>
      </c>
    </row>
    <row r="20" spans="1:17" ht="15.75" customHeight="1">
      <c r="A20" s="218"/>
      <c r="B20" s="224"/>
      <c r="C20" s="222"/>
      <c r="D20" s="217"/>
      <c r="E20" s="218"/>
      <c r="F20" s="217" t="s">
        <v>1499</v>
      </c>
      <c r="G20" s="217" t="s">
        <v>1501</v>
      </c>
      <c r="H20" s="218"/>
      <c r="I20" s="218"/>
      <c r="J20" s="220" t="s">
        <v>1499</v>
      </c>
      <c r="K20" s="217" t="s">
        <v>1501</v>
      </c>
      <c r="L20" s="218"/>
      <c r="M20" s="218"/>
      <c r="N20" s="217"/>
      <c r="O20" s="217"/>
      <c r="P20" s="217"/>
      <c r="Q20" s="217"/>
    </row>
    <row r="21" spans="1:17" ht="15.75" customHeight="1">
      <c r="A21" s="218"/>
      <c r="B21" s="224"/>
      <c r="C21" s="222"/>
      <c r="D21" s="217"/>
      <c r="E21" s="218"/>
      <c r="F21" s="218"/>
      <c r="G21" s="116" t="s">
        <v>1500</v>
      </c>
      <c r="H21" s="116" t="s">
        <v>1508</v>
      </c>
      <c r="I21" s="116" t="s">
        <v>1503</v>
      </c>
      <c r="J21" s="221"/>
      <c r="K21" s="116" t="s">
        <v>1500</v>
      </c>
      <c r="L21" s="116" t="s">
        <v>1508</v>
      </c>
      <c r="M21" s="116" t="s">
        <v>1503</v>
      </c>
      <c r="N21" s="217"/>
      <c r="O21" s="217"/>
      <c r="P21" s="217"/>
      <c r="Q21" s="217"/>
    </row>
    <row r="22" spans="1:17">
      <c r="A22" s="23">
        <v>1</v>
      </c>
      <c r="B22" s="118">
        <v>2</v>
      </c>
      <c r="C22" s="116">
        <v>3</v>
      </c>
      <c r="D22" s="116">
        <v>4</v>
      </c>
      <c r="E22" s="23">
        <v>5</v>
      </c>
      <c r="F22" s="117">
        <v>6</v>
      </c>
      <c r="G22" s="117">
        <v>7</v>
      </c>
      <c r="H22" s="117">
        <v>8</v>
      </c>
      <c r="I22" s="117">
        <v>9</v>
      </c>
      <c r="J22" s="119">
        <v>10</v>
      </c>
      <c r="K22" s="117">
        <v>11</v>
      </c>
      <c r="L22" s="117">
        <v>12</v>
      </c>
      <c r="M22" s="117">
        <v>13</v>
      </c>
      <c r="N22" s="117">
        <v>14</v>
      </c>
      <c r="O22" s="117">
        <v>15</v>
      </c>
      <c r="P22" s="117">
        <v>16</v>
      </c>
      <c r="Q22" s="117">
        <v>17</v>
      </c>
    </row>
    <row r="23" spans="1:17" ht="19.899999999999999" customHeight="1">
      <c r="A23" s="219" t="s">
        <v>984</v>
      </c>
      <c r="B23" s="216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</row>
    <row r="24" spans="1:17" ht="24">
      <c r="A24" s="23">
        <v>1</v>
      </c>
      <c r="B24" s="30" t="s">
        <v>281</v>
      </c>
      <c r="C24" s="113" t="s">
        <v>280</v>
      </c>
      <c r="D24" s="31" t="s">
        <v>1543</v>
      </c>
      <c r="E24" s="32">
        <v>0.81</v>
      </c>
      <c r="F24" s="33">
        <v>865.94</v>
      </c>
      <c r="G24" s="33">
        <v>865.94</v>
      </c>
      <c r="H24" s="34"/>
      <c r="I24" s="34"/>
      <c r="J24" s="60">
        <v>701</v>
      </c>
      <c r="K24" s="34">
        <v>701</v>
      </c>
      <c r="L24" s="34"/>
      <c r="M24" s="34"/>
      <c r="N24" s="34">
        <v>76.7</v>
      </c>
      <c r="O24" s="34">
        <v>62.13</v>
      </c>
      <c r="P24" s="34"/>
      <c r="Q24" s="34"/>
    </row>
    <row r="25" spans="1:17" ht="24">
      <c r="A25" s="23">
        <v>2</v>
      </c>
      <c r="B25" s="30" t="s">
        <v>1567</v>
      </c>
      <c r="C25" s="113" t="s">
        <v>1568</v>
      </c>
      <c r="D25" s="31" t="s">
        <v>1540</v>
      </c>
      <c r="E25" s="35">
        <v>0.38300000000000001</v>
      </c>
      <c r="F25" s="33">
        <v>9798.75</v>
      </c>
      <c r="G25" s="33">
        <v>2105.46</v>
      </c>
      <c r="H25" s="33">
        <v>7693.29</v>
      </c>
      <c r="I25" s="33">
        <v>716.85</v>
      </c>
      <c r="J25" s="60">
        <v>3753</v>
      </c>
      <c r="K25" s="34">
        <v>806</v>
      </c>
      <c r="L25" s="34">
        <v>2947</v>
      </c>
      <c r="M25" s="34">
        <v>275</v>
      </c>
      <c r="N25" s="34">
        <v>179.8</v>
      </c>
      <c r="O25" s="34">
        <v>68.86</v>
      </c>
      <c r="P25" s="34">
        <v>45.63</v>
      </c>
      <c r="Q25" s="34">
        <v>17.48</v>
      </c>
    </row>
    <row r="26" spans="1:17" ht="19.899999999999999" customHeight="1">
      <c r="A26" s="219" t="s">
        <v>279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</row>
    <row r="27" spans="1:17" ht="25.9" customHeight="1">
      <c r="A27" s="23">
        <v>3</v>
      </c>
      <c r="B27" s="30" t="s">
        <v>278</v>
      </c>
      <c r="C27" s="113" t="s">
        <v>277</v>
      </c>
      <c r="D27" s="31" t="s">
        <v>262</v>
      </c>
      <c r="E27" s="35">
        <v>0.1</v>
      </c>
      <c r="F27" s="33">
        <v>80.239999999999995</v>
      </c>
      <c r="G27" s="33">
        <v>69.03</v>
      </c>
      <c r="H27" s="33">
        <v>11.21</v>
      </c>
      <c r="I27" s="34"/>
      <c r="J27" s="60">
        <v>8</v>
      </c>
      <c r="K27" s="34">
        <v>7</v>
      </c>
      <c r="L27" s="34">
        <v>1</v>
      </c>
      <c r="M27" s="34"/>
      <c r="N27" s="34">
        <v>5.21</v>
      </c>
      <c r="O27" s="34">
        <v>0.52</v>
      </c>
      <c r="P27" s="34"/>
      <c r="Q27" s="34"/>
    </row>
    <row r="28" spans="1:17" ht="27.6" customHeight="1">
      <c r="A28" s="23">
        <v>4</v>
      </c>
      <c r="B28" s="30" t="s">
        <v>276</v>
      </c>
      <c r="C28" s="113" t="s">
        <v>275</v>
      </c>
      <c r="D28" s="31" t="s">
        <v>262</v>
      </c>
      <c r="E28" s="35">
        <v>0.11</v>
      </c>
      <c r="F28" s="33">
        <v>100.36</v>
      </c>
      <c r="G28" s="33">
        <v>86.39</v>
      </c>
      <c r="H28" s="33">
        <v>13.97</v>
      </c>
      <c r="I28" s="34"/>
      <c r="J28" s="60">
        <v>11</v>
      </c>
      <c r="K28" s="34">
        <v>10</v>
      </c>
      <c r="L28" s="34">
        <v>1</v>
      </c>
      <c r="M28" s="34"/>
      <c r="N28" s="34">
        <v>6.52</v>
      </c>
      <c r="O28" s="34">
        <v>0.72</v>
      </c>
      <c r="P28" s="34"/>
      <c r="Q28" s="34"/>
    </row>
    <row r="29" spans="1:17" ht="24" customHeight="1">
      <c r="A29" s="23">
        <v>5</v>
      </c>
      <c r="B29" s="30" t="s">
        <v>274</v>
      </c>
      <c r="C29" s="113" t="s">
        <v>273</v>
      </c>
      <c r="D29" s="31" t="s">
        <v>262</v>
      </c>
      <c r="E29" s="35">
        <v>0.1</v>
      </c>
      <c r="F29" s="33">
        <v>207.62</v>
      </c>
      <c r="G29" s="33">
        <v>177.55</v>
      </c>
      <c r="H29" s="33">
        <v>30.07</v>
      </c>
      <c r="I29" s="34"/>
      <c r="J29" s="60">
        <v>21</v>
      </c>
      <c r="K29" s="34">
        <v>18</v>
      </c>
      <c r="L29" s="34">
        <v>3</v>
      </c>
      <c r="M29" s="34"/>
      <c r="N29" s="34">
        <v>13.4</v>
      </c>
      <c r="O29" s="34">
        <v>1.34</v>
      </c>
      <c r="P29" s="34"/>
      <c r="Q29" s="34"/>
    </row>
    <row r="30" spans="1:17" ht="25.15" customHeight="1">
      <c r="A30" s="23">
        <v>6</v>
      </c>
      <c r="B30" s="30" t="s">
        <v>272</v>
      </c>
      <c r="C30" s="113" t="s">
        <v>271</v>
      </c>
      <c r="D30" s="31" t="s">
        <v>262</v>
      </c>
      <c r="E30" s="35">
        <v>0.02</v>
      </c>
      <c r="F30" s="33">
        <v>315.62</v>
      </c>
      <c r="G30" s="33">
        <v>271.63</v>
      </c>
      <c r="H30" s="33">
        <v>43.99</v>
      </c>
      <c r="I30" s="34"/>
      <c r="J30" s="60">
        <v>6</v>
      </c>
      <c r="K30" s="34">
        <v>5</v>
      </c>
      <c r="L30" s="34">
        <v>1</v>
      </c>
      <c r="M30" s="34"/>
      <c r="N30" s="34">
        <v>20.5</v>
      </c>
      <c r="O30" s="34">
        <v>0.41</v>
      </c>
      <c r="P30" s="34"/>
      <c r="Q30" s="34"/>
    </row>
    <row r="31" spans="1:17" ht="36">
      <c r="A31" s="23">
        <v>7</v>
      </c>
      <c r="B31" s="30" t="s">
        <v>270</v>
      </c>
      <c r="C31" s="113" t="s">
        <v>269</v>
      </c>
      <c r="D31" s="31" t="s">
        <v>262</v>
      </c>
      <c r="E31" s="32">
        <v>0.1</v>
      </c>
      <c r="F31" s="33">
        <v>89.1</v>
      </c>
      <c r="G31" s="33">
        <v>75.58</v>
      </c>
      <c r="H31" s="33">
        <v>13.52</v>
      </c>
      <c r="I31" s="34"/>
      <c r="J31" s="60">
        <v>9</v>
      </c>
      <c r="K31" s="34">
        <v>8</v>
      </c>
      <c r="L31" s="34">
        <v>1</v>
      </c>
      <c r="M31" s="34"/>
      <c r="N31" s="34">
        <v>6.4</v>
      </c>
      <c r="O31" s="34">
        <v>0.64</v>
      </c>
      <c r="P31" s="34"/>
      <c r="Q31" s="34"/>
    </row>
    <row r="32" spans="1:17" ht="36">
      <c r="A32" s="23">
        <v>8</v>
      </c>
      <c r="B32" s="30" t="s">
        <v>268</v>
      </c>
      <c r="C32" s="113" t="s">
        <v>267</v>
      </c>
      <c r="D32" s="31" t="s">
        <v>262</v>
      </c>
      <c r="E32" s="32">
        <v>0.11</v>
      </c>
      <c r="F32" s="33">
        <v>301.47000000000003</v>
      </c>
      <c r="G32" s="33">
        <v>255.1</v>
      </c>
      <c r="H32" s="33">
        <v>46.37</v>
      </c>
      <c r="I32" s="34"/>
      <c r="J32" s="60">
        <v>33</v>
      </c>
      <c r="K32" s="34">
        <v>28</v>
      </c>
      <c r="L32" s="34">
        <v>5</v>
      </c>
      <c r="M32" s="34"/>
      <c r="N32" s="34">
        <v>21.6</v>
      </c>
      <c r="O32" s="34">
        <v>2.38</v>
      </c>
      <c r="P32" s="34"/>
      <c r="Q32" s="34"/>
    </row>
    <row r="33" spans="1:17" ht="36">
      <c r="A33" s="23">
        <v>9</v>
      </c>
      <c r="B33" s="30" t="s">
        <v>266</v>
      </c>
      <c r="C33" s="113" t="s">
        <v>265</v>
      </c>
      <c r="D33" s="31" t="s">
        <v>262</v>
      </c>
      <c r="E33" s="32">
        <v>0.1</v>
      </c>
      <c r="F33" s="33">
        <v>676.92</v>
      </c>
      <c r="G33" s="33">
        <v>572.79</v>
      </c>
      <c r="H33" s="33">
        <v>104.13</v>
      </c>
      <c r="I33" s="34"/>
      <c r="J33" s="60">
        <v>68</v>
      </c>
      <c r="K33" s="34">
        <v>58</v>
      </c>
      <c r="L33" s="34">
        <v>10</v>
      </c>
      <c r="M33" s="34"/>
      <c r="N33" s="34">
        <v>48.5</v>
      </c>
      <c r="O33" s="34">
        <v>4.8499999999999996</v>
      </c>
      <c r="P33" s="34"/>
      <c r="Q33" s="34"/>
    </row>
    <row r="34" spans="1:17" ht="36">
      <c r="A34" s="23">
        <v>10</v>
      </c>
      <c r="B34" s="30" t="s">
        <v>264</v>
      </c>
      <c r="C34" s="113" t="s">
        <v>263</v>
      </c>
      <c r="D34" s="31" t="s">
        <v>262</v>
      </c>
      <c r="E34" s="32">
        <v>0.02</v>
      </c>
      <c r="F34" s="33">
        <v>1139.5999999999999</v>
      </c>
      <c r="G34" s="33">
        <v>966.81</v>
      </c>
      <c r="H34" s="33">
        <v>172.79</v>
      </c>
      <c r="I34" s="34"/>
      <c r="J34" s="60">
        <v>23</v>
      </c>
      <c r="K34" s="34">
        <v>20</v>
      </c>
      <c r="L34" s="34">
        <v>3</v>
      </c>
      <c r="M34" s="34"/>
      <c r="N34" s="34">
        <v>80.5</v>
      </c>
      <c r="O34" s="34">
        <v>1.61</v>
      </c>
      <c r="P34" s="34"/>
      <c r="Q34" s="34"/>
    </row>
    <row r="35" spans="1:17" ht="60">
      <c r="A35" s="23">
        <v>11</v>
      </c>
      <c r="B35" s="30" t="s">
        <v>261</v>
      </c>
      <c r="C35" s="113" t="s">
        <v>260</v>
      </c>
      <c r="D35" s="31" t="s">
        <v>251</v>
      </c>
      <c r="E35" s="35">
        <v>0.21</v>
      </c>
      <c r="F35" s="33">
        <v>265.91000000000003</v>
      </c>
      <c r="G35" s="34"/>
      <c r="H35" s="33">
        <v>265.91000000000003</v>
      </c>
      <c r="I35" s="33">
        <v>35.67</v>
      </c>
      <c r="J35" s="60">
        <v>56</v>
      </c>
      <c r="K35" s="34"/>
      <c r="L35" s="34">
        <v>56</v>
      </c>
      <c r="M35" s="34">
        <v>7</v>
      </c>
      <c r="N35" s="34"/>
      <c r="O35" s="34"/>
      <c r="P35" s="34">
        <v>2.44</v>
      </c>
      <c r="Q35" s="34">
        <v>0.51</v>
      </c>
    </row>
    <row r="36" spans="1:17" ht="60">
      <c r="A36" s="23">
        <v>12</v>
      </c>
      <c r="B36" s="30" t="s">
        <v>259</v>
      </c>
      <c r="C36" s="113" t="s">
        <v>258</v>
      </c>
      <c r="D36" s="31" t="s">
        <v>251</v>
      </c>
      <c r="E36" s="35">
        <v>0.1</v>
      </c>
      <c r="F36" s="33">
        <v>451.18</v>
      </c>
      <c r="G36" s="34"/>
      <c r="H36" s="33">
        <v>451.18</v>
      </c>
      <c r="I36" s="33">
        <v>60.53</v>
      </c>
      <c r="J36" s="60">
        <v>45</v>
      </c>
      <c r="K36" s="34"/>
      <c r="L36" s="34">
        <v>45</v>
      </c>
      <c r="M36" s="34">
        <v>6</v>
      </c>
      <c r="N36" s="34"/>
      <c r="O36" s="34"/>
      <c r="P36" s="34">
        <v>4.1399999999999997</v>
      </c>
      <c r="Q36" s="34">
        <v>0.41</v>
      </c>
    </row>
    <row r="37" spans="1:17" ht="60">
      <c r="A37" s="23">
        <v>13</v>
      </c>
      <c r="B37" s="30" t="s">
        <v>257</v>
      </c>
      <c r="C37" s="113" t="s">
        <v>256</v>
      </c>
      <c r="D37" s="31" t="s">
        <v>251</v>
      </c>
      <c r="E37" s="32">
        <v>0.02</v>
      </c>
      <c r="F37" s="33">
        <v>731.26</v>
      </c>
      <c r="G37" s="34"/>
      <c r="H37" s="33">
        <v>731.26</v>
      </c>
      <c r="I37" s="33">
        <v>98.1</v>
      </c>
      <c r="J37" s="60">
        <v>15</v>
      </c>
      <c r="K37" s="34"/>
      <c r="L37" s="34">
        <v>15</v>
      </c>
      <c r="M37" s="34">
        <v>2</v>
      </c>
      <c r="N37" s="34"/>
      <c r="O37" s="34"/>
      <c r="P37" s="34">
        <v>6.71</v>
      </c>
      <c r="Q37" s="34">
        <v>0.13</v>
      </c>
    </row>
    <row r="38" spans="1:17" ht="48">
      <c r="A38" s="23">
        <v>14</v>
      </c>
      <c r="B38" s="30" t="s">
        <v>255</v>
      </c>
      <c r="C38" s="113" t="s">
        <v>254</v>
      </c>
      <c r="D38" s="31" t="s">
        <v>251</v>
      </c>
      <c r="E38" s="32">
        <v>0.21</v>
      </c>
      <c r="F38" s="33">
        <v>82.82</v>
      </c>
      <c r="G38" s="34"/>
      <c r="H38" s="33">
        <v>82.82</v>
      </c>
      <c r="I38" s="33">
        <v>11.11</v>
      </c>
      <c r="J38" s="60">
        <v>17</v>
      </c>
      <c r="K38" s="34"/>
      <c r="L38" s="34">
        <v>17</v>
      </c>
      <c r="M38" s="34">
        <v>2</v>
      </c>
      <c r="N38" s="34"/>
      <c r="O38" s="34"/>
      <c r="P38" s="34">
        <v>0.76</v>
      </c>
      <c r="Q38" s="34">
        <v>0.16</v>
      </c>
    </row>
    <row r="39" spans="1:17" ht="48">
      <c r="A39" s="23">
        <v>15</v>
      </c>
      <c r="B39" s="30" t="s">
        <v>253</v>
      </c>
      <c r="C39" s="113" t="s">
        <v>252</v>
      </c>
      <c r="D39" s="31" t="s">
        <v>251</v>
      </c>
      <c r="E39" s="32">
        <v>0.12</v>
      </c>
      <c r="F39" s="33">
        <v>167.83</v>
      </c>
      <c r="G39" s="34"/>
      <c r="H39" s="33">
        <v>167.83</v>
      </c>
      <c r="I39" s="33">
        <v>22.51</v>
      </c>
      <c r="J39" s="60">
        <v>20</v>
      </c>
      <c r="K39" s="34"/>
      <c r="L39" s="34">
        <v>20</v>
      </c>
      <c r="M39" s="34">
        <v>3</v>
      </c>
      <c r="N39" s="34"/>
      <c r="O39" s="34"/>
      <c r="P39" s="34">
        <v>1.54</v>
      </c>
      <c r="Q39" s="34">
        <v>0.18</v>
      </c>
    </row>
    <row r="40" spans="1:17" ht="36">
      <c r="A40" s="23">
        <v>16</v>
      </c>
      <c r="B40" s="30" t="s">
        <v>250</v>
      </c>
      <c r="C40" s="113" t="s">
        <v>249</v>
      </c>
      <c r="D40" s="31" t="s">
        <v>1728</v>
      </c>
      <c r="E40" s="35">
        <v>0.33</v>
      </c>
      <c r="F40" s="33">
        <v>248.47</v>
      </c>
      <c r="G40" s="34"/>
      <c r="H40" s="33">
        <v>248.47</v>
      </c>
      <c r="I40" s="33">
        <v>39.42</v>
      </c>
      <c r="J40" s="60">
        <v>82</v>
      </c>
      <c r="K40" s="34"/>
      <c r="L40" s="34">
        <v>82</v>
      </c>
      <c r="M40" s="34">
        <v>13</v>
      </c>
      <c r="N40" s="34"/>
      <c r="O40" s="34"/>
      <c r="P40" s="34">
        <v>2.33</v>
      </c>
      <c r="Q40" s="34">
        <v>0.77</v>
      </c>
    </row>
    <row r="41" spans="1:17" ht="36">
      <c r="A41" s="23">
        <v>17</v>
      </c>
      <c r="B41" s="30" t="s">
        <v>248</v>
      </c>
      <c r="C41" s="113" t="s">
        <v>247</v>
      </c>
      <c r="D41" s="31" t="s">
        <v>916</v>
      </c>
      <c r="E41" s="35">
        <v>1.6500000000000001E-2</v>
      </c>
      <c r="F41" s="33">
        <v>4672.74</v>
      </c>
      <c r="G41" s="33">
        <v>135.18</v>
      </c>
      <c r="H41" s="33">
        <v>4533.7299999999996</v>
      </c>
      <c r="I41" s="33">
        <v>569.17999999999995</v>
      </c>
      <c r="J41" s="60">
        <v>77</v>
      </c>
      <c r="K41" s="34">
        <v>2</v>
      </c>
      <c r="L41" s="34">
        <v>75</v>
      </c>
      <c r="M41" s="34">
        <v>9</v>
      </c>
      <c r="N41" s="34">
        <v>12.3</v>
      </c>
      <c r="O41" s="34">
        <v>0.2</v>
      </c>
      <c r="P41" s="34">
        <v>35.729999999999997</v>
      </c>
      <c r="Q41" s="34">
        <v>0.59</v>
      </c>
    </row>
    <row r="42" spans="1:17" ht="87">
      <c r="A42" s="23">
        <v>18</v>
      </c>
      <c r="B42" s="30" t="s">
        <v>2070</v>
      </c>
      <c r="C42" s="113" t="s">
        <v>246</v>
      </c>
      <c r="D42" s="31" t="s">
        <v>1697</v>
      </c>
      <c r="E42" s="35">
        <v>11</v>
      </c>
      <c r="F42" s="33">
        <v>18.37</v>
      </c>
      <c r="G42" s="34"/>
      <c r="H42" s="33">
        <v>18.37</v>
      </c>
      <c r="I42" s="34"/>
      <c r="J42" s="60">
        <v>202</v>
      </c>
      <c r="K42" s="34"/>
      <c r="L42" s="34">
        <v>202</v>
      </c>
      <c r="M42" s="34"/>
      <c r="N42" s="34"/>
      <c r="O42" s="34"/>
      <c r="P42" s="34"/>
      <c r="Q42" s="34"/>
    </row>
    <row r="43" spans="1:17" ht="55.5">
      <c r="A43" s="23">
        <v>19</v>
      </c>
      <c r="B43" s="30" t="s">
        <v>242</v>
      </c>
      <c r="C43" s="113" t="s">
        <v>245</v>
      </c>
      <c r="D43" s="31" t="s">
        <v>1697</v>
      </c>
      <c r="E43" s="35">
        <v>12.8</v>
      </c>
      <c r="F43" s="33">
        <v>15.16</v>
      </c>
      <c r="G43" s="34"/>
      <c r="H43" s="34"/>
      <c r="I43" s="34"/>
      <c r="J43" s="60">
        <v>194</v>
      </c>
      <c r="K43" s="34"/>
      <c r="L43" s="34"/>
      <c r="M43" s="34"/>
      <c r="N43" s="34"/>
      <c r="O43" s="34"/>
      <c r="P43" s="34"/>
      <c r="Q43" s="34"/>
    </row>
    <row r="44" spans="1:17" ht="75">
      <c r="A44" s="23">
        <v>20</v>
      </c>
      <c r="B44" s="30" t="s">
        <v>238</v>
      </c>
      <c r="C44" s="113" t="s">
        <v>244</v>
      </c>
      <c r="D44" s="31" t="s">
        <v>1697</v>
      </c>
      <c r="E44" s="32">
        <v>12.8</v>
      </c>
      <c r="F44" s="33">
        <v>12.24</v>
      </c>
      <c r="G44" s="34"/>
      <c r="H44" s="33">
        <v>12.24</v>
      </c>
      <c r="I44" s="34"/>
      <c r="J44" s="60">
        <v>157</v>
      </c>
      <c r="K44" s="34"/>
      <c r="L44" s="34">
        <v>157</v>
      </c>
      <c r="M44" s="34"/>
      <c r="N44" s="34"/>
      <c r="O44" s="34"/>
      <c r="P44" s="34"/>
      <c r="Q44" s="34"/>
    </row>
    <row r="45" spans="1:17" ht="55.5">
      <c r="A45" s="23">
        <v>21</v>
      </c>
      <c r="B45" s="30" t="s">
        <v>240</v>
      </c>
      <c r="C45" s="113" t="s">
        <v>243</v>
      </c>
      <c r="D45" s="31" t="s">
        <v>1697</v>
      </c>
      <c r="E45" s="32">
        <v>12.8</v>
      </c>
      <c r="F45" s="33">
        <v>14.43</v>
      </c>
      <c r="G45" s="34"/>
      <c r="H45" s="34"/>
      <c r="I45" s="34"/>
      <c r="J45" s="60">
        <v>185</v>
      </c>
      <c r="K45" s="34"/>
      <c r="L45" s="34"/>
      <c r="M45" s="34"/>
      <c r="N45" s="34"/>
      <c r="O45" s="34"/>
      <c r="P45" s="34"/>
      <c r="Q45" s="34"/>
    </row>
    <row r="46" spans="1:17" ht="55.5">
      <c r="A46" s="23">
        <v>22</v>
      </c>
      <c r="B46" s="30" t="s">
        <v>242</v>
      </c>
      <c r="C46" s="113" t="s">
        <v>241</v>
      </c>
      <c r="D46" s="31" t="s">
        <v>1697</v>
      </c>
      <c r="E46" s="35">
        <v>8.3000000000000007</v>
      </c>
      <c r="F46" s="33">
        <v>15.16</v>
      </c>
      <c r="G46" s="34"/>
      <c r="H46" s="34"/>
      <c r="I46" s="34"/>
      <c r="J46" s="60">
        <v>126</v>
      </c>
      <c r="K46" s="34"/>
      <c r="L46" s="34"/>
      <c r="M46" s="34"/>
      <c r="N46" s="34"/>
      <c r="O46" s="34"/>
      <c r="P46" s="34"/>
      <c r="Q46" s="34"/>
    </row>
    <row r="47" spans="1:17" ht="55.5">
      <c r="A47" s="23">
        <v>23</v>
      </c>
      <c r="B47" s="30" t="s">
        <v>240</v>
      </c>
      <c r="C47" s="113" t="s">
        <v>239</v>
      </c>
      <c r="D47" s="31" t="s">
        <v>1697</v>
      </c>
      <c r="E47" s="32">
        <v>8.3000000000000007</v>
      </c>
      <c r="F47" s="33">
        <v>14.43</v>
      </c>
      <c r="G47" s="34"/>
      <c r="H47" s="34"/>
      <c r="I47" s="34"/>
      <c r="J47" s="60">
        <v>120</v>
      </c>
      <c r="K47" s="34"/>
      <c r="L47" s="34"/>
      <c r="M47" s="34"/>
      <c r="N47" s="34"/>
      <c r="O47" s="34"/>
      <c r="P47" s="34"/>
      <c r="Q47" s="34"/>
    </row>
    <row r="48" spans="1:17" ht="75">
      <c r="A48" s="23">
        <v>24</v>
      </c>
      <c r="B48" s="30" t="s">
        <v>238</v>
      </c>
      <c r="C48" s="113" t="s">
        <v>237</v>
      </c>
      <c r="D48" s="31" t="s">
        <v>1697</v>
      </c>
      <c r="E48" s="32">
        <v>8.3000000000000007</v>
      </c>
      <c r="F48" s="33">
        <v>12.24</v>
      </c>
      <c r="G48" s="34"/>
      <c r="H48" s="33">
        <v>12.24</v>
      </c>
      <c r="I48" s="34"/>
      <c r="J48" s="60">
        <v>102</v>
      </c>
      <c r="K48" s="34"/>
      <c r="L48" s="34">
        <v>102</v>
      </c>
      <c r="M48" s="34"/>
      <c r="N48" s="34"/>
      <c r="O48" s="34"/>
      <c r="P48" s="34"/>
      <c r="Q48" s="34"/>
    </row>
    <row r="49" spans="1:17" ht="19.899999999999999" customHeight="1">
      <c r="A49" s="219" t="s">
        <v>236</v>
      </c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</row>
    <row r="50" spans="1:17" ht="48">
      <c r="A50" s="23">
        <v>25</v>
      </c>
      <c r="B50" s="30" t="s">
        <v>234</v>
      </c>
      <c r="C50" s="113" t="s">
        <v>235</v>
      </c>
      <c r="D50" s="31" t="s">
        <v>1547</v>
      </c>
      <c r="E50" s="35">
        <v>8.2000000000000003E-2</v>
      </c>
      <c r="F50" s="33">
        <v>798.73</v>
      </c>
      <c r="G50" s="34"/>
      <c r="H50" s="33">
        <v>798.73</v>
      </c>
      <c r="I50" s="33">
        <v>126.73</v>
      </c>
      <c r="J50" s="60">
        <v>65</v>
      </c>
      <c r="K50" s="34"/>
      <c r="L50" s="34">
        <v>65</v>
      </c>
      <c r="M50" s="34">
        <v>10</v>
      </c>
      <c r="N50" s="34"/>
      <c r="O50" s="34"/>
      <c r="P50" s="34">
        <v>7.49</v>
      </c>
      <c r="Q50" s="34">
        <v>0.61</v>
      </c>
    </row>
    <row r="51" spans="1:17" ht="48">
      <c r="A51" s="23">
        <v>26</v>
      </c>
      <c r="B51" s="30" t="s">
        <v>234</v>
      </c>
      <c r="C51" s="113" t="s">
        <v>233</v>
      </c>
      <c r="D51" s="31" t="s">
        <v>1547</v>
      </c>
      <c r="E51" s="35">
        <v>0.161</v>
      </c>
      <c r="F51" s="33">
        <v>798.73</v>
      </c>
      <c r="G51" s="34"/>
      <c r="H51" s="33">
        <v>798.73</v>
      </c>
      <c r="I51" s="33">
        <v>126.73</v>
      </c>
      <c r="J51" s="60">
        <v>129</v>
      </c>
      <c r="K51" s="34"/>
      <c r="L51" s="34">
        <v>129</v>
      </c>
      <c r="M51" s="34">
        <v>20</v>
      </c>
      <c r="N51" s="34"/>
      <c r="O51" s="34"/>
      <c r="P51" s="34">
        <v>7.49</v>
      </c>
      <c r="Q51" s="34">
        <v>1.21</v>
      </c>
    </row>
    <row r="52" spans="1:17" ht="48">
      <c r="A52" s="23">
        <v>27</v>
      </c>
      <c r="B52" s="30" t="s">
        <v>918</v>
      </c>
      <c r="C52" s="113" t="s">
        <v>232</v>
      </c>
      <c r="D52" s="31" t="s">
        <v>1547</v>
      </c>
      <c r="E52" s="35">
        <v>0.24299999999999999</v>
      </c>
      <c r="F52" s="33">
        <v>5028.78</v>
      </c>
      <c r="G52" s="33">
        <v>125.4</v>
      </c>
      <c r="H52" s="33">
        <v>4898.28</v>
      </c>
      <c r="I52" s="33">
        <v>559.88</v>
      </c>
      <c r="J52" s="60">
        <v>1222</v>
      </c>
      <c r="K52" s="34">
        <v>30</v>
      </c>
      <c r="L52" s="34">
        <v>1190</v>
      </c>
      <c r="M52" s="34">
        <v>136</v>
      </c>
      <c r="N52" s="34">
        <v>11.41</v>
      </c>
      <c r="O52" s="34">
        <v>2.77</v>
      </c>
      <c r="P52" s="34">
        <v>33.090000000000003</v>
      </c>
      <c r="Q52" s="34">
        <v>8.0399999999999991</v>
      </c>
    </row>
    <row r="53" spans="1:17" ht="87">
      <c r="A53" s="23">
        <v>28</v>
      </c>
      <c r="B53" s="30" t="s">
        <v>2070</v>
      </c>
      <c r="C53" s="113" t="s">
        <v>2069</v>
      </c>
      <c r="D53" s="31" t="s">
        <v>1697</v>
      </c>
      <c r="E53" s="35">
        <v>486</v>
      </c>
      <c r="F53" s="33">
        <v>18.37</v>
      </c>
      <c r="G53" s="34"/>
      <c r="H53" s="33">
        <v>18.37</v>
      </c>
      <c r="I53" s="34"/>
      <c r="J53" s="60">
        <v>8928</v>
      </c>
      <c r="K53" s="34"/>
      <c r="L53" s="34">
        <v>8928</v>
      </c>
      <c r="M53" s="34"/>
      <c r="N53" s="34"/>
      <c r="O53" s="34"/>
      <c r="P53" s="34"/>
      <c r="Q53" s="34"/>
    </row>
    <row r="54" spans="1:17" ht="24">
      <c r="A54" s="23">
        <v>29</v>
      </c>
      <c r="B54" s="30" t="s">
        <v>231</v>
      </c>
      <c r="C54" s="113" t="s">
        <v>230</v>
      </c>
      <c r="D54" s="31" t="s">
        <v>774</v>
      </c>
      <c r="E54" s="35">
        <v>0.60229999999999995</v>
      </c>
      <c r="F54" s="33">
        <v>26.66</v>
      </c>
      <c r="G54" s="34"/>
      <c r="H54" s="33">
        <v>26.66</v>
      </c>
      <c r="I54" s="33">
        <v>4.2300000000000004</v>
      </c>
      <c r="J54" s="60">
        <v>16</v>
      </c>
      <c r="K54" s="34"/>
      <c r="L54" s="34">
        <v>16</v>
      </c>
      <c r="M54" s="34">
        <v>3</v>
      </c>
      <c r="N54" s="34"/>
      <c r="O54" s="34"/>
      <c r="P54" s="34">
        <v>0.25</v>
      </c>
      <c r="Q54" s="34">
        <v>0.15</v>
      </c>
    </row>
    <row r="55" spans="1:17" ht="24">
      <c r="A55" s="23">
        <v>30</v>
      </c>
      <c r="B55" s="30" t="s">
        <v>229</v>
      </c>
      <c r="C55" s="113" t="s">
        <v>228</v>
      </c>
      <c r="D55" s="31" t="s">
        <v>1547</v>
      </c>
      <c r="E55" s="35">
        <v>6.6E-3</v>
      </c>
      <c r="F55" s="33">
        <v>16834.580000000002</v>
      </c>
      <c r="G55" s="33">
        <v>14473.25</v>
      </c>
      <c r="H55" s="33">
        <v>2361.33</v>
      </c>
      <c r="I55" s="33">
        <v>261.92</v>
      </c>
      <c r="J55" s="60">
        <v>111</v>
      </c>
      <c r="K55" s="34">
        <v>96</v>
      </c>
      <c r="L55" s="34">
        <v>15</v>
      </c>
      <c r="M55" s="34">
        <v>2</v>
      </c>
      <c r="N55" s="34">
        <v>1205.0999999999999</v>
      </c>
      <c r="O55" s="34">
        <v>7.95</v>
      </c>
      <c r="P55" s="34">
        <v>15.48</v>
      </c>
      <c r="Q55" s="34">
        <v>0.1</v>
      </c>
    </row>
    <row r="56" spans="1:17" ht="19.899999999999999" customHeight="1">
      <c r="A56" s="219" t="s">
        <v>227</v>
      </c>
      <c r="B56" s="216"/>
      <c r="C56" s="216"/>
      <c r="D56" s="216"/>
      <c r="E56" s="216"/>
      <c r="F56" s="216"/>
      <c r="G56" s="216"/>
      <c r="H56" s="216"/>
      <c r="I56" s="216"/>
      <c r="J56" s="216"/>
      <c r="K56" s="216"/>
      <c r="L56" s="216"/>
      <c r="M56" s="216"/>
      <c r="N56" s="216"/>
      <c r="O56" s="216"/>
      <c r="P56" s="216"/>
      <c r="Q56" s="216"/>
    </row>
    <row r="57" spans="1:17" ht="34.15" customHeight="1">
      <c r="A57" s="23">
        <v>31</v>
      </c>
      <c r="B57" s="30" t="s">
        <v>226</v>
      </c>
      <c r="C57" s="113" t="s">
        <v>225</v>
      </c>
      <c r="D57" s="31" t="s">
        <v>916</v>
      </c>
      <c r="E57" s="35">
        <v>0.107</v>
      </c>
      <c r="F57" s="33">
        <v>2463.0500000000002</v>
      </c>
      <c r="G57" s="34"/>
      <c r="H57" s="33">
        <v>2463.0500000000002</v>
      </c>
      <c r="I57" s="33">
        <v>385.1</v>
      </c>
      <c r="J57" s="60">
        <v>264</v>
      </c>
      <c r="K57" s="34"/>
      <c r="L57" s="34">
        <v>264</v>
      </c>
      <c r="M57" s="34">
        <v>41</v>
      </c>
      <c r="N57" s="34"/>
      <c r="O57" s="34"/>
      <c r="P57" s="34">
        <v>22.76</v>
      </c>
      <c r="Q57" s="34">
        <v>2.44</v>
      </c>
    </row>
    <row r="58" spans="1:17" ht="41.45" customHeight="1">
      <c r="A58" s="23">
        <v>32</v>
      </c>
      <c r="B58" s="30" t="s">
        <v>224</v>
      </c>
      <c r="C58" s="113" t="s">
        <v>223</v>
      </c>
      <c r="D58" s="31" t="s">
        <v>916</v>
      </c>
      <c r="E58" s="32">
        <v>0.107</v>
      </c>
      <c r="F58" s="33">
        <v>550.13</v>
      </c>
      <c r="G58" s="34"/>
      <c r="H58" s="33">
        <v>550.13</v>
      </c>
      <c r="I58" s="33">
        <v>79.38</v>
      </c>
      <c r="J58" s="60">
        <v>59</v>
      </c>
      <c r="K58" s="34"/>
      <c r="L58" s="34">
        <v>59</v>
      </c>
      <c r="M58" s="34">
        <v>8</v>
      </c>
      <c r="N58" s="34"/>
      <c r="O58" s="34"/>
      <c r="P58" s="34">
        <v>4.6900000000000004</v>
      </c>
      <c r="Q58" s="34">
        <v>0.5</v>
      </c>
    </row>
    <row r="59" spans="1:17" ht="60">
      <c r="A59" s="23">
        <v>33</v>
      </c>
      <c r="B59" s="30" t="s">
        <v>1572</v>
      </c>
      <c r="C59" s="113" t="s">
        <v>1573</v>
      </c>
      <c r="D59" s="31" t="s">
        <v>774</v>
      </c>
      <c r="E59" s="35">
        <v>0.53600000000000003</v>
      </c>
      <c r="F59" s="33">
        <v>32528.99</v>
      </c>
      <c r="G59" s="33">
        <v>429.21</v>
      </c>
      <c r="H59" s="33">
        <v>5950.28</v>
      </c>
      <c r="I59" s="33">
        <v>827.17</v>
      </c>
      <c r="J59" s="60">
        <v>17436</v>
      </c>
      <c r="K59" s="34">
        <v>230</v>
      </c>
      <c r="L59" s="34">
        <v>3189</v>
      </c>
      <c r="M59" s="34">
        <v>443</v>
      </c>
      <c r="N59" s="34">
        <v>37.29</v>
      </c>
      <c r="O59" s="34">
        <v>19.989999999999998</v>
      </c>
      <c r="P59" s="34">
        <v>49.92</v>
      </c>
      <c r="Q59" s="34">
        <v>26.76</v>
      </c>
    </row>
    <row r="60" spans="1:17" ht="67.5">
      <c r="A60" s="23">
        <v>34</v>
      </c>
      <c r="B60" s="30" t="s">
        <v>222</v>
      </c>
      <c r="C60" s="113" t="s">
        <v>221</v>
      </c>
      <c r="D60" s="31" t="s">
        <v>774</v>
      </c>
      <c r="E60" s="32">
        <v>0.53600000000000003</v>
      </c>
      <c r="F60" s="33">
        <v>9179.2000000000007</v>
      </c>
      <c r="G60" s="34"/>
      <c r="H60" s="33">
        <v>1244.3499999999999</v>
      </c>
      <c r="I60" s="33">
        <v>201.3</v>
      </c>
      <c r="J60" s="60">
        <v>4920</v>
      </c>
      <c r="K60" s="34"/>
      <c r="L60" s="34">
        <v>667</v>
      </c>
      <c r="M60" s="34">
        <v>108</v>
      </c>
      <c r="N60" s="34"/>
      <c r="O60" s="34"/>
      <c r="P60" s="34">
        <v>12.55</v>
      </c>
      <c r="Q60" s="34">
        <v>6.73</v>
      </c>
    </row>
    <row r="61" spans="1:17" ht="24">
      <c r="A61" s="23">
        <v>35</v>
      </c>
      <c r="B61" s="30" t="s">
        <v>1575</v>
      </c>
      <c r="C61" s="113" t="s">
        <v>220</v>
      </c>
      <c r="D61" s="31" t="s">
        <v>1577</v>
      </c>
      <c r="E61" s="35">
        <v>0.42899999999999999</v>
      </c>
      <c r="F61" s="33">
        <v>2017.46</v>
      </c>
      <c r="G61" s="34"/>
      <c r="H61" s="33">
        <v>46.53</v>
      </c>
      <c r="I61" s="33">
        <v>11.16</v>
      </c>
      <c r="J61" s="60">
        <v>865</v>
      </c>
      <c r="K61" s="34"/>
      <c r="L61" s="34">
        <v>20</v>
      </c>
      <c r="M61" s="34">
        <v>5</v>
      </c>
      <c r="N61" s="34"/>
      <c r="O61" s="34"/>
      <c r="P61" s="34">
        <v>0.66</v>
      </c>
      <c r="Q61" s="34">
        <v>0.28000000000000003</v>
      </c>
    </row>
    <row r="62" spans="1:17" ht="55.5">
      <c r="A62" s="23">
        <v>36</v>
      </c>
      <c r="B62" s="30" t="s">
        <v>219</v>
      </c>
      <c r="C62" s="113" t="s">
        <v>218</v>
      </c>
      <c r="D62" s="31" t="s">
        <v>774</v>
      </c>
      <c r="E62" s="32">
        <v>0.53600000000000003</v>
      </c>
      <c r="F62" s="33">
        <v>79196.53</v>
      </c>
      <c r="G62" s="33">
        <v>953.13</v>
      </c>
      <c r="H62" s="33">
        <v>5808.96</v>
      </c>
      <c r="I62" s="33">
        <v>500.18</v>
      </c>
      <c r="J62" s="60">
        <v>42449</v>
      </c>
      <c r="K62" s="34">
        <v>511</v>
      </c>
      <c r="L62" s="34">
        <v>3114</v>
      </c>
      <c r="M62" s="34">
        <v>268</v>
      </c>
      <c r="N62" s="34">
        <v>73.66</v>
      </c>
      <c r="O62" s="34">
        <v>39.479999999999997</v>
      </c>
      <c r="P62" s="34">
        <v>29.61</v>
      </c>
      <c r="Q62" s="34">
        <v>15.87</v>
      </c>
    </row>
    <row r="63" spans="1:17" ht="24">
      <c r="A63" s="23">
        <v>37</v>
      </c>
      <c r="B63" s="30" t="s">
        <v>1575</v>
      </c>
      <c r="C63" s="113" t="s">
        <v>217</v>
      </c>
      <c r="D63" s="31" t="s">
        <v>1577</v>
      </c>
      <c r="E63" s="35">
        <v>0.1072</v>
      </c>
      <c r="F63" s="33">
        <v>2017.46</v>
      </c>
      <c r="G63" s="34"/>
      <c r="H63" s="33">
        <v>46.53</v>
      </c>
      <c r="I63" s="33">
        <v>11.16</v>
      </c>
      <c r="J63" s="60">
        <v>216</v>
      </c>
      <c r="K63" s="34"/>
      <c r="L63" s="34">
        <v>5</v>
      </c>
      <c r="M63" s="34">
        <v>1</v>
      </c>
      <c r="N63" s="34"/>
      <c r="O63" s="34"/>
      <c r="P63" s="34">
        <v>0.66</v>
      </c>
      <c r="Q63" s="34">
        <v>7.0000000000000007E-2</v>
      </c>
    </row>
    <row r="64" spans="1:17" ht="48.6" customHeight="1">
      <c r="A64" s="23">
        <v>38</v>
      </c>
      <c r="B64" s="30" t="s">
        <v>1578</v>
      </c>
      <c r="C64" s="113" t="s">
        <v>1579</v>
      </c>
      <c r="D64" s="31" t="s">
        <v>774</v>
      </c>
      <c r="E64" s="35">
        <v>0.53600000000000003</v>
      </c>
      <c r="F64" s="33">
        <v>55602.96</v>
      </c>
      <c r="G64" s="33">
        <v>518.97</v>
      </c>
      <c r="H64" s="33">
        <v>2984</v>
      </c>
      <c r="I64" s="33">
        <v>322.26</v>
      </c>
      <c r="J64" s="60">
        <v>29803</v>
      </c>
      <c r="K64" s="34">
        <v>278</v>
      </c>
      <c r="L64" s="34">
        <v>1599</v>
      </c>
      <c r="M64" s="34">
        <v>173</v>
      </c>
      <c r="N64" s="34">
        <v>38.299999999999997</v>
      </c>
      <c r="O64" s="34">
        <v>20.53</v>
      </c>
      <c r="P64" s="34">
        <v>19.079999999999998</v>
      </c>
      <c r="Q64" s="34">
        <v>10.23</v>
      </c>
    </row>
    <row r="65" spans="1:17" ht="55.5">
      <c r="A65" s="23">
        <v>39</v>
      </c>
      <c r="B65" s="30" t="s">
        <v>1581</v>
      </c>
      <c r="C65" s="113" t="s">
        <v>216</v>
      </c>
      <c r="D65" s="31" t="s">
        <v>774</v>
      </c>
      <c r="E65" s="32">
        <v>0.53600000000000003</v>
      </c>
      <c r="F65" s="33">
        <v>13003.12</v>
      </c>
      <c r="G65" s="33">
        <v>2.44</v>
      </c>
      <c r="H65" s="33">
        <v>6.64</v>
      </c>
      <c r="I65" s="34"/>
      <c r="J65" s="60">
        <v>6970</v>
      </c>
      <c r="K65" s="34">
        <v>1</v>
      </c>
      <c r="L65" s="34">
        <v>4</v>
      </c>
      <c r="M65" s="34"/>
      <c r="N65" s="34">
        <v>0.18</v>
      </c>
      <c r="O65" s="34">
        <v>0.1</v>
      </c>
      <c r="P65" s="34"/>
      <c r="Q65" s="34"/>
    </row>
    <row r="66" spans="1:17" ht="36">
      <c r="A66" s="23">
        <v>40</v>
      </c>
      <c r="B66" s="30" t="s">
        <v>215</v>
      </c>
      <c r="C66" s="113" t="s">
        <v>214</v>
      </c>
      <c r="D66" s="31" t="s">
        <v>774</v>
      </c>
      <c r="E66" s="32">
        <v>0.53600000000000003</v>
      </c>
      <c r="F66" s="33">
        <v>5815.85</v>
      </c>
      <c r="G66" s="33">
        <v>200.81</v>
      </c>
      <c r="H66" s="33">
        <v>834.34</v>
      </c>
      <c r="I66" s="33">
        <v>112.19</v>
      </c>
      <c r="J66" s="60">
        <v>3117</v>
      </c>
      <c r="K66" s="34">
        <v>108</v>
      </c>
      <c r="L66" s="34">
        <v>447</v>
      </c>
      <c r="M66" s="34">
        <v>60</v>
      </c>
      <c r="N66" s="34">
        <v>16.72</v>
      </c>
      <c r="O66" s="34">
        <v>8.9600000000000009</v>
      </c>
      <c r="P66" s="34">
        <v>6.58</v>
      </c>
      <c r="Q66" s="34">
        <v>3.53</v>
      </c>
    </row>
    <row r="67" spans="1:17" ht="24">
      <c r="A67" s="23">
        <v>41</v>
      </c>
      <c r="B67" s="30" t="s">
        <v>213</v>
      </c>
      <c r="C67" s="113" t="s">
        <v>212</v>
      </c>
      <c r="D67" s="31" t="s">
        <v>1543</v>
      </c>
      <c r="E67" s="35">
        <v>1.67</v>
      </c>
      <c r="F67" s="33">
        <v>4479.96</v>
      </c>
      <c r="G67" s="33">
        <v>906.11</v>
      </c>
      <c r="H67" s="33">
        <v>91.05</v>
      </c>
      <c r="I67" s="33">
        <v>12.38</v>
      </c>
      <c r="J67" s="60">
        <v>7482</v>
      </c>
      <c r="K67" s="34">
        <v>1513</v>
      </c>
      <c r="L67" s="34">
        <v>152</v>
      </c>
      <c r="M67" s="34">
        <v>21</v>
      </c>
      <c r="N67" s="34">
        <v>76.08</v>
      </c>
      <c r="O67" s="34">
        <v>127.05</v>
      </c>
      <c r="P67" s="34">
        <v>0.68</v>
      </c>
      <c r="Q67" s="34">
        <v>1.1399999999999999</v>
      </c>
    </row>
    <row r="68" spans="1:17" ht="36">
      <c r="A68" s="23">
        <v>42</v>
      </c>
      <c r="B68" s="30" t="s">
        <v>211</v>
      </c>
      <c r="C68" s="113" t="s">
        <v>210</v>
      </c>
      <c r="D68" s="31" t="s">
        <v>1516</v>
      </c>
      <c r="E68" s="32">
        <v>167</v>
      </c>
      <c r="F68" s="33">
        <v>59.88</v>
      </c>
      <c r="G68" s="34"/>
      <c r="H68" s="34"/>
      <c r="I68" s="34"/>
      <c r="J68" s="60">
        <v>10000</v>
      </c>
      <c r="K68" s="34"/>
      <c r="L68" s="34"/>
      <c r="M68" s="34"/>
      <c r="N68" s="34"/>
      <c r="O68" s="34"/>
      <c r="P68" s="34"/>
      <c r="Q68" s="34"/>
    </row>
    <row r="69" spans="1:17" ht="19.899999999999999" customHeight="1">
      <c r="A69" s="219" t="s">
        <v>209</v>
      </c>
      <c r="B69" s="216"/>
      <c r="C69" s="216"/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</row>
    <row r="70" spans="1:17" ht="36">
      <c r="A70" s="23">
        <v>43</v>
      </c>
      <c r="B70" s="30" t="s">
        <v>208</v>
      </c>
      <c r="C70" s="113" t="s">
        <v>207</v>
      </c>
      <c r="D70" s="31" t="s">
        <v>1543</v>
      </c>
      <c r="E70" s="35">
        <v>0.52</v>
      </c>
      <c r="F70" s="33">
        <v>3353.64</v>
      </c>
      <c r="G70" s="33">
        <v>906.11</v>
      </c>
      <c r="H70" s="33">
        <v>91.05</v>
      </c>
      <c r="I70" s="33">
        <v>12.38</v>
      </c>
      <c r="J70" s="60">
        <v>1744</v>
      </c>
      <c r="K70" s="34">
        <v>471</v>
      </c>
      <c r="L70" s="34">
        <v>47</v>
      </c>
      <c r="M70" s="34">
        <v>6</v>
      </c>
      <c r="N70" s="34">
        <v>76.08</v>
      </c>
      <c r="O70" s="34">
        <v>39.56</v>
      </c>
      <c r="P70" s="34">
        <v>0.68</v>
      </c>
      <c r="Q70" s="34">
        <v>0.35</v>
      </c>
    </row>
    <row r="71" spans="1:17" ht="48">
      <c r="A71" s="23">
        <v>44</v>
      </c>
      <c r="B71" s="30" t="s">
        <v>1537</v>
      </c>
      <c r="C71" s="113" t="s">
        <v>206</v>
      </c>
      <c r="D71" s="31" t="s">
        <v>1538</v>
      </c>
      <c r="E71" s="32">
        <v>52</v>
      </c>
      <c r="F71" s="33">
        <v>696.22</v>
      </c>
      <c r="G71" s="34"/>
      <c r="H71" s="34"/>
      <c r="I71" s="34"/>
      <c r="J71" s="60">
        <v>36203</v>
      </c>
      <c r="K71" s="34"/>
      <c r="L71" s="34"/>
      <c r="M71" s="34"/>
      <c r="N71" s="34"/>
      <c r="O71" s="34"/>
      <c r="P71" s="34"/>
      <c r="Q71" s="34"/>
    </row>
    <row r="72" spans="1:17" ht="48">
      <c r="A72" s="23">
        <v>45</v>
      </c>
      <c r="B72" s="30" t="s">
        <v>205</v>
      </c>
      <c r="C72" s="113" t="s">
        <v>204</v>
      </c>
      <c r="D72" s="31" t="s">
        <v>1939</v>
      </c>
      <c r="E72" s="35">
        <v>1.2</v>
      </c>
      <c r="F72" s="33">
        <v>3036.75</v>
      </c>
      <c r="G72" s="33">
        <v>447.6</v>
      </c>
      <c r="H72" s="34"/>
      <c r="I72" s="34"/>
      <c r="J72" s="60">
        <v>3644</v>
      </c>
      <c r="K72" s="34">
        <v>537</v>
      </c>
      <c r="L72" s="34"/>
      <c r="M72" s="34"/>
      <c r="N72" s="34">
        <v>40</v>
      </c>
      <c r="O72" s="34">
        <v>48</v>
      </c>
      <c r="P72" s="34"/>
      <c r="Q72" s="34"/>
    </row>
    <row r="73" spans="1:17" ht="24">
      <c r="A73" s="23">
        <v>46</v>
      </c>
      <c r="B73" s="30" t="s">
        <v>203</v>
      </c>
      <c r="C73" s="113" t="s">
        <v>202</v>
      </c>
      <c r="D73" s="31" t="s">
        <v>1939</v>
      </c>
      <c r="E73" s="35">
        <v>1.2</v>
      </c>
      <c r="F73" s="33">
        <v>719.43</v>
      </c>
      <c r="G73" s="33">
        <v>71.34</v>
      </c>
      <c r="H73" s="33">
        <v>408.89</v>
      </c>
      <c r="I73" s="33">
        <v>49.87</v>
      </c>
      <c r="J73" s="60">
        <v>863</v>
      </c>
      <c r="K73" s="34">
        <v>86</v>
      </c>
      <c r="L73" s="34">
        <v>491</v>
      </c>
      <c r="M73" s="34">
        <v>60</v>
      </c>
      <c r="N73" s="34">
        <v>5.99</v>
      </c>
      <c r="O73" s="34">
        <v>7.19</v>
      </c>
      <c r="P73" s="34">
        <v>2.74</v>
      </c>
      <c r="Q73" s="34">
        <v>3.29</v>
      </c>
    </row>
    <row r="74" spans="1:17">
      <c r="A74" s="215" t="s">
        <v>1582</v>
      </c>
      <c r="B74" s="216"/>
      <c r="C74" s="216"/>
      <c r="D74" s="216"/>
      <c r="E74" s="216"/>
      <c r="F74" s="216"/>
      <c r="G74" s="216"/>
      <c r="H74" s="216"/>
      <c r="I74" s="216"/>
      <c r="J74" s="61">
        <v>182537</v>
      </c>
      <c r="K74" s="33">
        <v>5524</v>
      </c>
      <c r="L74" s="33">
        <v>24144</v>
      </c>
      <c r="M74" s="33">
        <v>1682</v>
      </c>
      <c r="N74" s="34"/>
      <c r="O74" s="33">
        <v>465.24</v>
      </c>
      <c r="P74" s="34"/>
      <c r="Q74" s="33">
        <v>101.53</v>
      </c>
    </row>
    <row r="75" spans="1:17">
      <c r="A75" s="215" t="s">
        <v>1583</v>
      </c>
      <c r="B75" s="216"/>
      <c r="C75" s="216"/>
      <c r="D75" s="216"/>
      <c r="E75" s="216"/>
      <c r="F75" s="216"/>
      <c r="G75" s="216"/>
      <c r="H75" s="216"/>
      <c r="I75" s="216"/>
      <c r="J75" s="61">
        <v>185936</v>
      </c>
      <c r="K75" s="33">
        <v>6628</v>
      </c>
      <c r="L75" s="33">
        <v>26439</v>
      </c>
      <c r="M75" s="33">
        <v>2017</v>
      </c>
      <c r="N75" s="34"/>
      <c r="O75" s="33">
        <v>535.03</v>
      </c>
      <c r="P75" s="34"/>
      <c r="Q75" s="33">
        <v>116.76</v>
      </c>
    </row>
    <row r="76" spans="1:17">
      <c r="A76" s="215" t="s">
        <v>1584</v>
      </c>
      <c r="B76" s="216"/>
      <c r="C76" s="216"/>
      <c r="D76" s="216"/>
      <c r="E76" s="216"/>
      <c r="F76" s="216"/>
      <c r="G76" s="216"/>
      <c r="H76" s="216"/>
      <c r="I76" s="216"/>
      <c r="J76" s="60"/>
      <c r="K76" s="34"/>
      <c r="L76" s="34"/>
      <c r="M76" s="34"/>
      <c r="N76" s="34"/>
      <c r="O76" s="34"/>
      <c r="P76" s="34"/>
      <c r="Q76" s="34"/>
    </row>
    <row r="77" spans="1:17">
      <c r="A77" s="215" t="s">
        <v>201</v>
      </c>
      <c r="B77" s="216"/>
      <c r="C77" s="216"/>
      <c r="D77" s="216"/>
      <c r="E77" s="216"/>
      <c r="F77" s="216"/>
      <c r="G77" s="216"/>
      <c r="H77" s="216"/>
      <c r="I77" s="216"/>
      <c r="J77" s="61">
        <v>311</v>
      </c>
      <c r="K77" s="33">
        <v>238</v>
      </c>
      <c r="L77" s="33">
        <v>72</v>
      </c>
      <c r="M77" s="33">
        <v>72</v>
      </c>
      <c r="N77" s="34"/>
      <c r="O77" s="34"/>
      <c r="P77" s="34"/>
      <c r="Q77" s="34"/>
    </row>
    <row r="78" spans="1:17" ht="37.9" customHeight="1">
      <c r="A78" s="215" t="s">
        <v>200</v>
      </c>
      <c r="B78" s="216"/>
      <c r="C78" s="216"/>
      <c r="D78" s="216"/>
      <c r="E78" s="216"/>
      <c r="F78" s="216"/>
      <c r="G78" s="216"/>
      <c r="H78" s="216"/>
      <c r="I78" s="216"/>
      <c r="J78" s="61">
        <v>3088</v>
      </c>
      <c r="K78" s="33">
        <v>864</v>
      </c>
      <c r="L78" s="33">
        <v>2224</v>
      </c>
      <c r="M78" s="33">
        <v>263</v>
      </c>
      <c r="N78" s="34"/>
      <c r="O78" s="33">
        <v>69.786000000000001</v>
      </c>
      <c r="P78" s="34"/>
      <c r="Q78" s="33">
        <v>15.2295</v>
      </c>
    </row>
    <row r="79" spans="1:17">
      <c r="A79" s="215" t="s">
        <v>1585</v>
      </c>
      <c r="B79" s="216"/>
      <c r="C79" s="216"/>
      <c r="D79" s="216"/>
      <c r="E79" s="216"/>
      <c r="F79" s="216"/>
      <c r="G79" s="216"/>
      <c r="H79" s="216"/>
      <c r="I79" s="216"/>
      <c r="J79" s="61">
        <v>11714</v>
      </c>
      <c r="K79" s="34"/>
      <c r="L79" s="34"/>
      <c r="M79" s="34"/>
      <c r="N79" s="34"/>
      <c r="O79" s="34"/>
      <c r="P79" s="34"/>
      <c r="Q79" s="34"/>
    </row>
    <row r="80" spans="1:17">
      <c r="A80" s="215" t="s">
        <v>1584</v>
      </c>
      <c r="B80" s="216"/>
      <c r="C80" s="216"/>
      <c r="D80" s="216"/>
      <c r="E80" s="216"/>
      <c r="F80" s="216"/>
      <c r="G80" s="216"/>
      <c r="H80" s="216"/>
      <c r="I80" s="216"/>
      <c r="J80" s="60"/>
      <c r="K80" s="34"/>
      <c r="L80" s="34"/>
      <c r="M80" s="34"/>
      <c r="N80" s="34"/>
      <c r="O80" s="34"/>
      <c r="P80" s="34"/>
      <c r="Q80" s="34"/>
    </row>
    <row r="81" spans="1:17">
      <c r="A81" s="215" t="s">
        <v>199</v>
      </c>
      <c r="B81" s="216"/>
      <c r="C81" s="216"/>
      <c r="D81" s="216"/>
      <c r="E81" s="216"/>
      <c r="F81" s="216"/>
      <c r="G81" s="216"/>
      <c r="H81" s="216"/>
      <c r="I81" s="216"/>
      <c r="J81" s="61">
        <v>179</v>
      </c>
      <c r="K81" s="34"/>
      <c r="L81" s="34"/>
      <c r="M81" s="34"/>
      <c r="N81" s="34"/>
      <c r="O81" s="34"/>
      <c r="P81" s="34"/>
      <c r="Q81" s="34"/>
    </row>
    <row r="82" spans="1:17">
      <c r="A82" s="215" t="s">
        <v>198</v>
      </c>
      <c r="B82" s="216"/>
      <c r="C82" s="216"/>
      <c r="D82" s="216"/>
      <c r="E82" s="216"/>
      <c r="F82" s="216"/>
      <c r="G82" s="216"/>
      <c r="H82" s="216"/>
      <c r="I82" s="216"/>
      <c r="J82" s="61">
        <v>408</v>
      </c>
      <c r="K82" s="34"/>
      <c r="L82" s="34"/>
      <c r="M82" s="34"/>
      <c r="N82" s="34"/>
      <c r="O82" s="34"/>
      <c r="P82" s="34"/>
      <c r="Q82" s="34"/>
    </row>
    <row r="83" spans="1:17">
      <c r="A83" s="215" t="s">
        <v>197</v>
      </c>
      <c r="B83" s="216"/>
      <c r="C83" s="216"/>
      <c r="D83" s="216"/>
      <c r="E83" s="216"/>
      <c r="F83" s="216"/>
      <c r="G83" s="216"/>
      <c r="H83" s="216"/>
      <c r="I83" s="216"/>
      <c r="J83" s="61">
        <v>943</v>
      </c>
      <c r="K83" s="34"/>
      <c r="L83" s="34"/>
      <c r="M83" s="34"/>
      <c r="N83" s="34"/>
      <c r="O83" s="34"/>
      <c r="P83" s="34"/>
      <c r="Q83" s="34"/>
    </row>
    <row r="84" spans="1:17">
      <c r="A84" s="215" t="s">
        <v>196</v>
      </c>
      <c r="B84" s="216"/>
      <c r="C84" s="216"/>
      <c r="D84" s="216"/>
      <c r="E84" s="216"/>
      <c r="F84" s="216"/>
      <c r="G84" s="216"/>
      <c r="H84" s="216"/>
      <c r="I84" s="216"/>
      <c r="J84" s="61">
        <v>10184</v>
      </c>
      <c r="K84" s="34"/>
      <c r="L84" s="34"/>
      <c r="M84" s="34"/>
      <c r="N84" s="34"/>
      <c r="O84" s="34"/>
      <c r="P84" s="34"/>
      <c r="Q84" s="34"/>
    </row>
    <row r="85" spans="1:17">
      <c r="A85" s="215" t="s">
        <v>1586</v>
      </c>
      <c r="B85" s="216"/>
      <c r="C85" s="216"/>
      <c r="D85" s="216"/>
      <c r="E85" s="216"/>
      <c r="F85" s="216"/>
      <c r="G85" s="216"/>
      <c r="H85" s="216"/>
      <c r="I85" s="216"/>
      <c r="J85" s="61">
        <v>7867</v>
      </c>
      <c r="K85" s="34"/>
      <c r="L85" s="34"/>
      <c r="M85" s="34"/>
      <c r="N85" s="34"/>
      <c r="O85" s="34"/>
      <c r="P85" s="34"/>
      <c r="Q85" s="34"/>
    </row>
    <row r="86" spans="1:17">
      <c r="A86" s="215" t="s">
        <v>1584</v>
      </c>
      <c r="B86" s="216"/>
      <c r="C86" s="216"/>
      <c r="D86" s="216"/>
      <c r="E86" s="216"/>
      <c r="F86" s="216"/>
      <c r="G86" s="216"/>
      <c r="H86" s="216"/>
      <c r="I86" s="216"/>
      <c r="J86" s="60"/>
      <c r="K86" s="34"/>
      <c r="L86" s="34"/>
      <c r="M86" s="34"/>
      <c r="N86" s="34"/>
      <c r="O86" s="34"/>
      <c r="P86" s="34"/>
      <c r="Q86" s="34"/>
    </row>
    <row r="87" spans="1:17">
      <c r="A87" s="215" t="s">
        <v>195</v>
      </c>
      <c r="B87" s="216"/>
      <c r="C87" s="216"/>
      <c r="D87" s="216"/>
      <c r="E87" s="216"/>
      <c r="F87" s="216"/>
      <c r="G87" s="216"/>
      <c r="H87" s="216"/>
      <c r="I87" s="216"/>
      <c r="J87" s="61">
        <v>101</v>
      </c>
      <c r="K87" s="34"/>
      <c r="L87" s="34"/>
      <c r="M87" s="34"/>
      <c r="N87" s="34"/>
      <c r="O87" s="34"/>
      <c r="P87" s="34"/>
      <c r="Q87" s="34"/>
    </row>
    <row r="88" spans="1:17">
      <c r="A88" s="215" t="s">
        <v>194</v>
      </c>
      <c r="B88" s="216"/>
      <c r="C88" s="216"/>
      <c r="D88" s="216"/>
      <c r="E88" s="216"/>
      <c r="F88" s="216"/>
      <c r="G88" s="216"/>
      <c r="H88" s="216"/>
      <c r="I88" s="216"/>
      <c r="J88" s="61">
        <v>215</v>
      </c>
      <c r="K88" s="34"/>
      <c r="L88" s="34"/>
      <c r="M88" s="34"/>
      <c r="N88" s="34"/>
      <c r="O88" s="34"/>
      <c r="P88" s="34"/>
      <c r="Q88" s="34"/>
    </row>
    <row r="89" spans="1:17">
      <c r="A89" s="215" t="s">
        <v>193</v>
      </c>
      <c r="B89" s="216"/>
      <c r="C89" s="216"/>
      <c r="D89" s="216"/>
      <c r="E89" s="216"/>
      <c r="F89" s="216"/>
      <c r="G89" s="216"/>
      <c r="H89" s="216"/>
      <c r="I89" s="216"/>
      <c r="J89" s="61">
        <v>738</v>
      </c>
      <c r="K89" s="34"/>
      <c r="L89" s="34"/>
      <c r="M89" s="34"/>
      <c r="N89" s="34"/>
      <c r="O89" s="34"/>
      <c r="P89" s="34"/>
      <c r="Q89" s="34"/>
    </row>
    <row r="90" spans="1:17">
      <c r="A90" s="215" t="s">
        <v>192</v>
      </c>
      <c r="B90" s="216"/>
      <c r="C90" s="216"/>
      <c r="D90" s="216"/>
      <c r="E90" s="216"/>
      <c r="F90" s="216"/>
      <c r="G90" s="216"/>
      <c r="H90" s="216"/>
      <c r="I90" s="216"/>
      <c r="J90" s="61">
        <v>6813</v>
      </c>
      <c r="K90" s="34"/>
      <c r="L90" s="34"/>
      <c r="M90" s="34"/>
      <c r="N90" s="34"/>
      <c r="O90" s="34"/>
      <c r="P90" s="34"/>
      <c r="Q90" s="34"/>
    </row>
    <row r="91" spans="1:17">
      <c r="A91" s="225" t="s">
        <v>1587</v>
      </c>
      <c r="B91" s="216"/>
      <c r="C91" s="216"/>
      <c r="D91" s="216"/>
      <c r="E91" s="216"/>
      <c r="F91" s="216"/>
      <c r="G91" s="216"/>
      <c r="H91" s="216"/>
      <c r="I91" s="216"/>
      <c r="J91" s="60"/>
      <c r="K91" s="34"/>
      <c r="L91" s="34"/>
      <c r="M91" s="34"/>
      <c r="N91" s="34"/>
      <c r="O91" s="34"/>
      <c r="P91" s="34"/>
      <c r="Q91" s="34"/>
    </row>
    <row r="92" spans="1:17">
      <c r="A92" s="215" t="s">
        <v>1590</v>
      </c>
      <c r="B92" s="216"/>
      <c r="C92" s="216"/>
      <c r="D92" s="216"/>
      <c r="E92" s="216"/>
      <c r="F92" s="216"/>
      <c r="G92" s="216"/>
      <c r="H92" s="216"/>
      <c r="I92" s="216"/>
      <c r="J92" s="61">
        <v>205517</v>
      </c>
      <c r="K92" s="34"/>
      <c r="L92" s="34"/>
      <c r="M92" s="34"/>
      <c r="N92" s="34"/>
      <c r="O92" s="33">
        <v>535.03</v>
      </c>
      <c r="P92" s="34"/>
      <c r="Q92" s="33">
        <v>116.76</v>
      </c>
    </row>
    <row r="93" spans="1:17">
      <c r="A93" s="215" t="s">
        <v>1591</v>
      </c>
      <c r="B93" s="216"/>
      <c r="C93" s="216"/>
      <c r="D93" s="216"/>
      <c r="E93" s="216"/>
      <c r="F93" s="216"/>
      <c r="G93" s="216"/>
      <c r="H93" s="216"/>
      <c r="I93" s="216"/>
      <c r="J93" s="60"/>
      <c r="K93" s="34"/>
      <c r="L93" s="34"/>
      <c r="M93" s="34"/>
      <c r="N93" s="34"/>
      <c r="O93" s="34"/>
      <c r="P93" s="34"/>
      <c r="Q93" s="34"/>
    </row>
    <row r="94" spans="1:17">
      <c r="A94" s="215" t="s">
        <v>1592</v>
      </c>
      <c r="B94" s="216"/>
      <c r="C94" s="216"/>
      <c r="D94" s="216"/>
      <c r="E94" s="216"/>
      <c r="F94" s="216"/>
      <c r="G94" s="216"/>
      <c r="H94" s="216"/>
      <c r="I94" s="216"/>
      <c r="J94" s="61">
        <v>152244</v>
      </c>
      <c r="K94" s="34"/>
      <c r="L94" s="34"/>
      <c r="M94" s="34"/>
      <c r="N94" s="34"/>
      <c r="O94" s="34"/>
      <c r="P94" s="34"/>
      <c r="Q94" s="34"/>
    </row>
    <row r="95" spans="1:17">
      <c r="A95" s="215" t="s">
        <v>1593</v>
      </c>
      <c r="B95" s="216"/>
      <c r="C95" s="216"/>
      <c r="D95" s="216"/>
      <c r="E95" s="216"/>
      <c r="F95" s="216"/>
      <c r="G95" s="216"/>
      <c r="H95" s="216"/>
      <c r="I95" s="216"/>
      <c r="J95" s="61">
        <f>26439-M75+625</f>
        <v>25047</v>
      </c>
      <c r="K95" s="34"/>
      <c r="L95" s="34"/>
      <c r="M95" s="34"/>
      <c r="N95" s="34"/>
      <c r="O95" s="34"/>
      <c r="P95" s="34"/>
      <c r="Q95" s="34"/>
    </row>
    <row r="96" spans="1:17">
      <c r="A96" s="215" t="s">
        <v>1594</v>
      </c>
      <c r="B96" s="216"/>
      <c r="C96" s="216"/>
      <c r="D96" s="216"/>
      <c r="E96" s="216"/>
      <c r="F96" s="216"/>
      <c r="G96" s="216"/>
      <c r="H96" s="216"/>
      <c r="I96" s="216"/>
      <c r="J96" s="61">
        <v>8645</v>
      </c>
      <c r="K96" s="34"/>
      <c r="L96" s="34"/>
      <c r="M96" s="34"/>
      <c r="N96" s="34"/>
      <c r="O96" s="34"/>
      <c r="P96" s="34"/>
      <c r="Q96" s="34"/>
    </row>
    <row r="97" spans="1:19">
      <c r="A97" s="215" t="s">
        <v>1595</v>
      </c>
      <c r="B97" s="216"/>
      <c r="C97" s="216"/>
      <c r="D97" s="216"/>
      <c r="E97" s="216"/>
      <c r="F97" s="216"/>
      <c r="G97" s="216"/>
      <c r="H97" s="216"/>
      <c r="I97" s="216"/>
      <c r="J97" s="61">
        <v>11714</v>
      </c>
      <c r="K97" s="34"/>
      <c r="L97" s="34"/>
      <c r="M97" s="34"/>
      <c r="N97" s="34"/>
      <c r="O97" s="34"/>
      <c r="P97" s="34"/>
      <c r="Q97" s="34"/>
    </row>
    <row r="98" spans="1:19">
      <c r="A98" s="215" t="s">
        <v>1596</v>
      </c>
      <c r="B98" s="216"/>
      <c r="C98" s="216"/>
      <c r="D98" s="216"/>
      <c r="E98" s="216"/>
      <c r="F98" s="216"/>
      <c r="G98" s="216"/>
      <c r="H98" s="216"/>
      <c r="I98" s="216"/>
      <c r="J98" s="61">
        <v>7867</v>
      </c>
      <c r="K98" s="34"/>
      <c r="L98" s="34"/>
      <c r="M98" s="34"/>
      <c r="N98" s="34"/>
      <c r="O98" s="34"/>
      <c r="P98" s="34"/>
      <c r="Q98" s="34"/>
    </row>
    <row r="99" spans="1:19">
      <c r="A99" s="225" t="s">
        <v>1597</v>
      </c>
      <c r="B99" s="216"/>
      <c r="C99" s="216"/>
      <c r="D99" s="216"/>
      <c r="E99" s="216"/>
      <c r="F99" s="216"/>
      <c r="G99" s="216"/>
      <c r="H99" s="216"/>
      <c r="I99" s="216"/>
      <c r="J99" s="62">
        <f>SUM(J94:J98)</f>
        <v>205517</v>
      </c>
      <c r="K99" s="160"/>
      <c r="L99" s="34"/>
      <c r="M99" s="34"/>
      <c r="N99" s="34"/>
      <c r="O99" s="36">
        <v>535.03</v>
      </c>
      <c r="P99" s="34"/>
      <c r="Q99" s="36">
        <v>116.76</v>
      </c>
    </row>
    <row r="100" spans="1:19">
      <c r="F100" s="27"/>
      <c r="G100" s="27"/>
      <c r="H100" s="27"/>
      <c r="I100" s="27"/>
      <c r="J100" s="63"/>
      <c r="K100" s="27"/>
      <c r="L100" s="27"/>
      <c r="M100" s="27"/>
      <c r="N100" s="27"/>
      <c r="O100" s="27"/>
      <c r="P100" s="27"/>
      <c r="Q100" s="27"/>
    </row>
    <row r="101" spans="1:19" s="120" customFormat="1" ht="17.25" customHeight="1">
      <c r="A101" s="124"/>
      <c r="B101" s="45" t="s">
        <v>1652</v>
      </c>
      <c r="C101" s="45"/>
      <c r="D101" s="45"/>
      <c r="E101" s="45"/>
      <c r="F101" s="45"/>
      <c r="G101" s="45"/>
      <c r="H101" s="45"/>
      <c r="I101" s="45"/>
      <c r="J101" s="125"/>
      <c r="K101" s="45"/>
      <c r="L101" s="45"/>
      <c r="M101" s="45"/>
      <c r="N101" s="123"/>
      <c r="O101" s="123"/>
      <c r="P101" s="122"/>
      <c r="Q101" s="121"/>
      <c r="R101"/>
      <c r="S101"/>
    </row>
    <row r="102" spans="1:19" s="120" customFormat="1" ht="17.25" customHeight="1">
      <c r="A102" s="124"/>
      <c r="B102" s="45"/>
      <c r="C102" s="45"/>
      <c r="D102" s="45"/>
      <c r="E102" s="45"/>
      <c r="F102" s="45"/>
      <c r="G102" s="45"/>
      <c r="H102" s="45"/>
      <c r="I102" s="45"/>
      <c r="J102" s="125"/>
      <c r="K102" s="45"/>
      <c r="L102" s="45"/>
      <c r="M102" s="45"/>
      <c r="N102" s="123"/>
      <c r="O102" s="123"/>
      <c r="P102" s="122"/>
      <c r="Q102" s="121"/>
      <c r="R102"/>
      <c r="S102"/>
    </row>
    <row r="103" spans="1:19" customFormat="1" ht="12.75" customHeight="1">
      <c r="A103" s="49"/>
      <c r="B103" s="18" t="s">
        <v>1612</v>
      </c>
      <c r="C103" s="18"/>
      <c r="D103" s="18"/>
      <c r="E103" s="18"/>
      <c r="F103" s="18"/>
      <c r="G103" s="18"/>
      <c r="H103" s="18"/>
      <c r="I103" s="18" t="s">
        <v>991</v>
      </c>
      <c r="J103" s="59"/>
      <c r="K103" s="59"/>
      <c r="L103" s="18"/>
      <c r="M103" s="18"/>
      <c r="N103" s="50"/>
      <c r="O103" s="50"/>
      <c r="P103" s="50"/>
    </row>
    <row r="104" spans="1:19" customFormat="1" ht="12.75" customHeight="1">
      <c r="A104" s="49"/>
      <c r="B104" s="51"/>
      <c r="C104" s="52"/>
      <c r="D104" s="53"/>
      <c r="E104" s="51"/>
      <c r="F104" s="51"/>
      <c r="G104" s="52"/>
      <c r="H104" s="40"/>
      <c r="I104" s="18"/>
      <c r="J104" s="59"/>
      <c r="K104" s="59"/>
      <c r="L104" s="18"/>
      <c r="M104" s="18"/>
      <c r="N104" s="50"/>
      <c r="O104" s="50"/>
      <c r="P104" s="50"/>
    </row>
    <row r="105" spans="1:19">
      <c r="F105" s="27"/>
      <c r="G105" s="27"/>
      <c r="H105" s="27"/>
      <c r="I105" s="27"/>
      <c r="J105" s="63"/>
      <c r="K105" s="63"/>
      <c r="L105" s="27"/>
      <c r="M105" s="27"/>
      <c r="N105" s="27"/>
      <c r="O105" s="27"/>
      <c r="P105" s="27"/>
      <c r="Q105" s="27"/>
    </row>
    <row r="106" spans="1:19" customFormat="1">
      <c r="A106" s="49"/>
      <c r="B106" s="54"/>
      <c r="C106" s="55"/>
      <c r="D106" s="56"/>
      <c r="E106" s="129"/>
      <c r="F106" s="50"/>
      <c r="G106" s="50"/>
      <c r="H106" s="50"/>
      <c r="I106" s="51"/>
      <c r="J106" s="145"/>
      <c r="K106" s="51"/>
      <c r="L106" s="51"/>
      <c r="M106" s="51"/>
      <c r="N106" s="51"/>
      <c r="O106" s="51"/>
      <c r="P106" s="51"/>
      <c r="Q106" s="50"/>
    </row>
  </sheetData>
  <mergeCells count="50">
    <mergeCell ref="A74:I74"/>
    <mergeCell ref="A19:A21"/>
    <mergeCell ref="C19:C21"/>
    <mergeCell ref="D19:D21"/>
    <mergeCell ref="E19:E21"/>
    <mergeCell ref="B19:B21"/>
    <mergeCell ref="F20:F21"/>
    <mergeCell ref="F19:I19"/>
    <mergeCell ref="G20:I20"/>
    <mergeCell ref="A49:Q49"/>
    <mergeCell ref="A56:Q56"/>
    <mergeCell ref="O19:O21"/>
    <mergeCell ref="N19:N21"/>
    <mergeCell ref="Q19:Q21"/>
    <mergeCell ref="J20:J21"/>
    <mergeCell ref="K20:M20"/>
    <mergeCell ref="J19:M19"/>
    <mergeCell ref="P19:P21"/>
    <mergeCell ref="A96:I96"/>
    <mergeCell ref="A97:I97"/>
    <mergeCell ref="A81:I81"/>
    <mergeCell ref="A82:I82"/>
    <mergeCell ref="A83:I83"/>
    <mergeCell ref="A84:I84"/>
    <mergeCell ref="A75:I75"/>
    <mergeCell ref="A76:I76"/>
    <mergeCell ref="A77:I77"/>
    <mergeCell ref="A80:I80"/>
    <mergeCell ref="A85:I85"/>
    <mergeCell ref="A86:I86"/>
    <mergeCell ref="A94:I94"/>
    <mergeCell ref="A87:I87"/>
    <mergeCell ref="A88:I88"/>
    <mergeCell ref="A89:I89"/>
    <mergeCell ref="A90:I90"/>
    <mergeCell ref="A99:I99"/>
    <mergeCell ref="A92:I92"/>
    <mergeCell ref="A93:I93"/>
    <mergeCell ref="A98:I98"/>
    <mergeCell ref="A95:I95"/>
    <mergeCell ref="E1:I1"/>
    <mergeCell ref="A23:Q23"/>
    <mergeCell ref="A26:Q26"/>
    <mergeCell ref="A78:I78"/>
    <mergeCell ref="A79:I79"/>
    <mergeCell ref="A91:I91"/>
    <mergeCell ref="J13:K13"/>
    <mergeCell ref="J14:K14"/>
    <mergeCell ref="J15:K15"/>
    <mergeCell ref="A69:Q69"/>
  </mergeCells>
  <phoneticPr fontId="60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Q55"/>
  <sheetViews>
    <sheetView showGridLines="0" topLeftCell="A33" zoomScaleNormal="100" zoomScaleSheetLayoutView="75" workbookViewId="0">
      <selection activeCell="D7" sqref="D7"/>
    </sheetView>
  </sheetViews>
  <sheetFormatPr defaultRowHeight="12.75" outlineLevelRow="1"/>
  <cols>
    <col min="1" max="1" width="3.28515625" style="28" customWidth="1"/>
    <col min="2" max="2" width="15.85546875" style="1" customWidth="1"/>
    <col min="3" max="3" width="34.28515625" style="25" customWidth="1"/>
    <col min="4" max="4" width="7.7109375" style="24" customWidth="1"/>
    <col min="5" max="5" width="8.28515625" style="126" customWidth="1"/>
    <col min="6" max="6" width="7.28515625" style="7" customWidth="1"/>
    <col min="7" max="10" width="6.7109375" style="7" customWidth="1"/>
    <col min="11" max="11" width="7.28515625" style="65" customWidth="1"/>
    <col min="12" max="15" width="6.7109375" style="7" customWidth="1"/>
    <col min="16" max="16" width="10.140625" style="7" customWidth="1"/>
    <col min="17" max="17" width="5.7109375" style="8" customWidth="1"/>
    <col min="18" max="16384" width="9.140625" style="8"/>
  </cols>
  <sheetData>
    <row r="1" spans="1:17" customFormat="1" ht="12.75" customHeight="1">
      <c r="A1" s="6" t="s">
        <v>1509</v>
      </c>
      <c r="B1" s="38"/>
      <c r="C1" s="137"/>
      <c r="D1" s="53"/>
      <c r="E1" s="235" t="s">
        <v>1605</v>
      </c>
      <c r="F1" s="236"/>
      <c r="G1" s="236"/>
      <c r="H1" s="236"/>
      <c r="I1" s="236"/>
      <c r="J1" s="236"/>
      <c r="K1" s="143"/>
      <c r="L1" s="40"/>
      <c r="M1" s="6" t="s">
        <v>1510</v>
      </c>
      <c r="N1" s="40"/>
      <c r="O1" s="40"/>
      <c r="P1" s="40"/>
      <c r="Q1" s="44"/>
    </row>
    <row r="2" spans="1:17" customFormat="1">
      <c r="A2" s="51"/>
      <c r="B2" s="38"/>
      <c r="C2" s="137"/>
      <c r="D2" s="53"/>
      <c r="E2" s="142"/>
      <c r="F2" s="142"/>
      <c r="G2" s="13" t="s">
        <v>1491</v>
      </c>
      <c r="H2" s="141"/>
      <c r="I2" s="140"/>
      <c r="J2" s="40"/>
      <c r="K2" s="143"/>
      <c r="L2" s="40"/>
      <c r="M2" s="40"/>
      <c r="N2" s="40"/>
      <c r="O2" s="40"/>
      <c r="P2" s="40"/>
      <c r="Q2" s="44"/>
    </row>
    <row r="3" spans="1:17" customFormat="1">
      <c r="A3" s="51" t="s">
        <v>1485</v>
      </c>
      <c r="B3" s="38"/>
      <c r="C3" s="137"/>
      <c r="D3" s="53"/>
      <c r="E3" s="40"/>
      <c r="F3" s="40"/>
      <c r="G3" s="40"/>
      <c r="H3" s="40"/>
      <c r="I3" s="40"/>
      <c r="J3" s="40"/>
      <c r="K3" s="143"/>
      <c r="L3" s="40"/>
      <c r="M3" s="51" t="s">
        <v>1485</v>
      </c>
      <c r="N3" s="40"/>
      <c r="O3" s="40"/>
      <c r="P3" s="40"/>
      <c r="Q3" s="44"/>
    </row>
    <row r="4" spans="1:17" customFormat="1">
      <c r="A4" s="10" t="s">
        <v>1484</v>
      </c>
      <c r="B4" s="38"/>
      <c r="C4" s="137"/>
      <c r="D4" s="53"/>
      <c r="E4" s="40"/>
      <c r="F4" s="40"/>
      <c r="G4" s="15" t="s">
        <v>307</v>
      </c>
      <c r="H4" s="139"/>
      <c r="I4" s="40"/>
      <c r="J4" s="40"/>
      <c r="K4" s="143"/>
      <c r="L4" s="40"/>
      <c r="M4" s="10" t="s">
        <v>1482</v>
      </c>
      <c r="N4" s="40"/>
      <c r="O4" s="40"/>
      <c r="P4" s="40"/>
      <c r="Q4" s="44"/>
    </row>
    <row r="5" spans="1:17" customFormat="1">
      <c r="A5" s="37"/>
      <c r="B5" s="38"/>
      <c r="C5" s="53"/>
      <c r="D5" s="138"/>
      <c r="E5" s="40"/>
      <c r="F5" s="40"/>
      <c r="G5" s="37" t="s">
        <v>1492</v>
      </c>
      <c r="H5" s="37"/>
      <c r="I5" s="37"/>
      <c r="J5" s="40"/>
      <c r="K5" s="143"/>
      <c r="L5" s="40"/>
      <c r="M5" s="40"/>
      <c r="N5" s="40"/>
      <c r="O5" s="40"/>
      <c r="P5" s="40"/>
      <c r="Q5" s="44"/>
    </row>
    <row r="6" spans="1:17" customFormat="1">
      <c r="A6" s="37"/>
      <c r="B6" s="38"/>
      <c r="C6" s="53"/>
      <c r="D6" s="138"/>
      <c r="E6" s="40"/>
      <c r="F6" s="40"/>
      <c r="G6" s="40"/>
      <c r="H6" s="40"/>
      <c r="I6" s="40"/>
      <c r="J6" s="40"/>
      <c r="K6" s="143"/>
      <c r="L6" s="40"/>
      <c r="M6" s="40"/>
      <c r="N6" s="40"/>
      <c r="O6" s="40"/>
      <c r="P6" s="40"/>
      <c r="Q6" s="44"/>
    </row>
    <row r="7" spans="1:17">
      <c r="A7" s="4"/>
      <c r="B7" s="9"/>
      <c r="C7" s="16" t="s">
        <v>1493</v>
      </c>
      <c r="D7" s="17" t="s">
        <v>306</v>
      </c>
      <c r="E7" s="18"/>
      <c r="F7" s="5"/>
      <c r="G7" s="5"/>
      <c r="H7" s="4"/>
      <c r="I7" s="5"/>
      <c r="J7" s="5"/>
      <c r="K7" s="66"/>
      <c r="L7" s="11"/>
      <c r="M7" s="11"/>
      <c r="N7" s="11"/>
      <c r="O7" s="5"/>
      <c r="P7" s="5"/>
      <c r="Q7" s="5"/>
    </row>
    <row r="8" spans="1:17">
      <c r="A8" s="4"/>
      <c r="B8" s="9"/>
      <c r="C8" s="2"/>
      <c r="D8" s="3"/>
      <c r="E8" s="19"/>
      <c r="F8" s="12"/>
      <c r="G8" s="12"/>
      <c r="H8" s="13" t="s">
        <v>1494</v>
      </c>
      <c r="I8" s="13"/>
      <c r="J8" s="12"/>
      <c r="K8" s="127"/>
      <c r="L8" s="5"/>
      <c r="M8" s="5"/>
      <c r="N8" s="5"/>
      <c r="O8" s="5"/>
      <c r="P8" s="5"/>
      <c r="Q8" s="5"/>
    </row>
    <row r="9" spans="1:17">
      <c r="A9" s="20"/>
      <c r="B9" s="21"/>
      <c r="C9" s="2"/>
      <c r="D9" s="3"/>
      <c r="E9" s="8"/>
      <c r="F9" s="5"/>
      <c r="G9" s="5"/>
      <c r="H9" s="5"/>
      <c r="I9" s="5"/>
      <c r="J9" s="5"/>
      <c r="K9" s="57"/>
      <c r="L9" s="5"/>
      <c r="M9" s="5"/>
      <c r="N9" s="5"/>
      <c r="O9" s="5"/>
      <c r="P9" s="5"/>
      <c r="Q9" s="5"/>
    </row>
    <row r="10" spans="1:17">
      <c r="A10" s="4"/>
      <c r="B10" s="9"/>
      <c r="C10" s="3"/>
      <c r="D10" s="18" t="s">
        <v>305</v>
      </c>
      <c r="E10" s="5"/>
      <c r="F10" s="5"/>
      <c r="G10" s="5"/>
      <c r="H10" s="18"/>
      <c r="I10" s="18"/>
      <c r="J10" s="18"/>
      <c r="K10" s="57"/>
      <c r="L10" s="5"/>
      <c r="M10" s="5"/>
      <c r="N10" s="46" t="s">
        <v>630</v>
      </c>
      <c r="O10" s="43"/>
      <c r="P10" s="43"/>
      <c r="Q10" s="5"/>
    </row>
    <row r="11" spans="1:17">
      <c r="A11" s="4"/>
      <c r="B11" s="9"/>
      <c r="C11" s="3"/>
      <c r="D11" s="18" t="s">
        <v>1602</v>
      </c>
      <c r="E11" s="5"/>
      <c r="F11" s="5"/>
      <c r="G11" s="5"/>
      <c r="H11" s="18"/>
      <c r="I11" s="18"/>
      <c r="J11" s="227" t="s">
        <v>304</v>
      </c>
      <c r="K11" s="228"/>
      <c r="L11" s="10" t="s">
        <v>1598</v>
      </c>
      <c r="M11" s="5"/>
      <c r="N11" s="41" t="s">
        <v>622</v>
      </c>
      <c r="O11" s="43"/>
      <c r="P11" s="47">
        <f>P12+P13</f>
        <v>263.30609000000004</v>
      </c>
      <c r="Q11" s="5"/>
    </row>
    <row r="12" spans="1:17" outlineLevel="1">
      <c r="A12" s="4"/>
      <c r="B12" s="9"/>
      <c r="C12" s="3"/>
      <c r="D12" s="18" t="s">
        <v>1603</v>
      </c>
      <c r="E12" s="5"/>
      <c r="F12" s="5"/>
      <c r="G12" s="5"/>
      <c r="H12" s="18"/>
      <c r="I12" s="18"/>
      <c r="J12" s="227" t="s">
        <v>303</v>
      </c>
      <c r="K12" s="228"/>
      <c r="L12" s="10" t="s">
        <v>1598</v>
      </c>
      <c r="M12" s="5"/>
      <c r="N12" s="41" t="s">
        <v>622</v>
      </c>
      <c r="O12" s="43"/>
      <c r="P12" s="47">
        <f>1.686*4.42</f>
        <v>7.4521199999999999</v>
      </c>
      <c r="Q12" s="5"/>
    </row>
    <row r="13" spans="1:17" outlineLevel="1">
      <c r="A13" s="4"/>
      <c r="B13" s="9"/>
      <c r="C13" s="3"/>
      <c r="D13" s="18" t="s">
        <v>1162</v>
      </c>
      <c r="E13" s="5"/>
      <c r="F13" s="5"/>
      <c r="G13" s="5"/>
      <c r="H13" s="18"/>
      <c r="I13" s="18"/>
      <c r="J13" s="227" t="s">
        <v>302</v>
      </c>
      <c r="K13" s="228"/>
      <c r="L13" s="10" t="s">
        <v>1598</v>
      </c>
      <c r="M13" s="5"/>
      <c r="N13" s="41" t="s">
        <v>625</v>
      </c>
      <c r="O13" s="43"/>
      <c r="P13" s="47">
        <f>61.063*4.19</f>
        <v>255.85397000000003</v>
      </c>
      <c r="Q13" s="5"/>
    </row>
    <row r="14" spans="1:17">
      <c r="A14" s="4"/>
      <c r="B14" s="9"/>
      <c r="C14" s="3"/>
      <c r="D14" s="18" t="s">
        <v>1160</v>
      </c>
      <c r="E14" s="5"/>
      <c r="F14" s="5"/>
      <c r="G14" s="5"/>
      <c r="H14" s="18"/>
      <c r="I14" s="18"/>
      <c r="J14" s="227" t="s">
        <v>301</v>
      </c>
      <c r="K14" s="228"/>
      <c r="L14" s="10" t="s">
        <v>1598</v>
      </c>
      <c r="M14" s="5"/>
      <c r="N14" s="41" t="s">
        <v>622</v>
      </c>
      <c r="O14" s="43"/>
      <c r="P14" s="47">
        <f>0.698*4.42</f>
        <v>3.0851599999999997</v>
      </c>
      <c r="Q14" s="5"/>
    </row>
    <row r="15" spans="1:17" outlineLevel="1">
      <c r="A15" s="4"/>
      <c r="B15" s="9"/>
      <c r="C15" s="3"/>
      <c r="D15" s="18" t="s">
        <v>1600</v>
      </c>
      <c r="E15" s="5"/>
      <c r="F15" s="5"/>
      <c r="G15" s="5"/>
      <c r="H15" s="18"/>
      <c r="I15" s="18"/>
      <c r="J15" s="227" t="s">
        <v>300</v>
      </c>
      <c r="K15" s="228"/>
      <c r="L15" s="10" t="s">
        <v>1601</v>
      </c>
      <c r="M15" s="5"/>
      <c r="N15" s="41"/>
      <c r="O15" s="43"/>
      <c r="P15" s="47"/>
      <c r="Q15" s="5"/>
    </row>
    <row r="16" spans="1:17" customFormat="1" ht="14.45" customHeight="1" outlineLevel="1">
      <c r="A16" s="37"/>
      <c r="B16" s="38"/>
      <c r="C16" s="137"/>
      <c r="D16" s="18" t="s">
        <v>1475</v>
      </c>
      <c r="E16" s="37"/>
      <c r="F16" s="40"/>
      <c r="G16" s="40"/>
      <c r="H16" s="40"/>
      <c r="I16" s="136"/>
      <c r="J16" s="229">
        <f>K46/1000</f>
        <v>1.0999999999999999E-2</v>
      </c>
      <c r="K16" s="229"/>
      <c r="L16" s="51" t="s">
        <v>1609</v>
      </c>
      <c r="M16" s="40"/>
      <c r="N16" s="41" t="s">
        <v>622</v>
      </c>
      <c r="O16" s="43"/>
      <c r="P16" s="47">
        <f>J16*4.42</f>
        <v>4.8619999999999997E-2</v>
      </c>
      <c r="Q16" s="5"/>
    </row>
    <row r="17" spans="1:17">
      <c r="A17" s="4"/>
      <c r="B17" s="9"/>
      <c r="C17" s="2"/>
      <c r="D17" s="45" t="s">
        <v>1610</v>
      </c>
      <c r="E17" s="4"/>
      <c r="F17" s="5"/>
      <c r="G17" s="5"/>
      <c r="H17" s="5"/>
      <c r="I17" s="5"/>
      <c r="J17" s="5"/>
      <c r="K17" s="57"/>
      <c r="L17" s="5"/>
      <c r="M17" s="5"/>
      <c r="N17" s="5"/>
      <c r="O17" s="5"/>
      <c r="P17" s="5"/>
      <c r="Q17" s="5"/>
    </row>
    <row r="18" spans="1:17">
      <c r="A18" s="4"/>
      <c r="B18" s="9"/>
      <c r="C18" s="2"/>
      <c r="D18" s="3"/>
      <c r="E18" s="4"/>
      <c r="F18" s="5"/>
      <c r="G18" s="5"/>
      <c r="H18" s="5"/>
      <c r="I18" s="5"/>
      <c r="J18" s="5"/>
      <c r="K18" s="57"/>
      <c r="L18" s="5"/>
      <c r="M18" s="5"/>
      <c r="N18" s="5"/>
      <c r="O18" s="5"/>
      <c r="P18" s="5"/>
    </row>
    <row r="19" spans="1:17" ht="19.5" customHeight="1">
      <c r="A19" s="217" t="s">
        <v>1495</v>
      </c>
      <c r="B19" s="223" t="s">
        <v>1157</v>
      </c>
      <c r="C19" s="217" t="s">
        <v>1496</v>
      </c>
      <c r="D19" s="217" t="s">
        <v>1497</v>
      </c>
      <c r="E19" s="217" t="s">
        <v>1498</v>
      </c>
      <c r="F19" s="217" t="s">
        <v>1511</v>
      </c>
      <c r="G19" s="218"/>
      <c r="H19" s="218"/>
      <c r="I19" s="218"/>
      <c r="J19" s="217" t="s">
        <v>1512</v>
      </c>
      <c r="K19" s="234"/>
      <c r="L19" s="234"/>
      <c r="M19" s="234"/>
      <c r="N19" s="234"/>
      <c r="O19" s="217" t="s">
        <v>1504</v>
      </c>
      <c r="P19" s="217" t="s">
        <v>1506</v>
      </c>
      <c r="Q19" s="233" t="s">
        <v>1156</v>
      </c>
    </row>
    <row r="20" spans="1:17" ht="18.75" customHeight="1">
      <c r="A20" s="218"/>
      <c r="B20" s="224"/>
      <c r="C20" s="222"/>
      <c r="D20" s="217"/>
      <c r="E20" s="217"/>
      <c r="F20" s="217" t="s">
        <v>1499</v>
      </c>
      <c r="G20" s="217" t="s">
        <v>1501</v>
      </c>
      <c r="H20" s="218"/>
      <c r="I20" s="218"/>
      <c r="J20" s="217" t="s">
        <v>1155</v>
      </c>
      <c r="K20" s="220" t="s">
        <v>1499</v>
      </c>
      <c r="L20" s="217" t="s">
        <v>1501</v>
      </c>
      <c r="M20" s="218"/>
      <c r="N20" s="218"/>
      <c r="O20" s="217"/>
      <c r="P20" s="217"/>
      <c r="Q20" s="233"/>
    </row>
    <row r="21" spans="1:17" ht="22.5" customHeight="1">
      <c r="A21" s="218"/>
      <c r="B21" s="224"/>
      <c r="C21" s="222"/>
      <c r="D21" s="217"/>
      <c r="E21" s="217"/>
      <c r="F21" s="218"/>
      <c r="G21" s="116" t="s">
        <v>1500</v>
      </c>
      <c r="H21" s="116" t="s">
        <v>1508</v>
      </c>
      <c r="I21" s="116" t="s">
        <v>1503</v>
      </c>
      <c r="J21" s="222"/>
      <c r="K21" s="221"/>
      <c r="L21" s="116" t="s">
        <v>1500</v>
      </c>
      <c r="M21" s="116" t="s">
        <v>1508</v>
      </c>
      <c r="N21" s="116" t="s">
        <v>1503</v>
      </c>
      <c r="O21" s="217"/>
      <c r="P21" s="217"/>
      <c r="Q21" s="233"/>
    </row>
    <row r="22" spans="1:17">
      <c r="A22" s="23">
        <v>1</v>
      </c>
      <c r="B22" s="118">
        <v>2</v>
      </c>
      <c r="C22" s="116">
        <v>3</v>
      </c>
      <c r="D22" s="116">
        <v>4</v>
      </c>
      <c r="E22" s="31">
        <v>5</v>
      </c>
      <c r="F22" s="117">
        <v>6</v>
      </c>
      <c r="G22" s="117">
        <v>7</v>
      </c>
      <c r="H22" s="117">
        <v>8</v>
      </c>
      <c r="I22" s="117">
        <v>9</v>
      </c>
      <c r="J22" s="117">
        <v>10</v>
      </c>
      <c r="K22" s="119">
        <v>11</v>
      </c>
      <c r="L22" s="117">
        <v>12</v>
      </c>
      <c r="M22" s="117">
        <v>13</v>
      </c>
      <c r="N22" s="117">
        <v>14</v>
      </c>
      <c r="O22" s="117">
        <v>15</v>
      </c>
      <c r="P22" s="117">
        <v>16</v>
      </c>
      <c r="Q22" s="117">
        <v>17</v>
      </c>
    </row>
    <row r="23" spans="1:17" ht="24">
      <c r="A23" s="23">
        <v>1</v>
      </c>
      <c r="B23" s="30" t="s">
        <v>299</v>
      </c>
      <c r="C23" s="113" t="s">
        <v>298</v>
      </c>
      <c r="D23" s="31" t="s">
        <v>1515</v>
      </c>
      <c r="E23" s="32">
        <v>4</v>
      </c>
      <c r="F23" s="33">
        <v>142.36000000000001</v>
      </c>
      <c r="G23" s="33">
        <v>139.57</v>
      </c>
      <c r="H23" s="34"/>
      <c r="I23" s="34"/>
      <c r="J23" s="34"/>
      <c r="K23" s="60">
        <v>569</v>
      </c>
      <c r="L23" s="34">
        <v>558</v>
      </c>
      <c r="M23" s="34"/>
      <c r="N23" s="34"/>
      <c r="O23" s="34">
        <v>10.3</v>
      </c>
      <c r="P23" s="34">
        <v>41.2</v>
      </c>
      <c r="Q23" s="34"/>
    </row>
    <row r="24" spans="1:17" ht="36">
      <c r="A24" s="23">
        <v>2</v>
      </c>
      <c r="B24" s="30" t="s">
        <v>1537</v>
      </c>
      <c r="C24" s="113" t="s">
        <v>297</v>
      </c>
      <c r="D24" s="31" t="s">
        <v>1516</v>
      </c>
      <c r="E24" s="32">
        <v>1</v>
      </c>
      <c r="F24" s="34"/>
      <c r="G24" s="34"/>
      <c r="H24" s="34"/>
      <c r="I24" s="34"/>
      <c r="J24" s="34">
        <v>16791</v>
      </c>
      <c r="K24" s="60">
        <v>16791</v>
      </c>
      <c r="L24" s="34"/>
      <c r="M24" s="34"/>
      <c r="N24" s="34"/>
      <c r="O24" s="34"/>
      <c r="P24" s="34"/>
      <c r="Q24" s="34"/>
    </row>
    <row r="25" spans="1:17" ht="36">
      <c r="A25" s="23">
        <v>3</v>
      </c>
      <c r="B25" s="30" t="s">
        <v>1537</v>
      </c>
      <c r="C25" s="113" t="s">
        <v>296</v>
      </c>
      <c r="D25" s="31" t="s">
        <v>1516</v>
      </c>
      <c r="E25" s="32">
        <v>1</v>
      </c>
      <c r="F25" s="34"/>
      <c r="G25" s="34"/>
      <c r="H25" s="34"/>
      <c r="I25" s="34"/>
      <c r="J25" s="34">
        <v>10663</v>
      </c>
      <c r="K25" s="60">
        <v>10663</v>
      </c>
      <c r="L25" s="34"/>
      <c r="M25" s="34"/>
      <c r="N25" s="34"/>
      <c r="O25" s="34"/>
      <c r="P25" s="34"/>
      <c r="Q25" s="34"/>
    </row>
    <row r="26" spans="1:17" ht="36">
      <c r="A26" s="23">
        <v>4</v>
      </c>
      <c r="B26" s="30" t="s">
        <v>1537</v>
      </c>
      <c r="C26" s="113" t="s">
        <v>295</v>
      </c>
      <c r="D26" s="31" t="s">
        <v>1516</v>
      </c>
      <c r="E26" s="32">
        <v>1</v>
      </c>
      <c r="F26" s="34"/>
      <c r="G26" s="34"/>
      <c r="H26" s="34"/>
      <c r="I26" s="34"/>
      <c r="J26" s="34">
        <v>10902</v>
      </c>
      <c r="K26" s="60">
        <v>10902</v>
      </c>
      <c r="L26" s="34"/>
      <c r="M26" s="34"/>
      <c r="N26" s="34"/>
      <c r="O26" s="34"/>
      <c r="P26" s="34"/>
      <c r="Q26" s="34"/>
    </row>
    <row r="27" spans="1:17" ht="24.6" customHeight="1">
      <c r="A27" s="23">
        <v>5</v>
      </c>
      <c r="B27" s="30" t="s">
        <v>1537</v>
      </c>
      <c r="C27" s="113" t="s">
        <v>294</v>
      </c>
      <c r="D27" s="31" t="s">
        <v>1516</v>
      </c>
      <c r="E27" s="32">
        <v>1</v>
      </c>
      <c r="F27" s="34"/>
      <c r="G27" s="34"/>
      <c r="H27" s="34"/>
      <c r="I27" s="34"/>
      <c r="J27" s="34">
        <v>20226</v>
      </c>
      <c r="K27" s="60">
        <v>20226</v>
      </c>
      <c r="L27" s="34"/>
      <c r="M27" s="34"/>
      <c r="N27" s="34"/>
      <c r="O27" s="34"/>
      <c r="P27" s="34"/>
      <c r="Q27" s="34"/>
    </row>
    <row r="28" spans="1:17">
      <c r="A28" s="215" t="s">
        <v>1582</v>
      </c>
      <c r="B28" s="216"/>
      <c r="C28" s="216"/>
      <c r="D28" s="216"/>
      <c r="E28" s="216"/>
      <c r="F28" s="216"/>
      <c r="G28" s="216"/>
      <c r="H28" s="216"/>
      <c r="I28" s="216"/>
      <c r="J28" s="216"/>
      <c r="K28" s="61">
        <v>59151</v>
      </c>
      <c r="L28" s="33">
        <v>558</v>
      </c>
      <c r="M28" s="34"/>
      <c r="N28" s="34"/>
      <c r="O28" s="34"/>
      <c r="P28" s="33">
        <v>41.2</v>
      </c>
      <c r="Q28" s="34"/>
    </row>
    <row r="29" spans="1:17">
      <c r="A29" s="215" t="s">
        <v>1583</v>
      </c>
      <c r="B29" s="216"/>
      <c r="C29" s="216"/>
      <c r="D29" s="216"/>
      <c r="E29" s="216"/>
      <c r="F29" s="216"/>
      <c r="G29" s="216"/>
      <c r="H29" s="216"/>
      <c r="I29" s="216"/>
      <c r="J29" s="216"/>
      <c r="K29" s="61">
        <v>61772</v>
      </c>
      <c r="L29" s="33">
        <v>698</v>
      </c>
      <c r="M29" s="34"/>
      <c r="N29" s="34"/>
      <c r="O29" s="34"/>
      <c r="P29" s="33">
        <v>49.44</v>
      </c>
      <c r="Q29" s="34"/>
    </row>
    <row r="30" spans="1:17">
      <c r="A30" s="215" t="s">
        <v>1584</v>
      </c>
      <c r="B30" s="216"/>
      <c r="C30" s="216"/>
      <c r="D30" s="216"/>
      <c r="E30" s="216"/>
      <c r="F30" s="216"/>
      <c r="G30" s="216"/>
      <c r="H30" s="216"/>
      <c r="I30" s="216"/>
      <c r="J30" s="216"/>
      <c r="K30" s="60"/>
      <c r="L30" s="34"/>
      <c r="M30" s="34"/>
      <c r="N30" s="34"/>
      <c r="O30" s="34"/>
      <c r="P30" s="34"/>
      <c r="Q30" s="34"/>
    </row>
    <row r="31" spans="1:17">
      <c r="A31" s="215" t="s">
        <v>293</v>
      </c>
      <c r="B31" s="216"/>
      <c r="C31" s="216"/>
      <c r="D31" s="216"/>
      <c r="E31" s="216"/>
      <c r="F31" s="216"/>
      <c r="G31" s="216"/>
      <c r="H31" s="216"/>
      <c r="I31" s="216"/>
      <c r="J31" s="216"/>
      <c r="K31" s="61">
        <v>24</v>
      </c>
      <c r="L31" s="33">
        <v>24</v>
      </c>
      <c r="M31" s="34"/>
      <c r="N31" s="34"/>
      <c r="O31" s="34"/>
      <c r="P31" s="34"/>
      <c r="Q31" s="34"/>
    </row>
    <row r="32" spans="1:17" ht="15" customHeight="1">
      <c r="A32" s="215" t="s">
        <v>292</v>
      </c>
      <c r="B32" s="216"/>
      <c r="C32" s="216"/>
      <c r="D32" s="216"/>
      <c r="E32" s="216"/>
      <c r="F32" s="216"/>
      <c r="G32" s="216"/>
      <c r="H32" s="216"/>
      <c r="I32" s="216"/>
      <c r="J32" s="216"/>
      <c r="K32" s="61">
        <v>1757</v>
      </c>
      <c r="L32" s="34"/>
      <c r="M32" s="34"/>
      <c r="N32" s="34"/>
      <c r="O32" s="34"/>
      <c r="P32" s="34"/>
      <c r="Q32" s="34"/>
    </row>
    <row r="33" spans="1:17">
      <c r="A33" s="215" t="s">
        <v>291</v>
      </c>
      <c r="B33" s="216"/>
      <c r="C33" s="216"/>
      <c r="D33" s="216"/>
      <c r="E33" s="216"/>
      <c r="F33" s="216"/>
      <c r="G33" s="216"/>
      <c r="H33" s="216"/>
      <c r="I33" s="216"/>
      <c r="J33" s="216"/>
      <c r="K33" s="61">
        <v>724</v>
      </c>
      <c r="L33" s="34"/>
      <c r="M33" s="34"/>
      <c r="N33" s="34"/>
      <c r="O33" s="34"/>
      <c r="P33" s="34"/>
      <c r="Q33" s="34"/>
    </row>
    <row r="34" spans="1:17" ht="15" customHeight="1">
      <c r="A34" s="215" t="s">
        <v>290</v>
      </c>
      <c r="B34" s="216"/>
      <c r="C34" s="216"/>
      <c r="D34" s="216"/>
      <c r="E34" s="216"/>
      <c r="F34" s="216"/>
      <c r="G34" s="216"/>
      <c r="H34" s="216"/>
      <c r="I34" s="216"/>
      <c r="J34" s="216"/>
      <c r="K34" s="61">
        <v>116</v>
      </c>
      <c r="L34" s="33">
        <v>116</v>
      </c>
      <c r="M34" s="34"/>
      <c r="N34" s="34"/>
      <c r="O34" s="34"/>
      <c r="P34" s="33">
        <v>8.24</v>
      </c>
      <c r="Q34" s="34"/>
    </row>
    <row r="35" spans="1:17">
      <c r="A35" s="215" t="s">
        <v>1585</v>
      </c>
      <c r="B35" s="216"/>
      <c r="C35" s="216"/>
      <c r="D35" s="216"/>
      <c r="E35" s="216"/>
      <c r="F35" s="216"/>
      <c r="G35" s="216"/>
      <c r="H35" s="216"/>
      <c r="I35" s="216"/>
      <c r="J35" s="216"/>
      <c r="K35" s="61">
        <v>558</v>
      </c>
      <c r="L35" s="34"/>
      <c r="M35" s="34"/>
      <c r="N35" s="34"/>
      <c r="O35" s="34"/>
      <c r="P35" s="34"/>
      <c r="Q35" s="34"/>
    </row>
    <row r="36" spans="1:17">
      <c r="A36" s="215" t="s">
        <v>1584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60"/>
      <c r="L36" s="34"/>
      <c r="M36" s="34"/>
      <c r="N36" s="34"/>
      <c r="O36" s="34"/>
      <c r="P36" s="34"/>
      <c r="Q36" s="34"/>
    </row>
    <row r="37" spans="1:17">
      <c r="A37" s="215" t="s">
        <v>289</v>
      </c>
      <c r="B37" s="216"/>
      <c r="C37" s="216"/>
      <c r="D37" s="216"/>
      <c r="E37" s="216"/>
      <c r="F37" s="216"/>
      <c r="G37" s="216"/>
      <c r="H37" s="216"/>
      <c r="I37" s="216"/>
      <c r="J37" s="216"/>
      <c r="K37" s="61">
        <v>558</v>
      </c>
      <c r="L37" s="34"/>
      <c r="M37" s="34"/>
      <c r="N37" s="34"/>
      <c r="O37" s="34"/>
      <c r="P37" s="34"/>
      <c r="Q37" s="34"/>
    </row>
    <row r="38" spans="1:17">
      <c r="A38" s="215" t="s">
        <v>1586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61">
        <v>419</v>
      </c>
      <c r="L38" s="34"/>
      <c r="M38" s="34"/>
      <c r="N38" s="34"/>
      <c r="O38" s="34"/>
      <c r="P38" s="34"/>
      <c r="Q38" s="34"/>
    </row>
    <row r="39" spans="1:17">
      <c r="A39" s="215" t="s">
        <v>1584</v>
      </c>
      <c r="B39" s="216"/>
      <c r="C39" s="216"/>
      <c r="D39" s="216"/>
      <c r="E39" s="216"/>
      <c r="F39" s="216"/>
      <c r="G39" s="216"/>
      <c r="H39" s="216"/>
      <c r="I39" s="216"/>
      <c r="J39" s="216"/>
      <c r="K39" s="60"/>
      <c r="L39" s="34"/>
      <c r="M39" s="34"/>
      <c r="N39" s="34"/>
      <c r="O39" s="34"/>
      <c r="P39" s="34"/>
      <c r="Q39" s="34"/>
    </row>
    <row r="40" spans="1:17">
      <c r="A40" s="215" t="s">
        <v>288</v>
      </c>
      <c r="B40" s="216"/>
      <c r="C40" s="216"/>
      <c r="D40" s="216"/>
      <c r="E40" s="216"/>
      <c r="F40" s="216"/>
      <c r="G40" s="216"/>
      <c r="H40" s="216"/>
      <c r="I40" s="216"/>
      <c r="J40" s="216"/>
      <c r="K40" s="61">
        <v>419</v>
      </c>
      <c r="L40" s="34"/>
      <c r="M40" s="34"/>
      <c r="N40" s="34"/>
      <c r="O40" s="34"/>
      <c r="P40" s="34"/>
      <c r="Q40" s="34"/>
    </row>
    <row r="41" spans="1:17">
      <c r="A41" s="225" t="s">
        <v>1587</v>
      </c>
      <c r="B41" s="216"/>
      <c r="C41" s="216"/>
      <c r="D41" s="216"/>
      <c r="E41" s="216"/>
      <c r="F41" s="216"/>
      <c r="G41" s="216"/>
      <c r="H41" s="216"/>
      <c r="I41" s="216"/>
      <c r="J41" s="216"/>
      <c r="K41" s="60"/>
      <c r="L41" s="34"/>
      <c r="M41" s="34"/>
      <c r="N41" s="34"/>
      <c r="O41" s="34"/>
      <c r="P41" s="34"/>
      <c r="Q41" s="34"/>
    </row>
    <row r="42" spans="1:17">
      <c r="A42" s="215" t="s">
        <v>1589</v>
      </c>
      <c r="B42" s="216"/>
      <c r="C42" s="216"/>
      <c r="D42" s="216"/>
      <c r="E42" s="216"/>
      <c r="F42" s="216"/>
      <c r="G42" s="216"/>
      <c r="H42" s="216"/>
      <c r="I42" s="216"/>
      <c r="J42" s="216"/>
      <c r="K42" s="61">
        <v>1686</v>
      </c>
      <c r="L42" s="34"/>
      <c r="M42" s="34"/>
      <c r="N42" s="34"/>
      <c r="O42" s="34"/>
      <c r="P42" s="33">
        <v>49.44</v>
      </c>
      <c r="Q42" s="34"/>
    </row>
    <row r="43" spans="1:17">
      <c r="A43" s="215" t="s">
        <v>1487</v>
      </c>
      <c r="B43" s="216"/>
      <c r="C43" s="216"/>
      <c r="D43" s="216"/>
      <c r="E43" s="216"/>
      <c r="F43" s="216"/>
      <c r="G43" s="216"/>
      <c r="H43" s="216"/>
      <c r="I43" s="216"/>
      <c r="J43" s="216"/>
      <c r="K43" s="61">
        <v>61063</v>
      </c>
      <c r="L43" s="34"/>
      <c r="M43" s="34"/>
      <c r="N43" s="34"/>
      <c r="O43" s="34"/>
      <c r="P43" s="34"/>
      <c r="Q43" s="34"/>
    </row>
    <row r="44" spans="1:17">
      <c r="A44" s="215" t="s">
        <v>1590</v>
      </c>
      <c r="B44" s="216"/>
      <c r="C44" s="216"/>
      <c r="D44" s="216"/>
      <c r="E44" s="216"/>
      <c r="F44" s="216"/>
      <c r="G44" s="216"/>
      <c r="H44" s="216"/>
      <c r="I44" s="216"/>
      <c r="J44" s="216"/>
      <c r="K44" s="61">
        <v>62749</v>
      </c>
      <c r="L44" s="34"/>
      <c r="M44" s="34"/>
      <c r="N44" s="34"/>
      <c r="O44" s="34"/>
      <c r="P44" s="33">
        <v>49.44</v>
      </c>
      <c r="Q44" s="34"/>
    </row>
    <row r="45" spans="1:17">
      <c r="A45" s="215" t="s">
        <v>1591</v>
      </c>
      <c r="B45" s="216"/>
      <c r="C45" s="216"/>
      <c r="D45" s="216"/>
      <c r="E45" s="216"/>
      <c r="F45" s="216"/>
      <c r="G45" s="216"/>
      <c r="H45" s="216"/>
      <c r="I45" s="216"/>
      <c r="J45" s="216"/>
      <c r="K45" s="60"/>
      <c r="L45" s="34"/>
      <c r="M45" s="34"/>
      <c r="N45" s="34"/>
      <c r="O45" s="34"/>
      <c r="P45" s="34"/>
      <c r="Q45" s="34"/>
    </row>
    <row r="46" spans="1:17">
      <c r="A46" s="215" t="s">
        <v>1592</v>
      </c>
      <c r="B46" s="216"/>
      <c r="C46" s="216"/>
      <c r="D46" s="216"/>
      <c r="E46" s="216"/>
      <c r="F46" s="216"/>
      <c r="G46" s="216"/>
      <c r="H46" s="216"/>
      <c r="I46" s="216"/>
      <c r="J46" s="216"/>
      <c r="K46" s="61">
        <v>11</v>
      </c>
      <c r="L46" s="34"/>
      <c r="M46" s="34"/>
      <c r="N46" s="34"/>
      <c r="O46" s="34"/>
      <c r="P46" s="34"/>
      <c r="Q46" s="34"/>
    </row>
    <row r="47" spans="1:17">
      <c r="A47" s="215" t="s">
        <v>1594</v>
      </c>
      <c r="B47" s="216"/>
      <c r="C47" s="216"/>
      <c r="D47" s="216"/>
      <c r="E47" s="216"/>
      <c r="F47" s="216"/>
      <c r="G47" s="216"/>
      <c r="H47" s="216"/>
      <c r="I47" s="216"/>
      <c r="J47" s="216"/>
      <c r="K47" s="61">
        <v>698</v>
      </c>
      <c r="L47" s="34"/>
      <c r="M47" s="34"/>
      <c r="N47" s="34"/>
      <c r="O47" s="34"/>
      <c r="P47" s="34"/>
      <c r="Q47" s="34"/>
    </row>
    <row r="48" spans="1:17">
      <c r="A48" s="215" t="s">
        <v>993</v>
      </c>
      <c r="B48" s="216"/>
      <c r="C48" s="216"/>
      <c r="D48" s="216"/>
      <c r="E48" s="216"/>
      <c r="F48" s="216"/>
      <c r="G48" s="216"/>
      <c r="H48" s="216"/>
      <c r="I48" s="216"/>
      <c r="J48" s="216"/>
      <c r="K48" s="61">
        <v>61063</v>
      </c>
      <c r="L48" s="34"/>
      <c r="M48" s="34"/>
      <c r="N48" s="34"/>
      <c r="O48" s="34"/>
      <c r="P48" s="34"/>
      <c r="Q48" s="34"/>
    </row>
    <row r="49" spans="1:17">
      <c r="A49" s="215" t="s">
        <v>1595</v>
      </c>
      <c r="B49" s="216"/>
      <c r="C49" s="216"/>
      <c r="D49" s="216"/>
      <c r="E49" s="216"/>
      <c r="F49" s="216"/>
      <c r="G49" s="216"/>
      <c r="H49" s="216"/>
      <c r="I49" s="216"/>
      <c r="J49" s="216"/>
      <c r="K49" s="61">
        <v>558</v>
      </c>
      <c r="L49" s="34"/>
      <c r="M49" s="34"/>
      <c r="N49" s="34"/>
      <c r="O49" s="34"/>
      <c r="P49" s="34"/>
      <c r="Q49" s="34"/>
    </row>
    <row r="50" spans="1:17">
      <c r="A50" s="215" t="s">
        <v>1596</v>
      </c>
      <c r="B50" s="216"/>
      <c r="C50" s="216"/>
      <c r="D50" s="216"/>
      <c r="E50" s="216"/>
      <c r="F50" s="216"/>
      <c r="G50" s="216"/>
      <c r="H50" s="216"/>
      <c r="I50" s="216"/>
      <c r="J50" s="216"/>
      <c r="K50" s="61">
        <v>419</v>
      </c>
      <c r="L50" s="34"/>
      <c r="M50" s="34"/>
      <c r="N50" s="34"/>
      <c r="O50" s="34"/>
      <c r="P50" s="34"/>
      <c r="Q50" s="34"/>
    </row>
    <row r="51" spans="1:17">
      <c r="A51" s="225" t="s">
        <v>1597</v>
      </c>
      <c r="B51" s="216"/>
      <c r="C51" s="216"/>
      <c r="D51" s="216"/>
      <c r="E51" s="216"/>
      <c r="F51" s="216"/>
      <c r="G51" s="216"/>
      <c r="H51" s="216"/>
      <c r="I51" s="216"/>
      <c r="J51" s="216"/>
      <c r="K51" s="62">
        <v>62749</v>
      </c>
      <c r="L51" s="34"/>
      <c r="M51" s="34"/>
      <c r="N51" s="34"/>
      <c r="O51" s="34"/>
      <c r="P51" s="36">
        <v>49.44</v>
      </c>
      <c r="Q51" s="34"/>
    </row>
    <row r="52" spans="1:17">
      <c r="F52" s="27"/>
      <c r="G52" s="27"/>
      <c r="H52" s="27"/>
      <c r="I52" s="27"/>
      <c r="J52" s="27"/>
      <c r="K52" s="63"/>
      <c r="L52" s="27"/>
      <c r="M52" s="27"/>
      <c r="N52" s="27"/>
      <c r="O52" s="27"/>
      <c r="P52" s="27"/>
      <c r="Q52" s="27"/>
    </row>
    <row r="53" spans="1:17" customFormat="1" ht="12.75" customHeight="1">
      <c r="A53" s="49"/>
      <c r="B53" s="18" t="s">
        <v>1612</v>
      </c>
      <c r="C53" s="18"/>
      <c r="D53" s="18"/>
      <c r="E53" s="18"/>
      <c r="F53" s="18"/>
      <c r="G53" s="18"/>
      <c r="H53" s="18"/>
      <c r="I53" s="18" t="s">
        <v>991</v>
      </c>
      <c r="J53" s="59"/>
      <c r="K53" s="59"/>
      <c r="L53" s="18"/>
      <c r="M53" s="18"/>
      <c r="N53" s="50"/>
      <c r="O53" s="50"/>
      <c r="P53" s="50"/>
    </row>
    <row r="54" spans="1:17" customFormat="1" ht="12.75" customHeight="1">
      <c r="A54" s="49"/>
      <c r="B54" s="51"/>
      <c r="C54" s="52"/>
      <c r="D54" s="53"/>
      <c r="E54" s="51"/>
      <c r="F54" s="51"/>
      <c r="G54" s="52"/>
      <c r="H54" s="40"/>
      <c r="I54" s="18"/>
      <c r="J54" s="59"/>
      <c r="K54" s="59"/>
      <c r="L54" s="18"/>
      <c r="M54" s="18"/>
      <c r="N54" s="50"/>
      <c r="O54" s="50"/>
      <c r="P54" s="50"/>
    </row>
    <row r="55" spans="1:17">
      <c r="E55" s="26"/>
      <c r="F55" s="27"/>
      <c r="G55" s="27"/>
      <c r="H55" s="27"/>
      <c r="I55" s="27"/>
      <c r="J55" s="63"/>
      <c r="K55" s="63"/>
      <c r="L55" s="27"/>
      <c r="M55" s="27"/>
      <c r="N55" s="27"/>
      <c r="O55" s="27"/>
      <c r="P55" s="27"/>
      <c r="Q55" s="27"/>
    </row>
  </sheetData>
  <mergeCells count="46">
    <mergeCell ref="E1:J1"/>
    <mergeCell ref="J16:K16"/>
    <mergeCell ref="A51:J51"/>
    <mergeCell ref="J11:K11"/>
    <mergeCell ref="J14:K14"/>
    <mergeCell ref="J15:K15"/>
    <mergeCell ref="J13:K13"/>
    <mergeCell ref="J12:K12"/>
    <mergeCell ref="A45:J45"/>
    <mergeCell ref="A46:J46"/>
    <mergeCell ref="A43:J43"/>
    <mergeCell ref="A44:J44"/>
    <mergeCell ref="A38:J38"/>
    <mergeCell ref="A47:J47"/>
    <mergeCell ref="A48:J48"/>
    <mergeCell ref="A49:J49"/>
    <mergeCell ref="A31:J31"/>
    <mergeCell ref="A33:J33"/>
    <mergeCell ref="A34:J34"/>
    <mergeCell ref="A35:J35"/>
    <mergeCell ref="A36:J36"/>
    <mergeCell ref="A50:J50"/>
    <mergeCell ref="A39:J39"/>
    <mergeCell ref="A40:J40"/>
    <mergeCell ref="A41:J41"/>
    <mergeCell ref="A42:J42"/>
    <mergeCell ref="K20:K21"/>
    <mergeCell ref="A37:J37"/>
    <mergeCell ref="A19:A21"/>
    <mergeCell ref="C19:C21"/>
    <mergeCell ref="D19:D21"/>
    <mergeCell ref="E19:E21"/>
    <mergeCell ref="B19:B21"/>
    <mergeCell ref="A28:J28"/>
    <mergeCell ref="A29:J29"/>
    <mergeCell ref="A30:J30"/>
    <mergeCell ref="L20:N20"/>
    <mergeCell ref="A32:J32"/>
    <mergeCell ref="Q19:Q21"/>
    <mergeCell ref="P19:P21"/>
    <mergeCell ref="F20:F21"/>
    <mergeCell ref="F19:I19"/>
    <mergeCell ref="G20:I20"/>
    <mergeCell ref="O19:O21"/>
    <mergeCell ref="J20:J21"/>
    <mergeCell ref="J19:N19"/>
  </mergeCells>
  <phoneticPr fontId="60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48"/>
  <sheetViews>
    <sheetView showGridLines="0" topLeftCell="A19" zoomScaleNormal="75" zoomScaleSheetLayoutView="75" workbookViewId="0">
      <selection activeCell="D9" sqref="D9"/>
    </sheetView>
  </sheetViews>
  <sheetFormatPr defaultColWidth="8.85546875" defaultRowHeight="12.75" outlineLevelRow="2"/>
  <cols>
    <col min="1" max="1" width="3.28515625" style="28" customWidth="1"/>
    <col min="2" max="2" width="15.7109375" style="1" customWidth="1"/>
    <col min="3" max="3" width="34.28515625" style="25" customWidth="1"/>
    <col min="4" max="4" width="7.7109375" style="24" customWidth="1"/>
    <col min="5" max="5" width="5.7109375" style="26" customWidth="1"/>
    <col min="6" max="6" width="7.7109375" style="7" customWidth="1"/>
    <col min="7" max="9" width="6.7109375" style="7" customWidth="1"/>
    <col min="10" max="10" width="7.7109375" style="7" customWidth="1"/>
    <col min="11" max="15" width="6.7109375" style="7" customWidth="1"/>
    <col min="16" max="16" width="9.28515625" style="7" customWidth="1"/>
    <col min="17" max="17" width="6.7109375" style="7" customWidth="1"/>
    <col min="18" max="16384" width="8.85546875" style="8"/>
  </cols>
  <sheetData>
    <row r="1" spans="1:18" outlineLevel="2">
      <c r="A1" s="6" t="s">
        <v>1509</v>
      </c>
      <c r="B1" s="9"/>
      <c r="C1" s="2"/>
      <c r="D1" s="70"/>
      <c r="E1" s="226" t="s">
        <v>1605</v>
      </c>
      <c r="F1" s="226"/>
      <c r="G1" s="226"/>
      <c r="H1" s="226"/>
      <c r="I1" s="226"/>
      <c r="J1" s="5"/>
      <c r="K1" s="5"/>
      <c r="L1" s="5"/>
      <c r="M1" s="6" t="s">
        <v>1510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9" t="s">
        <v>1491</v>
      </c>
      <c r="H2" s="5"/>
      <c r="I2" s="5"/>
      <c r="J2" s="5"/>
      <c r="K2" s="5"/>
      <c r="L2" s="5"/>
      <c r="M2" s="10" t="s">
        <v>1616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9"/>
      <c r="H3" s="5"/>
      <c r="I3" s="5"/>
      <c r="J3" s="5"/>
      <c r="K3" s="5"/>
      <c r="L3" s="10"/>
      <c r="M3" s="10" t="s">
        <v>1615</v>
      </c>
      <c r="N3" s="5"/>
      <c r="O3" s="5"/>
      <c r="P3" s="5"/>
      <c r="Q3"/>
      <c r="R3"/>
    </row>
    <row r="4" spans="1:18" outlineLevel="1">
      <c r="A4" s="10" t="s">
        <v>1513</v>
      </c>
      <c r="B4" s="9"/>
      <c r="C4" s="2"/>
      <c r="D4" s="3"/>
      <c r="E4" s="3"/>
      <c r="F4" s="5"/>
      <c r="G4" s="5"/>
      <c r="H4" s="5"/>
      <c r="I4" s="5"/>
      <c r="J4" s="5"/>
      <c r="K4" s="5"/>
      <c r="L4" s="5"/>
      <c r="M4" s="10" t="s">
        <v>1513</v>
      </c>
      <c r="N4" s="5"/>
      <c r="O4" s="5"/>
      <c r="P4" s="5"/>
      <c r="Q4"/>
      <c r="R4"/>
    </row>
    <row r="5" spans="1:18" outlineLevel="1">
      <c r="A5" s="10" t="s">
        <v>1606</v>
      </c>
      <c r="B5" s="9"/>
      <c r="C5" s="2"/>
      <c r="D5" s="3"/>
      <c r="E5" s="3"/>
      <c r="F5" s="5"/>
      <c r="G5" s="5"/>
      <c r="H5" s="5"/>
      <c r="I5" s="5"/>
      <c r="J5" s="5"/>
      <c r="K5" s="5"/>
      <c r="L5" s="5"/>
      <c r="M5" s="10" t="s">
        <v>1607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320</v>
      </c>
      <c r="H6" s="15"/>
      <c r="I6" s="15"/>
      <c r="J6" s="5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1492</v>
      </c>
      <c r="H7" s="4"/>
      <c r="I7" s="4"/>
      <c r="J7" s="5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3"/>
      <c r="D8" s="8"/>
      <c r="E8" s="5"/>
      <c r="F8" s="5"/>
      <c r="G8" s="4"/>
      <c r="H8" s="4"/>
      <c r="I8" s="4"/>
      <c r="J8" s="5"/>
      <c r="K8" s="5"/>
      <c r="L8" s="5"/>
      <c r="M8" s="5"/>
      <c r="N8" s="5"/>
      <c r="O8" s="5"/>
      <c r="P8" s="5"/>
      <c r="Q8" s="8"/>
      <c r="R8"/>
    </row>
    <row r="9" spans="1:18">
      <c r="A9" s="4"/>
      <c r="B9" s="9"/>
      <c r="C9" s="16" t="s">
        <v>1493</v>
      </c>
      <c r="D9" s="17" t="s">
        <v>319</v>
      </c>
      <c r="E9" s="18"/>
      <c r="F9" s="5"/>
      <c r="G9" s="5"/>
      <c r="H9" s="4"/>
      <c r="I9" s="5"/>
      <c r="J9" s="5"/>
      <c r="K9" s="11"/>
      <c r="L9" s="11"/>
      <c r="M9" s="5"/>
      <c r="N9" s="5"/>
      <c r="O9" s="5"/>
      <c r="P9" s="5"/>
      <c r="Q9" s="5"/>
    </row>
    <row r="10" spans="1:18">
      <c r="A10" s="4"/>
      <c r="B10" s="9"/>
      <c r="C10" s="2"/>
      <c r="D10" s="3"/>
      <c r="E10" s="19"/>
      <c r="F10" s="12"/>
      <c r="G10" s="12"/>
      <c r="H10" s="13" t="s">
        <v>1494</v>
      </c>
      <c r="I10" s="13"/>
      <c r="J10" s="12"/>
      <c r="K10" s="14"/>
      <c r="L10" s="5"/>
      <c r="M10" s="5"/>
      <c r="N10" s="5"/>
      <c r="O10" s="5"/>
      <c r="P10" s="5"/>
      <c r="Q10" s="5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318</v>
      </c>
      <c r="E12" s="4"/>
      <c r="F12" s="5"/>
      <c r="G12" s="5"/>
      <c r="H12" s="5"/>
      <c r="I12" s="18"/>
      <c r="J12" s="18"/>
      <c r="K12" s="5"/>
      <c r="L12" s="5"/>
      <c r="M12" s="5"/>
      <c r="N12" s="46" t="s">
        <v>630</v>
      </c>
      <c r="O12" s="43"/>
      <c r="P12" s="43"/>
      <c r="Q12" s="5"/>
      <c r="R12" s="22"/>
    </row>
    <row r="13" spans="1:18">
      <c r="A13" s="4"/>
      <c r="B13" s="9"/>
      <c r="C13" s="2"/>
      <c r="D13" s="18" t="s">
        <v>988</v>
      </c>
      <c r="E13" s="4"/>
      <c r="F13" s="5"/>
      <c r="G13" s="5"/>
      <c r="H13" s="5"/>
      <c r="I13" s="18"/>
      <c r="J13" s="227" t="s">
        <v>317</v>
      </c>
      <c r="K13" s="228"/>
      <c r="L13" s="10" t="s">
        <v>1598</v>
      </c>
      <c r="M13" s="5"/>
      <c r="N13" s="41" t="s">
        <v>622</v>
      </c>
      <c r="O13" s="43"/>
      <c r="P13" s="47">
        <f>0.349*4.42</f>
        <v>1.5425799999999998</v>
      </c>
      <c r="Q13" s="5"/>
    </row>
    <row r="14" spans="1:18">
      <c r="A14" s="4"/>
      <c r="B14" s="9"/>
      <c r="C14" s="2"/>
      <c r="D14" s="18" t="s">
        <v>1599</v>
      </c>
      <c r="E14" s="4"/>
      <c r="F14" s="5"/>
      <c r="G14" s="5"/>
      <c r="H14" s="5"/>
      <c r="I14" s="18"/>
      <c r="J14" s="227" t="s">
        <v>316</v>
      </c>
      <c r="K14" s="228"/>
      <c r="L14" s="10" t="s">
        <v>1598</v>
      </c>
      <c r="M14" s="5"/>
      <c r="N14" s="41" t="s">
        <v>622</v>
      </c>
      <c r="O14" s="43"/>
      <c r="P14" s="47">
        <f>0.037*4.42</f>
        <v>0.16353999999999999</v>
      </c>
      <c r="Q14" s="5"/>
    </row>
    <row r="15" spans="1:18" outlineLevel="1">
      <c r="A15" s="4"/>
      <c r="B15" s="9"/>
      <c r="C15" s="2"/>
      <c r="D15" s="18" t="s">
        <v>1600</v>
      </c>
      <c r="E15" s="4"/>
      <c r="F15" s="5"/>
      <c r="G15" s="5"/>
      <c r="H15" s="5"/>
      <c r="I15" s="18"/>
      <c r="J15" s="227" t="s">
        <v>315</v>
      </c>
      <c r="K15" s="228"/>
      <c r="L15" s="10" t="s">
        <v>1601</v>
      </c>
      <c r="M15" s="5"/>
      <c r="N15" s="5"/>
      <c r="O15" s="5"/>
      <c r="P15" s="48"/>
      <c r="Q15" s="5"/>
    </row>
    <row r="16" spans="1:18">
      <c r="A16" s="37"/>
      <c r="B16" s="38"/>
      <c r="C16" s="29"/>
      <c r="D16" s="18" t="s">
        <v>1608</v>
      </c>
      <c r="E16" s="18"/>
      <c r="F16" s="18"/>
      <c r="G16" s="18"/>
      <c r="H16" s="18"/>
      <c r="I16" s="18"/>
      <c r="J16" s="18"/>
      <c r="K16" s="39">
        <f>J39/1000</f>
        <v>0.23200000000000001</v>
      </c>
      <c r="L16" s="18" t="s">
        <v>1609</v>
      </c>
      <c r="M16" s="40"/>
      <c r="N16" s="41" t="s">
        <v>622</v>
      </c>
      <c r="O16" s="42"/>
      <c r="P16" s="47">
        <f>K16*4.42</f>
        <v>1.0254400000000001</v>
      </c>
      <c r="Q16" s="44"/>
    </row>
    <row r="17" spans="1:17">
      <c r="A17" s="37"/>
      <c r="B17" s="38"/>
      <c r="C17" s="29"/>
      <c r="D17" s="45" t="s">
        <v>1610</v>
      </c>
      <c r="E17" s="18"/>
      <c r="F17" s="18"/>
      <c r="G17" s="18"/>
      <c r="H17" s="18"/>
      <c r="I17" s="18"/>
      <c r="J17" s="18"/>
      <c r="K17" s="18"/>
      <c r="L17" s="18"/>
      <c r="M17" s="40"/>
      <c r="N17" s="40"/>
      <c r="O17" s="40"/>
      <c r="P17" s="40"/>
      <c r="Q17"/>
    </row>
    <row r="19" spans="1:17" ht="18" customHeight="1">
      <c r="A19" s="217" t="s">
        <v>1495</v>
      </c>
      <c r="B19" s="223" t="s">
        <v>1502</v>
      </c>
      <c r="C19" s="217" t="s">
        <v>1496</v>
      </c>
      <c r="D19" s="217" t="s">
        <v>1497</v>
      </c>
      <c r="E19" s="217" t="s">
        <v>1498</v>
      </c>
      <c r="F19" s="217" t="s">
        <v>1511</v>
      </c>
      <c r="G19" s="218"/>
      <c r="H19" s="218"/>
      <c r="I19" s="218"/>
      <c r="J19" s="217" t="s">
        <v>1512</v>
      </c>
      <c r="K19" s="218"/>
      <c r="L19" s="218"/>
      <c r="M19" s="218"/>
      <c r="N19" s="217" t="s">
        <v>1504</v>
      </c>
      <c r="O19" s="217" t="s">
        <v>1506</v>
      </c>
      <c r="P19" s="217" t="s">
        <v>1505</v>
      </c>
      <c r="Q19" s="217" t="s">
        <v>1507</v>
      </c>
    </row>
    <row r="20" spans="1:17" ht="15.75" customHeight="1">
      <c r="A20" s="218"/>
      <c r="B20" s="224"/>
      <c r="C20" s="222"/>
      <c r="D20" s="217"/>
      <c r="E20" s="218"/>
      <c r="F20" s="217" t="s">
        <v>1499</v>
      </c>
      <c r="G20" s="217" t="s">
        <v>1501</v>
      </c>
      <c r="H20" s="218"/>
      <c r="I20" s="218"/>
      <c r="J20" s="217" t="s">
        <v>1499</v>
      </c>
      <c r="K20" s="217" t="s">
        <v>1501</v>
      </c>
      <c r="L20" s="218"/>
      <c r="M20" s="218"/>
      <c r="N20" s="217"/>
      <c r="O20" s="217"/>
      <c r="P20" s="217"/>
      <c r="Q20" s="217"/>
    </row>
    <row r="21" spans="1:17" ht="15.75" customHeight="1">
      <c r="A21" s="218"/>
      <c r="B21" s="224"/>
      <c r="C21" s="222"/>
      <c r="D21" s="217"/>
      <c r="E21" s="218"/>
      <c r="F21" s="218"/>
      <c r="G21" s="116" t="s">
        <v>1500</v>
      </c>
      <c r="H21" s="116" t="s">
        <v>1508</v>
      </c>
      <c r="I21" s="116" t="s">
        <v>1503</v>
      </c>
      <c r="J21" s="218"/>
      <c r="K21" s="116" t="s">
        <v>1500</v>
      </c>
      <c r="L21" s="116" t="s">
        <v>1508</v>
      </c>
      <c r="M21" s="116" t="s">
        <v>1503</v>
      </c>
      <c r="N21" s="217"/>
      <c r="O21" s="217"/>
      <c r="P21" s="217"/>
      <c r="Q21" s="217"/>
    </row>
    <row r="22" spans="1:17">
      <c r="A22" s="23">
        <v>1</v>
      </c>
      <c r="B22" s="118">
        <v>2</v>
      </c>
      <c r="C22" s="116">
        <v>3</v>
      </c>
      <c r="D22" s="116">
        <v>4</v>
      </c>
      <c r="E22" s="23">
        <v>5</v>
      </c>
      <c r="F22" s="117">
        <v>6</v>
      </c>
      <c r="G22" s="117">
        <v>7</v>
      </c>
      <c r="H22" s="117">
        <v>8</v>
      </c>
      <c r="I22" s="117">
        <v>9</v>
      </c>
      <c r="J22" s="117">
        <v>10</v>
      </c>
      <c r="K22" s="117">
        <v>11</v>
      </c>
      <c r="L22" s="117">
        <v>12</v>
      </c>
      <c r="M22" s="117">
        <v>13</v>
      </c>
      <c r="N22" s="117">
        <v>14</v>
      </c>
      <c r="O22" s="117">
        <v>15</v>
      </c>
      <c r="P22" s="117">
        <v>16</v>
      </c>
      <c r="Q22" s="117">
        <v>17</v>
      </c>
    </row>
    <row r="23" spans="1:17" ht="36">
      <c r="A23" s="23">
        <v>1</v>
      </c>
      <c r="B23" s="30" t="s">
        <v>314</v>
      </c>
      <c r="C23" s="113" t="s">
        <v>313</v>
      </c>
      <c r="D23" s="31" t="s">
        <v>1190</v>
      </c>
      <c r="E23" s="32">
        <v>2</v>
      </c>
      <c r="F23" s="33">
        <v>20.76</v>
      </c>
      <c r="G23" s="33">
        <v>14.78</v>
      </c>
      <c r="H23" s="33">
        <v>2.94</v>
      </c>
      <c r="I23" s="34"/>
      <c r="J23" s="34">
        <v>42</v>
      </c>
      <c r="K23" s="34">
        <v>30</v>
      </c>
      <c r="L23" s="34">
        <v>6</v>
      </c>
      <c r="M23" s="34"/>
      <c r="N23" s="34">
        <v>1.17</v>
      </c>
      <c r="O23" s="34">
        <v>2.34</v>
      </c>
      <c r="P23" s="34"/>
      <c r="Q23" s="34"/>
    </row>
    <row r="24" spans="1:17" ht="24">
      <c r="A24" s="23">
        <v>2</v>
      </c>
      <c r="B24" s="30" t="s">
        <v>1537</v>
      </c>
      <c r="C24" s="113" t="s">
        <v>312</v>
      </c>
      <c r="D24" s="31" t="s">
        <v>1538</v>
      </c>
      <c r="E24" s="32">
        <v>2</v>
      </c>
      <c r="F24" s="33">
        <v>113.04</v>
      </c>
      <c r="G24" s="34"/>
      <c r="H24" s="34"/>
      <c r="I24" s="34"/>
      <c r="J24" s="34">
        <v>226</v>
      </c>
      <c r="K24" s="34"/>
      <c r="L24" s="34"/>
      <c r="M24" s="34"/>
      <c r="N24" s="34"/>
      <c r="O24" s="34"/>
      <c r="P24" s="34"/>
      <c r="Q24" s="34"/>
    </row>
    <row r="25" spans="1:17">
      <c r="A25" s="215" t="s">
        <v>1582</v>
      </c>
      <c r="B25" s="216"/>
      <c r="C25" s="216"/>
      <c r="D25" s="216"/>
      <c r="E25" s="216"/>
      <c r="F25" s="216"/>
      <c r="G25" s="216"/>
      <c r="H25" s="216"/>
      <c r="I25" s="216"/>
      <c r="J25" s="33">
        <v>268</v>
      </c>
      <c r="K25" s="33">
        <v>30</v>
      </c>
      <c r="L25" s="33">
        <v>6</v>
      </c>
      <c r="M25" s="34"/>
      <c r="N25" s="34"/>
      <c r="O25" s="33">
        <v>2.34</v>
      </c>
      <c r="P25" s="34"/>
      <c r="Q25" s="34"/>
    </row>
    <row r="26" spans="1:17">
      <c r="A26" s="215" t="s">
        <v>1583</v>
      </c>
      <c r="B26" s="216"/>
      <c r="C26" s="216"/>
      <c r="D26" s="216"/>
      <c r="E26" s="216"/>
      <c r="F26" s="216"/>
      <c r="G26" s="216"/>
      <c r="H26" s="216"/>
      <c r="I26" s="216"/>
      <c r="J26" s="33">
        <v>276</v>
      </c>
      <c r="K26" s="33">
        <v>37</v>
      </c>
      <c r="L26" s="33">
        <v>7</v>
      </c>
      <c r="M26" s="34"/>
      <c r="N26" s="34"/>
      <c r="O26" s="33">
        <v>2.81</v>
      </c>
      <c r="P26" s="34"/>
      <c r="Q26" s="34"/>
    </row>
    <row r="27" spans="1:17">
      <c r="A27" s="215" t="s">
        <v>1584</v>
      </c>
      <c r="B27" s="216"/>
      <c r="C27" s="216"/>
      <c r="D27" s="216"/>
      <c r="E27" s="216"/>
      <c r="F27" s="216"/>
      <c r="G27" s="216"/>
      <c r="H27" s="216"/>
      <c r="I27" s="216"/>
      <c r="J27" s="34"/>
      <c r="K27" s="34"/>
      <c r="L27" s="34"/>
      <c r="M27" s="34"/>
      <c r="N27" s="34"/>
      <c r="O27" s="34"/>
      <c r="P27" s="34"/>
      <c r="Q27" s="34"/>
    </row>
    <row r="28" spans="1:17">
      <c r="A28" s="215" t="s">
        <v>311</v>
      </c>
      <c r="B28" s="216"/>
      <c r="C28" s="216"/>
      <c r="D28" s="216"/>
      <c r="E28" s="216"/>
      <c r="F28" s="216"/>
      <c r="G28" s="216"/>
      <c r="H28" s="216"/>
      <c r="I28" s="216"/>
      <c r="J28" s="33">
        <v>1</v>
      </c>
      <c r="K28" s="33">
        <v>1</v>
      </c>
      <c r="L28" s="34"/>
      <c r="M28" s="34"/>
      <c r="N28" s="34"/>
      <c r="O28" s="34"/>
      <c r="P28" s="34"/>
      <c r="Q28" s="34"/>
    </row>
    <row r="29" spans="1:17" ht="15" customHeight="1">
      <c r="A29" s="215" t="s">
        <v>310</v>
      </c>
      <c r="B29" s="216"/>
      <c r="C29" s="216"/>
      <c r="D29" s="216"/>
      <c r="E29" s="216"/>
      <c r="F29" s="216"/>
      <c r="G29" s="216"/>
      <c r="H29" s="216"/>
      <c r="I29" s="216"/>
      <c r="J29" s="33">
        <v>7</v>
      </c>
      <c r="K29" s="33">
        <v>6</v>
      </c>
      <c r="L29" s="33">
        <v>1</v>
      </c>
      <c r="M29" s="34"/>
      <c r="N29" s="34"/>
      <c r="O29" s="33">
        <v>0.46800000000000003</v>
      </c>
      <c r="P29" s="34"/>
      <c r="Q29" s="34"/>
    </row>
    <row r="30" spans="1:17">
      <c r="A30" s="215" t="s">
        <v>1585</v>
      </c>
      <c r="B30" s="216"/>
      <c r="C30" s="216"/>
      <c r="D30" s="216"/>
      <c r="E30" s="216"/>
      <c r="F30" s="216"/>
      <c r="G30" s="216"/>
      <c r="H30" s="216"/>
      <c r="I30" s="216"/>
      <c r="J30" s="33">
        <v>47</v>
      </c>
      <c r="K30" s="34"/>
      <c r="L30" s="34"/>
      <c r="M30" s="34"/>
      <c r="N30" s="34"/>
      <c r="O30" s="34"/>
      <c r="P30" s="34"/>
      <c r="Q30" s="34"/>
    </row>
    <row r="31" spans="1:17">
      <c r="A31" s="215" t="s">
        <v>1584</v>
      </c>
      <c r="B31" s="216"/>
      <c r="C31" s="216"/>
      <c r="D31" s="216"/>
      <c r="E31" s="216"/>
      <c r="F31" s="216"/>
      <c r="G31" s="216"/>
      <c r="H31" s="216"/>
      <c r="I31" s="216"/>
      <c r="J31" s="34"/>
      <c r="K31" s="34"/>
      <c r="L31" s="34"/>
      <c r="M31" s="34"/>
      <c r="N31" s="34"/>
      <c r="O31" s="34"/>
      <c r="P31" s="34"/>
      <c r="Q31" s="34"/>
    </row>
    <row r="32" spans="1:17">
      <c r="A32" s="215" t="s">
        <v>309</v>
      </c>
      <c r="B32" s="216"/>
      <c r="C32" s="216"/>
      <c r="D32" s="216"/>
      <c r="E32" s="216"/>
      <c r="F32" s="216"/>
      <c r="G32" s="216"/>
      <c r="H32" s="216"/>
      <c r="I32" s="216"/>
      <c r="J32" s="33">
        <v>47</v>
      </c>
      <c r="K32" s="34"/>
      <c r="L32" s="34"/>
      <c r="M32" s="34"/>
      <c r="N32" s="34"/>
      <c r="O32" s="34"/>
      <c r="P32" s="34"/>
      <c r="Q32" s="34"/>
    </row>
    <row r="33" spans="1:17">
      <c r="A33" s="215" t="s">
        <v>1586</v>
      </c>
      <c r="B33" s="216"/>
      <c r="C33" s="216"/>
      <c r="D33" s="216"/>
      <c r="E33" s="216"/>
      <c r="F33" s="216"/>
      <c r="G33" s="216"/>
      <c r="H33" s="216"/>
      <c r="I33" s="216"/>
      <c r="J33" s="33">
        <v>26</v>
      </c>
      <c r="K33" s="34"/>
      <c r="L33" s="34"/>
      <c r="M33" s="34"/>
      <c r="N33" s="34"/>
      <c r="O33" s="34"/>
      <c r="P33" s="34"/>
      <c r="Q33" s="34"/>
    </row>
    <row r="34" spans="1:17">
      <c r="A34" s="215" t="s">
        <v>1584</v>
      </c>
      <c r="B34" s="216"/>
      <c r="C34" s="216"/>
      <c r="D34" s="216"/>
      <c r="E34" s="216"/>
      <c r="F34" s="216"/>
      <c r="G34" s="216"/>
      <c r="H34" s="216"/>
      <c r="I34" s="216"/>
      <c r="J34" s="34"/>
      <c r="K34" s="34"/>
      <c r="L34" s="34"/>
      <c r="M34" s="34"/>
      <c r="N34" s="34"/>
      <c r="O34" s="34"/>
      <c r="P34" s="34"/>
      <c r="Q34" s="34"/>
    </row>
    <row r="35" spans="1:17">
      <c r="A35" s="215" t="s">
        <v>308</v>
      </c>
      <c r="B35" s="216"/>
      <c r="C35" s="216"/>
      <c r="D35" s="216"/>
      <c r="E35" s="216"/>
      <c r="F35" s="216"/>
      <c r="G35" s="216"/>
      <c r="H35" s="216"/>
      <c r="I35" s="216"/>
      <c r="J35" s="33">
        <v>26</v>
      </c>
      <c r="K35" s="34"/>
      <c r="L35" s="34"/>
      <c r="M35" s="34"/>
      <c r="N35" s="34"/>
      <c r="O35" s="34"/>
      <c r="P35" s="34"/>
      <c r="Q35" s="34"/>
    </row>
    <row r="36" spans="1:17">
      <c r="A36" s="225" t="s">
        <v>1587</v>
      </c>
      <c r="B36" s="216"/>
      <c r="C36" s="216"/>
      <c r="D36" s="216"/>
      <c r="E36" s="216"/>
      <c r="F36" s="216"/>
      <c r="G36" s="216"/>
      <c r="H36" s="216"/>
      <c r="I36" s="216"/>
      <c r="J36" s="34"/>
      <c r="K36" s="34"/>
      <c r="L36" s="34"/>
      <c r="M36" s="34"/>
      <c r="N36" s="34"/>
      <c r="O36" s="34"/>
      <c r="P36" s="34"/>
      <c r="Q36" s="34"/>
    </row>
    <row r="37" spans="1:17">
      <c r="A37" s="215" t="s">
        <v>1590</v>
      </c>
      <c r="B37" s="216"/>
      <c r="C37" s="216"/>
      <c r="D37" s="216"/>
      <c r="E37" s="216"/>
      <c r="F37" s="216"/>
      <c r="G37" s="216"/>
      <c r="H37" s="216"/>
      <c r="I37" s="216"/>
      <c r="J37" s="33">
        <v>349</v>
      </c>
      <c r="K37" s="34"/>
      <c r="L37" s="34"/>
      <c r="M37" s="34"/>
      <c r="N37" s="34"/>
      <c r="O37" s="33">
        <v>2.81</v>
      </c>
      <c r="P37" s="34"/>
      <c r="Q37" s="34"/>
    </row>
    <row r="38" spans="1:17">
      <c r="A38" s="215" t="s">
        <v>1591</v>
      </c>
      <c r="B38" s="216"/>
      <c r="C38" s="216"/>
      <c r="D38" s="216"/>
      <c r="E38" s="216"/>
      <c r="F38" s="216"/>
      <c r="G38" s="216"/>
      <c r="H38" s="216"/>
      <c r="I38" s="216"/>
      <c r="J38" s="34"/>
      <c r="K38" s="34"/>
      <c r="L38" s="34"/>
      <c r="M38" s="34"/>
      <c r="N38" s="34"/>
      <c r="O38" s="34"/>
      <c r="P38" s="34"/>
      <c r="Q38" s="34"/>
    </row>
    <row r="39" spans="1:17">
      <c r="A39" s="215" t="s">
        <v>1592</v>
      </c>
      <c r="B39" s="216"/>
      <c r="C39" s="216"/>
      <c r="D39" s="216"/>
      <c r="E39" s="216"/>
      <c r="F39" s="216"/>
      <c r="G39" s="216"/>
      <c r="H39" s="216"/>
      <c r="I39" s="216"/>
      <c r="J39" s="33">
        <v>232</v>
      </c>
      <c r="K39" s="34"/>
      <c r="L39" s="34"/>
      <c r="M39" s="34"/>
      <c r="N39" s="34"/>
      <c r="O39" s="34"/>
      <c r="P39" s="34"/>
      <c r="Q39" s="34"/>
    </row>
    <row r="40" spans="1:17">
      <c r="A40" s="215" t="s">
        <v>1593</v>
      </c>
      <c r="B40" s="216"/>
      <c r="C40" s="216"/>
      <c r="D40" s="216"/>
      <c r="E40" s="216"/>
      <c r="F40" s="216"/>
      <c r="G40" s="216"/>
      <c r="H40" s="216"/>
      <c r="I40" s="216"/>
      <c r="J40" s="33">
        <v>7</v>
      </c>
      <c r="K40" s="34"/>
      <c r="L40" s="34"/>
      <c r="M40" s="34"/>
      <c r="N40" s="34"/>
      <c r="O40" s="34"/>
      <c r="P40" s="34"/>
      <c r="Q40" s="34"/>
    </row>
    <row r="41" spans="1:17">
      <c r="A41" s="215" t="s">
        <v>1594</v>
      </c>
      <c r="B41" s="216"/>
      <c r="C41" s="216"/>
      <c r="D41" s="216"/>
      <c r="E41" s="216"/>
      <c r="F41" s="216"/>
      <c r="G41" s="216"/>
      <c r="H41" s="216"/>
      <c r="I41" s="216"/>
      <c r="J41" s="33">
        <v>37</v>
      </c>
      <c r="K41" s="34"/>
      <c r="L41" s="34"/>
      <c r="M41" s="34"/>
      <c r="N41" s="34"/>
      <c r="O41" s="34"/>
      <c r="P41" s="34"/>
      <c r="Q41" s="34"/>
    </row>
    <row r="42" spans="1:17">
      <c r="A42" s="215" t="s">
        <v>1595</v>
      </c>
      <c r="B42" s="216"/>
      <c r="C42" s="216"/>
      <c r="D42" s="216"/>
      <c r="E42" s="216"/>
      <c r="F42" s="216"/>
      <c r="G42" s="216"/>
      <c r="H42" s="216"/>
      <c r="I42" s="216"/>
      <c r="J42" s="33">
        <v>47</v>
      </c>
      <c r="K42" s="34"/>
      <c r="L42" s="34"/>
      <c r="M42" s="34"/>
      <c r="N42" s="34"/>
      <c r="O42" s="34"/>
      <c r="P42" s="34"/>
      <c r="Q42" s="34"/>
    </row>
    <row r="43" spans="1:17">
      <c r="A43" s="215" t="s">
        <v>1596</v>
      </c>
      <c r="B43" s="216"/>
      <c r="C43" s="216"/>
      <c r="D43" s="216"/>
      <c r="E43" s="216"/>
      <c r="F43" s="216"/>
      <c r="G43" s="216"/>
      <c r="H43" s="216"/>
      <c r="I43" s="216"/>
      <c r="J43" s="33">
        <v>26</v>
      </c>
      <c r="K43" s="34"/>
      <c r="L43" s="34"/>
      <c r="M43" s="34"/>
      <c r="N43" s="34"/>
      <c r="O43" s="34"/>
      <c r="P43" s="34"/>
      <c r="Q43" s="34"/>
    </row>
    <row r="44" spans="1:17">
      <c r="A44" s="225" t="s">
        <v>1597</v>
      </c>
      <c r="B44" s="216"/>
      <c r="C44" s="216"/>
      <c r="D44" s="216"/>
      <c r="E44" s="216"/>
      <c r="F44" s="216"/>
      <c r="G44" s="216"/>
      <c r="H44" s="216"/>
      <c r="I44" s="216"/>
      <c r="J44" s="36">
        <f>SUM(J39:J43)</f>
        <v>349</v>
      </c>
      <c r="K44" s="34"/>
      <c r="L44" s="34"/>
      <c r="M44" s="34"/>
      <c r="N44" s="34"/>
      <c r="O44" s="36">
        <v>2.81</v>
      </c>
      <c r="P44" s="34"/>
      <c r="Q44" s="34"/>
    </row>
    <row r="45" spans="1:17"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</row>
    <row r="46" spans="1:17" customFormat="1" ht="12.75" customHeight="1">
      <c r="A46" s="49"/>
      <c r="B46" s="18" t="s">
        <v>1612</v>
      </c>
      <c r="C46" s="18"/>
      <c r="D46" s="18"/>
      <c r="E46" s="18"/>
      <c r="F46" s="18"/>
      <c r="G46" s="18"/>
      <c r="H46" s="18"/>
      <c r="I46" s="18" t="s">
        <v>991</v>
      </c>
      <c r="J46" s="59"/>
      <c r="K46" s="59"/>
      <c r="L46" s="18"/>
      <c r="M46" s="18"/>
      <c r="N46" s="50"/>
      <c r="O46" s="50"/>
      <c r="P46" s="50"/>
    </row>
    <row r="47" spans="1:17" customFormat="1" ht="12.75" customHeight="1">
      <c r="A47" s="49"/>
      <c r="B47" s="51"/>
      <c r="C47" s="52"/>
      <c r="D47" s="53"/>
      <c r="E47" s="51"/>
      <c r="F47" s="51"/>
      <c r="G47" s="52"/>
      <c r="H47" s="40"/>
      <c r="I47" s="18"/>
      <c r="J47" s="59"/>
      <c r="K47" s="59"/>
      <c r="L47" s="18"/>
      <c r="M47" s="18"/>
      <c r="N47" s="50"/>
      <c r="O47" s="50"/>
      <c r="P47" s="50"/>
    </row>
    <row r="48" spans="1:17">
      <c r="F48" s="27"/>
      <c r="G48" s="27"/>
      <c r="H48" s="27"/>
      <c r="I48" s="27"/>
      <c r="J48" s="63"/>
      <c r="K48" s="63"/>
      <c r="L48" s="27"/>
      <c r="M48" s="27"/>
      <c r="N48" s="27"/>
      <c r="O48" s="27"/>
      <c r="P48" s="27"/>
      <c r="Q48" s="27"/>
    </row>
  </sheetData>
  <mergeCells count="39">
    <mergeCell ref="F19:I19"/>
    <mergeCell ref="G20:I20"/>
    <mergeCell ref="O19:O21"/>
    <mergeCell ref="N19:N21"/>
    <mergeCell ref="Q19:Q21"/>
    <mergeCell ref="J20:J21"/>
    <mergeCell ref="K20:M20"/>
    <mergeCell ref="J19:M19"/>
    <mergeCell ref="P19:P21"/>
    <mergeCell ref="A33:I33"/>
    <mergeCell ref="A34:I34"/>
    <mergeCell ref="J13:K13"/>
    <mergeCell ref="J14:K14"/>
    <mergeCell ref="J15:K15"/>
    <mergeCell ref="A36:I36"/>
    <mergeCell ref="D19:D21"/>
    <mergeCell ref="E19:E21"/>
    <mergeCell ref="B19:B21"/>
    <mergeCell ref="F20:F21"/>
    <mergeCell ref="E1:I1"/>
    <mergeCell ref="A41:I41"/>
    <mergeCell ref="A42:I42"/>
    <mergeCell ref="A43:I43"/>
    <mergeCell ref="A19:A21"/>
    <mergeCell ref="C19:C21"/>
    <mergeCell ref="A35:I35"/>
    <mergeCell ref="A25:I25"/>
    <mergeCell ref="A26:I26"/>
    <mergeCell ref="A27:I27"/>
    <mergeCell ref="A28:I28"/>
    <mergeCell ref="A29:I29"/>
    <mergeCell ref="A44:I44"/>
    <mergeCell ref="A38:I38"/>
    <mergeCell ref="A39:I39"/>
    <mergeCell ref="A40:I40"/>
    <mergeCell ref="A37:I37"/>
    <mergeCell ref="A30:I30"/>
    <mergeCell ref="A31:I31"/>
    <mergeCell ref="A32:I32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147"/>
  <sheetViews>
    <sheetView showGridLines="0" topLeftCell="A110" zoomScaleNormal="75" zoomScaleSheetLayoutView="75" workbookViewId="0">
      <selection activeCell="E9" sqref="E9"/>
    </sheetView>
  </sheetViews>
  <sheetFormatPr defaultRowHeight="12.75" outlineLevelRow="2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5" width="6.7109375" style="7" customWidth="1"/>
    <col min="16" max="16" width="7.7109375" style="7" customWidth="1"/>
    <col min="17" max="17" width="6.7109375" style="7" customWidth="1"/>
    <col min="18" max="16384" width="9.140625" style="8"/>
  </cols>
  <sheetData>
    <row r="1" spans="1:18" outlineLevel="2">
      <c r="A1" s="6" t="s">
        <v>1509</v>
      </c>
      <c r="B1" s="9"/>
      <c r="C1" s="2"/>
      <c r="D1" s="3"/>
      <c r="E1" s="226" t="s">
        <v>1605</v>
      </c>
      <c r="F1" s="226"/>
      <c r="G1" s="226"/>
      <c r="H1" s="226"/>
      <c r="I1" s="226"/>
      <c r="J1" s="57"/>
      <c r="K1" s="5"/>
      <c r="L1" s="5"/>
      <c r="M1" s="6" t="s">
        <v>1510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1491</v>
      </c>
      <c r="H2" s="5"/>
      <c r="I2" s="5"/>
      <c r="J2" s="57"/>
      <c r="K2" s="5"/>
      <c r="L2" s="5"/>
      <c r="M2" s="10" t="s">
        <v>64</v>
      </c>
      <c r="N2" s="5"/>
      <c r="O2" s="5"/>
      <c r="P2" s="5"/>
      <c r="Q2"/>
      <c r="R2"/>
    </row>
    <row r="3" spans="1:18" outlineLevel="1">
      <c r="A3" s="10" t="s">
        <v>1513</v>
      </c>
      <c r="B3" s="9"/>
      <c r="C3" s="2"/>
      <c r="D3" s="3"/>
      <c r="E3" s="3"/>
      <c r="F3" s="5"/>
      <c r="G3" s="5"/>
      <c r="H3" s="5"/>
      <c r="I3" s="5"/>
      <c r="J3" s="57"/>
      <c r="K3" s="5"/>
      <c r="L3" s="5"/>
      <c r="M3" s="10"/>
      <c r="N3" s="5" t="s">
        <v>63</v>
      </c>
      <c r="O3" s="5"/>
      <c r="P3" s="5"/>
      <c r="Q3"/>
      <c r="R3"/>
    </row>
    <row r="4" spans="1:18" outlineLevel="1">
      <c r="A4" s="10" t="s">
        <v>1606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8" t="s">
        <v>62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398</v>
      </c>
      <c r="H5" s="15"/>
      <c r="I5" s="15"/>
      <c r="J5" s="57"/>
      <c r="K5" s="5"/>
      <c r="L5" s="5"/>
      <c r="M5" s="10" t="s">
        <v>1607</v>
      </c>
      <c r="N5" s="5"/>
      <c r="O5" s="5"/>
      <c r="P5" s="5"/>
      <c r="Q5" s="8"/>
      <c r="R5"/>
    </row>
    <row r="6" spans="1:18">
      <c r="A6" s="4"/>
      <c r="B6" s="9"/>
      <c r="C6" s="3"/>
      <c r="D6" s="8"/>
      <c r="E6" s="5"/>
      <c r="F6" s="5"/>
      <c r="G6" s="4" t="s">
        <v>1492</v>
      </c>
      <c r="H6" s="4"/>
      <c r="I6" s="4"/>
      <c r="J6" s="57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/>
      <c r="H7" s="4"/>
      <c r="I7" s="4"/>
      <c r="J7" s="57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16" t="s">
        <v>1493</v>
      </c>
      <c r="D8" s="17" t="s">
        <v>397</v>
      </c>
      <c r="E8" s="68"/>
      <c r="F8" s="11"/>
      <c r="G8" s="11"/>
      <c r="H8" s="67"/>
      <c r="I8" s="11"/>
      <c r="J8" s="66"/>
      <c r="K8" s="11"/>
      <c r="L8" s="11"/>
      <c r="M8" s="5"/>
      <c r="N8" s="5"/>
      <c r="O8" s="5"/>
      <c r="P8" s="5"/>
      <c r="Q8" s="5"/>
      <c r="R8"/>
    </row>
    <row r="9" spans="1:18">
      <c r="A9" s="4"/>
      <c r="B9" s="9"/>
      <c r="C9" s="16"/>
      <c r="D9" s="71"/>
      <c r="E9" s="164" t="s">
        <v>396</v>
      </c>
      <c r="F9" s="14"/>
      <c r="G9" s="14"/>
      <c r="H9" s="163"/>
      <c r="I9" s="14"/>
      <c r="J9" s="127"/>
      <c r="K9" s="14"/>
      <c r="L9" s="14"/>
      <c r="M9" s="5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62" t="s">
        <v>1494</v>
      </c>
      <c r="F10" s="12"/>
      <c r="G10" s="12"/>
      <c r="H10" s="13"/>
      <c r="I10" s="13"/>
      <c r="J10" s="58"/>
      <c r="K10" s="14"/>
      <c r="L10" s="5"/>
      <c r="M10" s="5"/>
      <c r="N10" s="5"/>
      <c r="O10" s="5"/>
      <c r="P10" s="5"/>
      <c r="Q10" s="5"/>
      <c r="R10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57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395</v>
      </c>
      <c r="E12" s="4"/>
      <c r="F12" s="5"/>
      <c r="G12" s="5"/>
      <c r="H12" s="5"/>
      <c r="I12" s="18"/>
      <c r="J12" s="59"/>
      <c r="K12" s="5"/>
      <c r="L12" s="5"/>
      <c r="M12" s="5"/>
      <c r="N12" s="46" t="s">
        <v>630</v>
      </c>
      <c r="O12" s="43"/>
      <c r="P12" s="43"/>
      <c r="Q12" s="5"/>
      <c r="R12" s="22"/>
    </row>
    <row r="13" spans="1:18">
      <c r="A13" s="4"/>
      <c r="B13" s="9"/>
      <c r="C13" s="2"/>
      <c r="D13" s="18" t="s">
        <v>988</v>
      </c>
      <c r="E13" s="4"/>
      <c r="F13" s="5"/>
      <c r="G13" s="5"/>
      <c r="H13" s="5"/>
      <c r="I13" s="18"/>
      <c r="J13" s="227" t="s">
        <v>394</v>
      </c>
      <c r="K13" s="228"/>
      <c r="L13" s="10" t="s">
        <v>1598</v>
      </c>
      <c r="M13" s="5"/>
      <c r="N13" s="41" t="s">
        <v>622</v>
      </c>
      <c r="O13" s="43"/>
      <c r="P13" s="47">
        <v>248.749</v>
      </c>
      <c r="Q13" s="5"/>
    </row>
    <row r="14" spans="1:18">
      <c r="A14" s="4"/>
      <c r="B14" s="9"/>
      <c r="C14" s="2"/>
      <c r="D14" s="18" t="s">
        <v>1599</v>
      </c>
      <c r="E14" s="4"/>
      <c r="F14" s="5"/>
      <c r="G14" s="5"/>
      <c r="H14" s="5"/>
      <c r="I14" s="18"/>
      <c r="J14" s="227" t="s">
        <v>393</v>
      </c>
      <c r="K14" s="228"/>
      <c r="L14" s="10" t="s">
        <v>1598</v>
      </c>
      <c r="M14" s="5"/>
      <c r="N14" s="41" t="s">
        <v>622</v>
      </c>
      <c r="O14" s="43"/>
      <c r="P14" s="47">
        <v>21.658000000000001</v>
      </c>
      <c r="Q14" s="5"/>
    </row>
    <row r="15" spans="1:18" outlineLevel="1">
      <c r="A15" s="4"/>
      <c r="B15" s="9"/>
      <c r="C15" s="2"/>
      <c r="D15" s="18" t="s">
        <v>1600</v>
      </c>
      <c r="E15" s="4"/>
      <c r="F15" s="5"/>
      <c r="G15" s="5"/>
      <c r="H15" s="5"/>
      <c r="I15" s="18"/>
      <c r="J15" s="227" t="s">
        <v>392</v>
      </c>
      <c r="K15" s="228"/>
      <c r="L15" s="10" t="s">
        <v>1601</v>
      </c>
      <c r="M15" s="5"/>
      <c r="N15" s="5"/>
      <c r="O15" s="5"/>
      <c r="P15" s="5"/>
      <c r="Q15" s="5"/>
    </row>
    <row r="16" spans="1:18">
      <c r="A16" s="37"/>
      <c r="B16" s="38"/>
      <c r="C16" s="29"/>
      <c r="D16" s="18" t="s">
        <v>56</v>
      </c>
      <c r="E16" s="18"/>
      <c r="F16" s="18"/>
      <c r="G16" s="18"/>
      <c r="H16" s="18"/>
      <c r="I16" s="18"/>
      <c r="J16" s="59"/>
      <c r="K16" s="18" t="s">
        <v>391</v>
      </c>
      <c r="L16" s="18"/>
      <c r="M16" s="40"/>
      <c r="N16" s="41" t="s">
        <v>622</v>
      </c>
      <c r="O16" s="42"/>
      <c r="P16" s="47">
        <v>167.30600000000001</v>
      </c>
      <c r="Q16" s="5"/>
    </row>
    <row r="17" spans="1:18">
      <c r="A17" s="37"/>
      <c r="B17" s="38"/>
      <c r="C17" s="29"/>
      <c r="D17" s="45" t="s">
        <v>1610</v>
      </c>
      <c r="E17" s="18"/>
      <c r="F17" s="18"/>
      <c r="G17" s="18"/>
      <c r="H17" s="18"/>
      <c r="I17" s="18"/>
      <c r="J17" s="59"/>
      <c r="K17" s="18"/>
      <c r="L17" s="18"/>
      <c r="M17" s="40"/>
      <c r="N17" s="41"/>
      <c r="O17" s="43"/>
      <c r="P17" s="43"/>
      <c r="Q17" s="5"/>
    </row>
    <row r="18" spans="1:18">
      <c r="A18"/>
      <c r="B18" s="2"/>
      <c r="C18" s="115"/>
      <c r="D18" s="114"/>
      <c r="E18" s="161"/>
      <c r="F18" s="8"/>
      <c r="G18" s="8"/>
      <c r="H18" s="8"/>
      <c r="I18" s="8"/>
      <c r="J18" s="165"/>
      <c r="K18" s="8"/>
      <c r="L18" s="8"/>
      <c r="M18" s="8"/>
      <c r="N18" s="8"/>
      <c r="O18" s="8"/>
      <c r="P18" s="8"/>
      <c r="Q18" s="8"/>
      <c r="R18" s="9"/>
    </row>
    <row r="19" spans="1:18" ht="18" customHeight="1">
      <c r="A19" s="217" t="s">
        <v>1495</v>
      </c>
      <c r="B19" s="223" t="s">
        <v>1502</v>
      </c>
      <c r="C19" s="217" t="s">
        <v>1496</v>
      </c>
      <c r="D19" s="217" t="s">
        <v>1497</v>
      </c>
      <c r="E19" s="217" t="s">
        <v>1498</v>
      </c>
      <c r="F19" s="217" t="s">
        <v>1511</v>
      </c>
      <c r="G19" s="218"/>
      <c r="H19" s="218"/>
      <c r="I19" s="218"/>
      <c r="J19" s="217" t="s">
        <v>1512</v>
      </c>
      <c r="K19" s="218"/>
      <c r="L19" s="218"/>
      <c r="M19" s="218"/>
      <c r="N19" s="217" t="s">
        <v>1504</v>
      </c>
      <c r="O19" s="217" t="s">
        <v>1506</v>
      </c>
      <c r="P19" s="217" t="s">
        <v>1505</v>
      </c>
      <c r="Q19" s="217" t="s">
        <v>1507</v>
      </c>
    </row>
    <row r="20" spans="1:18" ht="15.75" customHeight="1">
      <c r="A20" s="218"/>
      <c r="B20" s="224"/>
      <c r="C20" s="222"/>
      <c r="D20" s="217"/>
      <c r="E20" s="218"/>
      <c r="F20" s="217" t="s">
        <v>1499</v>
      </c>
      <c r="G20" s="217" t="s">
        <v>1501</v>
      </c>
      <c r="H20" s="218"/>
      <c r="I20" s="218"/>
      <c r="J20" s="220" t="s">
        <v>1499</v>
      </c>
      <c r="K20" s="217" t="s">
        <v>1501</v>
      </c>
      <c r="L20" s="218"/>
      <c r="M20" s="218"/>
      <c r="N20" s="217"/>
      <c r="O20" s="217"/>
      <c r="P20" s="217"/>
      <c r="Q20" s="217"/>
    </row>
    <row r="21" spans="1:18" ht="15.75" customHeight="1">
      <c r="A21" s="218"/>
      <c r="B21" s="224"/>
      <c r="C21" s="222"/>
      <c r="D21" s="217"/>
      <c r="E21" s="218"/>
      <c r="F21" s="218"/>
      <c r="G21" s="116" t="s">
        <v>1500</v>
      </c>
      <c r="H21" s="116" t="s">
        <v>1508</v>
      </c>
      <c r="I21" s="116" t="s">
        <v>1503</v>
      </c>
      <c r="J21" s="221"/>
      <c r="K21" s="116" t="s">
        <v>1500</v>
      </c>
      <c r="L21" s="116" t="s">
        <v>1508</v>
      </c>
      <c r="M21" s="116" t="s">
        <v>1503</v>
      </c>
      <c r="N21" s="217"/>
      <c r="O21" s="217"/>
      <c r="P21" s="217"/>
      <c r="Q21" s="217"/>
    </row>
    <row r="22" spans="1:18">
      <c r="A22" s="23">
        <v>1</v>
      </c>
      <c r="B22" s="118">
        <v>2</v>
      </c>
      <c r="C22" s="116">
        <v>3</v>
      </c>
      <c r="D22" s="116">
        <v>4</v>
      </c>
      <c r="E22" s="23">
        <v>5</v>
      </c>
      <c r="F22" s="117">
        <v>6</v>
      </c>
      <c r="G22" s="117">
        <v>7</v>
      </c>
      <c r="H22" s="117">
        <v>8</v>
      </c>
      <c r="I22" s="117">
        <v>9</v>
      </c>
      <c r="J22" s="119">
        <v>10</v>
      </c>
      <c r="K22" s="117">
        <v>11</v>
      </c>
      <c r="L22" s="117">
        <v>12</v>
      </c>
      <c r="M22" s="117">
        <v>13</v>
      </c>
      <c r="N22" s="117">
        <v>14</v>
      </c>
      <c r="O22" s="117">
        <v>15</v>
      </c>
      <c r="P22" s="117">
        <v>16</v>
      </c>
      <c r="Q22" s="117">
        <v>17</v>
      </c>
    </row>
    <row r="23" spans="1:18" ht="19.149999999999999" customHeight="1">
      <c r="A23" s="219" t="s">
        <v>390</v>
      </c>
      <c r="B23" s="216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</row>
    <row r="24" spans="1:18" ht="19.149999999999999" customHeight="1">
      <c r="A24" s="215" t="s">
        <v>389</v>
      </c>
      <c r="B24" s="216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216"/>
    </row>
    <row r="25" spans="1:18" ht="36">
      <c r="A25" s="23">
        <v>1</v>
      </c>
      <c r="B25" s="30" t="s">
        <v>1730</v>
      </c>
      <c r="C25" s="113" t="s">
        <v>1729</v>
      </c>
      <c r="D25" s="31" t="s">
        <v>1728</v>
      </c>
      <c r="E25" s="35">
        <v>0.06</v>
      </c>
      <c r="F25" s="33">
        <v>4032.02</v>
      </c>
      <c r="G25" s="33">
        <v>249.91</v>
      </c>
      <c r="H25" s="33">
        <v>3782.11</v>
      </c>
      <c r="I25" s="33">
        <v>385.97</v>
      </c>
      <c r="J25" s="60">
        <v>242</v>
      </c>
      <c r="K25" s="34">
        <v>15</v>
      </c>
      <c r="L25" s="34">
        <v>227</v>
      </c>
      <c r="M25" s="34">
        <v>23</v>
      </c>
      <c r="N25" s="34">
        <v>22.74</v>
      </c>
      <c r="O25" s="34">
        <v>1.36</v>
      </c>
      <c r="P25" s="34">
        <v>24.71</v>
      </c>
      <c r="Q25" s="34">
        <v>1.48</v>
      </c>
    </row>
    <row r="26" spans="1:18" ht="24">
      <c r="A26" s="23">
        <v>2</v>
      </c>
      <c r="B26" s="30" t="s">
        <v>1727</v>
      </c>
      <c r="C26" s="113" t="s">
        <v>1726</v>
      </c>
      <c r="D26" s="31" t="s">
        <v>26</v>
      </c>
      <c r="E26" s="35">
        <v>4.2000000000000003E-2</v>
      </c>
      <c r="F26" s="33">
        <v>288.26</v>
      </c>
      <c r="G26" s="33">
        <v>27.62</v>
      </c>
      <c r="H26" s="33">
        <v>67.69</v>
      </c>
      <c r="I26" s="33">
        <v>7.48</v>
      </c>
      <c r="J26" s="60">
        <v>12</v>
      </c>
      <c r="K26" s="34">
        <v>1</v>
      </c>
      <c r="L26" s="34">
        <v>3</v>
      </c>
      <c r="M26" s="34"/>
      <c r="N26" s="34">
        <v>2.4</v>
      </c>
      <c r="O26" s="34">
        <v>0.1</v>
      </c>
      <c r="P26" s="34">
        <v>0.54</v>
      </c>
      <c r="Q26" s="34">
        <v>0.02</v>
      </c>
    </row>
    <row r="27" spans="1:18" ht="24">
      <c r="A27" s="23">
        <v>3</v>
      </c>
      <c r="B27" s="30" t="s">
        <v>1724</v>
      </c>
      <c r="C27" s="113" t="s">
        <v>1723</v>
      </c>
      <c r="D27" s="31" t="s">
        <v>1540</v>
      </c>
      <c r="E27" s="35">
        <v>8.0000000000000002E-3</v>
      </c>
      <c r="F27" s="33">
        <v>17454.939999999999</v>
      </c>
      <c r="G27" s="33">
        <v>7185.1</v>
      </c>
      <c r="H27" s="33">
        <v>4805.24</v>
      </c>
      <c r="I27" s="33">
        <v>338.14</v>
      </c>
      <c r="J27" s="60">
        <v>140</v>
      </c>
      <c r="K27" s="34">
        <v>57</v>
      </c>
      <c r="L27" s="34">
        <v>38</v>
      </c>
      <c r="M27" s="34">
        <v>3</v>
      </c>
      <c r="N27" s="34">
        <v>598.26</v>
      </c>
      <c r="O27" s="34">
        <v>4.79</v>
      </c>
      <c r="P27" s="34">
        <v>18.62</v>
      </c>
      <c r="Q27" s="34">
        <v>0.15</v>
      </c>
    </row>
    <row r="28" spans="1:18" ht="26.25" customHeight="1">
      <c r="A28" s="23">
        <v>4</v>
      </c>
      <c r="B28" s="30" t="s">
        <v>384</v>
      </c>
      <c r="C28" s="113" t="s">
        <v>383</v>
      </c>
      <c r="D28" s="31" t="s">
        <v>1524</v>
      </c>
      <c r="E28" s="32">
        <v>0.81599999999999995</v>
      </c>
      <c r="F28" s="33">
        <v>563.13</v>
      </c>
      <c r="G28" s="34"/>
      <c r="H28" s="34"/>
      <c r="I28" s="34"/>
      <c r="J28" s="60">
        <v>460</v>
      </c>
      <c r="K28" s="34"/>
      <c r="L28" s="34"/>
      <c r="M28" s="34"/>
      <c r="N28" s="34"/>
      <c r="O28" s="34"/>
      <c r="P28" s="34"/>
      <c r="Q28" s="34"/>
    </row>
    <row r="29" spans="1:18" ht="24">
      <c r="A29" s="23">
        <v>5</v>
      </c>
      <c r="B29" s="30" t="s">
        <v>1721</v>
      </c>
      <c r="C29" s="113" t="s">
        <v>382</v>
      </c>
      <c r="D29" s="31" t="s">
        <v>1577</v>
      </c>
      <c r="E29" s="35">
        <v>7.2999999999999995E-2</v>
      </c>
      <c r="F29" s="33">
        <v>1290.6099999999999</v>
      </c>
      <c r="G29" s="33">
        <v>627.77</v>
      </c>
      <c r="H29" s="33">
        <v>589.30999999999995</v>
      </c>
      <c r="I29" s="33">
        <v>31.85</v>
      </c>
      <c r="J29" s="60">
        <v>94</v>
      </c>
      <c r="K29" s="34">
        <v>46</v>
      </c>
      <c r="L29" s="34">
        <v>43</v>
      </c>
      <c r="M29" s="34">
        <v>2</v>
      </c>
      <c r="N29" s="34">
        <v>46.33</v>
      </c>
      <c r="O29" s="34">
        <v>3.38</v>
      </c>
      <c r="P29" s="34">
        <v>1.75</v>
      </c>
      <c r="Q29" s="34">
        <v>0.13</v>
      </c>
    </row>
    <row r="30" spans="1:18" ht="24">
      <c r="A30" s="23">
        <v>6</v>
      </c>
      <c r="B30" s="30" t="s">
        <v>381</v>
      </c>
      <c r="C30" s="113" t="s">
        <v>380</v>
      </c>
      <c r="D30" s="31" t="s">
        <v>1697</v>
      </c>
      <c r="E30" s="35">
        <v>7.2999999999999995E-2</v>
      </c>
      <c r="F30" s="33">
        <v>7470.18</v>
      </c>
      <c r="G30" s="34"/>
      <c r="H30" s="34"/>
      <c r="I30" s="34"/>
      <c r="J30" s="60">
        <v>545</v>
      </c>
      <c r="K30" s="34"/>
      <c r="L30" s="34"/>
      <c r="M30" s="34"/>
      <c r="N30" s="34"/>
      <c r="O30" s="34"/>
      <c r="P30" s="34"/>
      <c r="Q30" s="34"/>
    </row>
    <row r="31" spans="1:18" ht="36">
      <c r="A31" s="23">
        <v>7</v>
      </c>
      <c r="B31" s="30" t="s">
        <v>388</v>
      </c>
      <c r="C31" s="113" t="s">
        <v>387</v>
      </c>
      <c r="D31" s="31" t="s">
        <v>1697</v>
      </c>
      <c r="E31" s="35">
        <v>7.2999999999999995E-2</v>
      </c>
      <c r="F31" s="33">
        <v>3852.1</v>
      </c>
      <c r="G31" s="34"/>
      <c r="H31" s="34"/>
      <c r="I31" s="34"/>
      <c r="J31" s="60">
        <v>281</v>
      </c>
      <c r="K31" s="34"/>
      <c r="L31" s="34"/>
      <c r="M31" s="34"/>
      <c r="N31" s="34"/>
      <c r="O31" s="34"/>
      <c r="P31" s="34"/>
      <c r="Q31" s="34"/>
    </row>
    <row r="32" spans="1:18" ht="19.149999999999999" customHeight="1">
      <c r="A32" s="215" t="s">
        <v>386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</row>
    <row r="33" spans="1:17" ht="24">
      <c r="A33" s="23">
        <v>8</v>
      </c>
      <c r="B33" s="30" t="s">
        <v>1727</v>
      </c>
      <c r="C33" s="113" t="s">
        <v>1726</v>
      </c>
      <c r="D33" s="31" t="s">
        <v>26</v>
      </c>
      <c r="E33" s="35">
        <v>0.55300000000000005</v>
      </c>
      <c r="F33" s="33">
        <v>288.26</v>
      </c>
      <c r="G33" s="33">
        <v>27.62</v>
      </c>
      <c r="H33" s="33">
        <v>67.69</v>
      </c>
      <c r="I33" s="33">
        <v>7.48</v>
      </c>
      <c r="J33" s="60">
        <v>159</v>
      </c>
      <c r="K33" s="34">
        <v>15</v>
      </c>
      <c r="L33" s="34">
        <v>37</v>
      </c>
      <c r="M33" s="34">
        <v>4</v>
      </c>
      <c r="N33" s="34">
        <v>2.4</v>
      </c>
      <c r="O33" s="34">
        <v>1.33</v>
      </c>
      <c r="P33" s="34">
        <v>0.54</v>
      </c>
      <c r="Q33" s="34">
        <v>0.3</v>
      </c>
    </row>
    <row r="34" spans="1:17" ht="24">
      <c r="A34" s="23">
        <v>9</v>
      </c>
      <c r="B34" s="30" t="s">
        <v>2035</v>
      </c>
      <c r="C34" s="113" t="s">
        <v>385</v>
      </c>
      <c r="D34" s="31" t="s">
        <v>1540</v>
      </c>
      <c r="E34" s="35">
        <v>1.7000000000000001E-2</v>
      </c>
      <c r="F34" s="33">
        <v>13728.48</v>
      </c>
      <c r="G34" s="33">
        <v>4107.13</v>
      </c>
      <c r="H34" s="33">
        <v>5631.35</v>
      </c>
      <c r="I34" s="33">
        <v>399.01</v>
      </c>
      <c r="J34" s="60">
        <v>233</v>
      </c>
      <c r="K34" s="34">
        <v>70</v>
      </c>
      <c r="L34" s="34">
        <v>96</v>
      </c>
      <c r="M34" s="34">
        <v>7</v>
      </c>
      <c r="N34" s="34">
        <v>337.48</v>
      </c>
      <c r="O34" s="34">
        <v>5.74</v>
      </c>
      <c r="P34" s="34">
        <v>21.96</v>
      </c>
      <c r="Q34" s="34">
        <v>0.37</v>
      </c>
    </row>
    <row r="35" spans="1:17" ht="27" customHeight="1">
      <c r="A35" s="23">
        <v>10</v>
      </c>
      <c r="B35" s="30" t="s">
        <v>384</v>
      </c>
      <c r="C35" s="113" t="s">
        <v>383</v>
      </c>
      <c r="D35" s="31" t="s">
        <v>1524</v>
      </c>
      <c r="E35" s="32">
        <v>1.734</v>
      </c>
      <c r="F35" s="33">
        <v>563.13</v>
      </c>
      <c r="G35" s="34"/>
      <c r="H35" s="34"/>
      <c r="I35" s="34"/>
      <c r="J35" s="60">
        <v>976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11</v>
      </c>
      <c r="B36" s="30" t="s">
        <v>1721</v>
      </c>
      <c r="C36" s="113" t="s">
        <v>382</v>
      </c>
      <c r="D36" s="31" t="s">
        <v>1577</v>
      </c>
      <c r="E36" s="35">
        <v>0.35299999999999998</v>
      </c>
      <c r="F36" s="33">
        <v>1290.6099999999999</v>
      </c>
      <c r="G36" s="33">
        <v>627.77</v>
      </c>
      <c r="H36" s="33">
        <v>589.30999999999995</v>
      </c>
      <c r="I36" s="33">
        <v>31.85</v>
      </c>
      <c r="J36" s="60">
        <v>456</v>
      </c>
      <c r="K36" s="34">
        <v>222</v>
      </c>
      <c r="L36" s="34">
        <v>208</v>
      </c>
      <c r="M36" s="34">
        <v>11</v>
      </c>
      <c r="N36" s="34">
        <v>46.33</v>
      </c>
      <c r="O36" s="34">
        <v>16.350000000000001</v>
      </c>
      <c r="P36" s="34">
        <v>1.75</v>
      </c>
      <c r="Q36" s="34">
        <v>0.62</v>
      </c>
    </row>
    <row r="37" spans="1:17" ht="24">
      <c r="A37" s="23">
        <v>12</v>
      </c>
      <c r="B37" s="30" t="s">
        <v>381</v>
      </c>
      <c r="C37" s="113" t="s">
        <v>380</v>
      </c>
      <c r="D37" s="31" t="s">
        <v>1697</v>
      </c>
      <c r="E37" s="32">
        <v>0.35299999999999998</v>
      </c>
      <c r="F37" s="33">
        <v>7470.18</v>
      </c>
      <c r="G37" s="34"/>
      <c r="H37" s="34"/>
      <c r="I37" s="34"/>
      <c r="J37" s="60">
        <v>2637</v>
      </c>
      <c r="K37" s="34"/>
      <c r="L37" s="34"/>
      <c r="M37" s="34"/>
      <c r="N37" s="34"/>
      <c r="O37" s="34"/>
      <c r="P37" s="34"/>
      <c r="Q37" s="34"/>
    </row>
    <row r="38" spans="1:17" ht="36">
      <c r="A38" s="23">
        <v>13</v>
      </c>
      <c r="B38" s="30" t="s">
        <v>379</v>
      </c>
      <c r="C38" s="113" t="s">
        <v>378</v>
      </c>
      <c r="D38" s="31" t="s">
        <v>1697</v>
      </c>
      <c r="E38" s="32">
        <v>0.35299999999999998</v>
      </c>
      <c r="F38" s="33">
        <v>3168.3</v>
      </c>
      <c r="G38" s="34"/>
      <c r="H38" s="34"/>
      <c r="I38" s="34"/>
      <c r="J38" s="60">
        <v>1118</v>
      </c>
      <c r="K38" s="34"/>
      <c r="L38" s="34"/>
      <c r="M38" s="34"/>
      <c r="N38" s="34"/>
      <c r="O38" s="34"/>
      <c r="P38" s="34"/>
      <c r="Q38" s="34"/>
    </row>
    <row r="39" spans="1:17" ht="19.149999999999999" customHeight="1">
      <c r="A39" s="219" t="s">
        <v>377</v>
      </c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</row>
    <row r="40" spans="1:17" ht="48">
      <c r="A40" s="23">
        <v>14</v>
      </c>
      <c r="B40" s="30" t="s">
        <v>1997</v>
      </c>
      <c r="C40" s="113" t="s">
        <v>376</v>
      </c>
      <c r="D40" s="31" t="s">
        <v>1772</v>
      </c>
      <c r="E40" s="35">
        <v>0.32</v>
      </c>
      <c r="F40" s="33">
        <v>83.02</v>
      </c>
      <c r="G40" s="33">
        <v>65.930000000000007</v>
      </c>
      <c r="H40" s="33">
        <v>17.09</v>
      </c>
      <c r="I40" s="34"/>
      <c r="J40" s="60">
        <v>27</v>
      </c>
      <c r="K40" s="34">
        <v>22</v>
      </c>
      <c r="L40" s="34">
        <v>5</v>
      </c>
      <c r="M40" s="34"/>
      <c r="N40" s="34">
        <v>5.49</v>
      </c>
      <c r="O40" s="34">
        <v>1.76</v>
      </c>
      <c r="P40" s="34"/>
      <c r="Q40" s="34"/>
    </row>
    <row r="41" spans="1:17" ht="48">
      <c r="A41" s="23">
        <v>15</v>
      </c>
      <c r="B41" s="30" t="s">
        <v>1995</v>
      </c>
      <c r="C41" s="113" t="s">
        <v>375</v>
      </c>
      <c r="D41" s="31" t="s">
        <v>1577</v>
      </c>
      <c r="E41" s="35">
        <v>1E-3</v>
      </c>
      <c r="F41" s="33">
        <v>3906.63</v>
      </c>
      <c r="G41" s="33">
        <v>2444.6</v>
      </c>
      <c r="H41" s="33">
        <v>572.30999999999995</v>
      </c>
      <c r="I41" s="34"/>
      <c r="J41" s="60">
        <v>4</v>
      </c>
      <c r="K41" s="34">
        <v>2</v>
      </c>
      <c r="L41" s="34">
        <v>1</v>
      </c>
      <c r="M41" s="34"/>
      <c r="N41" s="34">
        <v>170</v>
      </c>
      <c r="O41" s="34">
        <v>0.17</v>
      </c>
      <c r="P41" s="34"/>
      <c r="Q41" s="34"/>
    </row>
    <row r="42" spans="1:17" ht="36">
      <c r="A42" s="23">
        <v>16</v>
      </c>
      <c r="B42" s="30" t="s">
        <v>374</v>
      </c>
      <c r="C42" s="113" t="s">
        <v>373</v>
      </c>
      <c r="D42" s="31" t="s">
        <v>1697</v>
      </c>
      <c r="E42" s="32">
        <v>1E-3</v>
      </c>
      <c r="F42" s="33">
        <v>5156.3</v>
      </c>
      <c r="G42" s="34"/>
      <c r="H42" s="34"/>
      <c r="I42" s="34"/>
      <c r="J42" s="60">
        <v>5</v>
      </c>
      <c r="K42" s="34"/>
      <c r="L42" s="34"/>
      <c r="M42" s="34"/>
      <c r="N42" s="34"/>
      <c r="O42" s="34"/>
      <c r="P42" s="34"/>
      <c r="Q42" s="34"/>
    </row>
    <row r="43" spans="1:17" ht="24">
      <c r="A43" s="23">
        <v>17</v>
      </c>
      <c r="B43" s="30" t="s">
        <v>1978</v>
      </c>
      <c r="C43" s="113" t="s">
        <v>372</v>
      </c>
      <c r="D43" s="31" t="s">
        <v>1972</v>
      </c>
      <c r="E43" s="35">
        <v>14.3</v>
      </c>
      <c r="F43" s="33">
        <v>714.69</v>
      </c>
      <c r="G43" s="33">
        <v>63.23</v>
      </c>
      <c r="H43" s="33">
        <v>102.38</v>
      </c>
      <c r="I43" s="33">
        <v>7.28</v>
      </c>
      <c r="J43" s="60">
        <v>10220</v>
      </c>
      <c r="K43" s="34">
        <v>904</v>
      </c>
      <c r="L43" s="34">
        <v>1464</v>
      </c>
      <c r="M43" s="34">
        <v>104</v>
      </c>
      <c r="N43" s="34">
        <v>5.4</v>
      </c>
      <c r="O43" s="34">
        <v>77.22</v>
      </c>
      <c r="P43" s="34">
        <v>0.4</v>
      </c>
      <c r="Q43" s="34">
        <v>5.72</v>
      </c>
    </row>
    <row r="44" spans="1:17" ht="24">
      <c r="A44" s="23">
        <v>18</v>
      </c>
      <c r="B44" s="30" t="s">
        <v>1986</v>
      </c>
      <c r="C44" s="113" t="s">
        <v>371</v>
      </c>
      <c r="D44" s="31" t="s">
        <v>1972</v>
      </c>
      <c r="E44" s="35">
        <v>2</v>
      </c>
      <c r="F44" s="33">
        <v>715.7</v>
      </c>
      <c r="G44" s="33">
        <v>61.01</v>
      </c>
      <c r="H44" s="33">
        <v>102.38</v>
      </c>
      <c r="I44" s="33">
        <v>7.28</v>
      </c>
      <c r="J44" s="60">
        <v>1431</v>
      </c>
      <c r="K44" s="34">
        <v>122</v>
      </c>
      <c r="L44" s="34">
        <v>205</v>
      </c>
      <c r="M44" s="34">
        <v>15</v>
      </c>
      <c r="N44" s="34">
        <v>5.21</v>
      </c>
      <c r="O44" s="34">
        <v>10.42</v>
      </c>
      <c r="P44" s="34">
        <v>0.4</v>
      </c>
      <c r="Q44" s="34">
        <v>0.8</v>
      </c>
    </row>
    <row r="45" spans="1:17" ht="24">
      <c r="A45" s="23">
        <v>19</v>
      </c>
      <c r="B45" s="30" t="s">
        <v>1960</v>
      </c>
      <c r="C45" s="113" t="s">
        <v>1959</v>
      </c>
      <c r="D45" s="31" t="s">
        <v>1536</v>
      </c>
      <c r="E45" s="35">
        <v>0.06</v>
      </c>
      <c r="F45" s="33">
        <v>2709.38</v>
      </c>
      <c r="G45" s="33">
        <v>216.96</v>
      </c>
      <c r="H45" s="33">
        <v>2324.12</v>
      </c>
      <c r="I45" s="33">
        <v>165.26</v>
      </c>
      <c r="J45" s="60">
        <v>163</v>
      </c>
      <c r="K45" s="34">
        <v>13</v>
      </c>
      <c r="L45" s="34">
        <v>139</v>
      </c>
      <c r="M45" s="34">
        <v>10</v>
      </c>
      <c r="N45" s="34">
        <v>17.61</v>
      </c>
      <c r="O45" s="34">
        <v>1.06</v>
      </c>
      <c r="P45" s="34">
        <v>9.08</v>
      </c>
      <c r="Q45" s="34">
        <v>0.54</v>
      </c>
    </row>
    <row r="46" spans="1:17" ht="36" customHeight="1">
      <c r="A46" s="23">
        <v>20</v>
      </c>
      <c r="B46" s="30" t="s">
        <v>1958</v>
      </c>
      <c r="C46" s="113" t="s">
        <v>1957</v>
      </c>
      <c r="D46" s="31" t="s">
        <v>1516</v>
      </c>
      <c r="E46" s="32">
        <v>6</v>
      </c>
      <c r="F46" s="33">
        <v>54.17</v>
      </c>
      <c r="G46" s="34"/>
      <c r="H46" s="34"/>
      <c r="I46" s="34"/>
      <c r="J46" s="60">
        <v>325</v>
      </c>
      <c r="K46" s="34"/>
      <c r="L46" s="34"/>
      <c r="M46" s="34"/>
      <c r="N46" s="34"/>
      <c r="O46" s="34"/>
      <c r="P46" s="34"/>
      <c r="Q46" s="34"/>
    </row>
    <row r="47" spans="1:17" ht="63">
      <c r="A47" s="23">
        <v>21</v>
      </c>
      <c r="B47" s="30" t="s">
        <v>1937</v>
      </c>
      <c r="C47" s="113" t="s">
        <v>1936</v>
      </c>
      <c r="D47" s="31" t="s">
        <v>1935</v>
      </c>
      <c r="E47" s="35">
        <v>4.2</v>
      </c>
      <c r="F47" s="33">
        <v>84.31</v>
      </c>
      <c r="G47" s="33">
        <v>33.57</v>
      </c>
      <c r="H47" s="33">
        <v>23.68</v>
      </c>
      <c r="I47" s="34"/>
      <c r="J47" s="60">
        <v>354</v>
      </c>
      <c r="K47" s="34">
        <v>141</v>
      </c>
      <c r="L47" s="34">
        <v>99</v>
      </c>
      <c r="M47" s="34"/>
      <c r="N47" s="34">
        <v>2.4</v>
      </c>
      <c r="O47" s="34">
        <v>10.08</v>
      </c>
      <c r="P47" s="34"/>
      <c r="Q47" s="34"/>
    </row>
    <row r="48" spans="1:17" ht="75" customHeight="1">
      <c r="A48" s="23">
        <v>22</v>
      </c>
      <c r="B48" s="30" t="s">
        <v>370</v>
      </c>
      <c r="C48" s="113" t="s">
        <v>369</v>
      </c>
      <c r="D48" s="31" t="s">
        <v>1516</v>
      </c>
      <c r="E48" s="32">
        <v>2</v>
      </c>
      <c r="F48" s="33">
        <v>4333.2700000000004</v>
      </c>
      <c r="G48" s="34"/>
      <c r="H48" s="34"/>
      <c r="I48" s="34"/>
      <c r="J48" s="60">
        <v>8667</v>
      </c>
      <c r="K48" s="34"/>
      <c r="L48" s="34"/>
      <c r="M48" s="34"/>
      <c r="N48" s="34"/>
      <c r="O48" s="34"/>
      <c r="P48" s="34"/>
      <c r="Q48" s="34"/>
    </row>
    <row r="49" spans="1:17" ht="19.149999999999999" customHeight="1">
      <c r="A49" s="219" t="s">
        <v>368</v>
      </c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</row>
    <row r="50" spans="1:17" ht="24">
      <c r="A50" s="23">
        <v>23</v>
      </c>
      <c r="B50" s="30" t="s">
        <v>2013</v>
      </c>
      <c r="C50" s="113" t="s">
        <v>2012</v>
      </c>
      <c r="D50" s="31" t="s">
        <v>1536</v>
      </c>
      <c r="E50" s="32">
        <v>0.02</v>
      </c>
      <c r="F50" s="33">
        <v>3359.59</v>
      </c>
      <c r="G50" s="33">
        <v>689.7</v>
      </c>
      <c r="H50" s="33">
        <v>2669.89</v>
      </c>
      <c r="I50" s="33">
        <v>247.26</v>
      </c>
      <c r="J50" s="60">
        <v>67</v>
      </c>
      <c r="K50" s="34">
        <v>14</v>
      </c>
      <c r="L50" s="34">
        <v>53</v>
      </c>
      <c r="M50" s="34">
        <v>5</v>
      </c>
      <c r="N50" s="34">
        <v>53.3</v>
      </c>
      <c r="O50" s="34">
        <v>1.07</v>
      </c>
      <c r="P50" s="34">
        <v>15.83</v>
      </c>
      <c r="Q50" s="34">
        <v>0.32</v>
      </c>
    </row>
    <row r="51" spans="1:17" ht="24">
      <c r="A51" s="23">
        <v>24</v>
      </c>
      <c r="B51" s="30" t="s">
        <v>1715</v>
      </c>
      <c r="C51" s="113" t="s">
        <v>367</v>
      </c>
      <c r="D51" s="31" t="s">
        <v>1577</v>
      </c>
      <c r="E51" s="35">
        <v>0.28499999999999998</v>
      </c>
      <c r="F51" s="33">
        <v>1137.76</v>
      </c>
      <c r="G51" s="33">
        <v>303.52</v>
      </c>
      <c r="H51" s="33">
        <v>535.13</v>
      </c>
      <c r="I51" s="33">
        <v>53.33</v>
      </c>
      <c r="J51" s="60">
        <v>324</v>
      </c>
      <c r="K51" s="34">
        <v>87</v>
      </c>
      <c r="L51" s="34">
        <v>153</v>
      </c>
      <c r="M51" s="34">
        <v>15</v>
      </c>
      <c r="N51" s="34">
        <v>22.4</v>
      </c>
      <c r="O51" s="34">
        <v>6.38</v>
      </c>
      <c r="P51" s="34">
        <v>2.81</v>
      </c>
      <c r="Q51" s="34">
        <v>0.8</v>
      </c>
    </row>
    <row r="52" spans="1:17" ht="36">
      <c r="A52" s="23">
        <v>25</v>
      </c>
      <c r="B52" s="30" t="s">
        <v>45</v>
      </c>
      <c r="C52" s="113" t="s">
        <v>366</v>
      </c>
      <c r="D52" s="31" t="s">
        <v>1697</v>
      </c>
      <c r="E52" s="35">
        <v>0.28499999999999998</v>
      </c>
      <c r="F52" s="33">
        <v>13506.5</v>
      </c>
      <c r="G52" s="34"/>
      <c r="H52" s="34"/>
      <c r="I52" s="34"/>
      <c r="J52" s="60">
        <v>3849</v>
      </c>
      <c r="K52" s="34"/>
      <c r="L52" s="34"/>
      <c r="M52" s="34"/>
      <c r="N52" s="34"/>
      <c r="O52" s="34"/>
      <c r="P52" s="34"/>
      <c r="Q52" s="34"/>
    </row>
    <row r="53" spans="1:17" ht="24">
      <c r="A53" s="23">
        <v>26</v>
      </c>
      <c r="B53" s="30" t="s">
        <v>2007</v>
      </c>
      <c r="C53" s="113" t="s">
        <v>43</v>
      </c>
      <c r="D53" s="31" t="s">
        <v>2005</v>
      </c>
      <c r="E53" s="35">
        <v>2.3E-2</v>
      </c>
      <c r="F53" s="33">
        <v>2078.3200000000002</v>
      </c>
      <c r="G53" s="33">
        <v>857.51</v>
      </c>
      <c r="H53" s="33">
        <v>44.07</v>
      </c>
      <c r="I53" s="34"/>
      <c r="J53" s="60">
        <v>48</v>
      </c>
      <c r="K53" s="34">
        <v>20</v>
      </c>
      <c r="L53" s="34">
        <v>1</v>
      </c>
      <c r="M53" s="34"/>
      <c r="N53" s="34">
        <v>75.22</v>
      </c>
      <c r="O53" s="34">
        <v>1.73</v>
      </c>
      <c r="P53" s="34"/>
      <c r="Q53" s="34"/>
    </row>
    <row r="54" spans="1:17" ht="25.5" customHeight="1">
      <c r="A54" s="23">
        <v>27</v>
      </c>
      <c r="B54" s="30" t="s">
        <v>1707</v>
      </c>
      <c r="C54" s="113" t="s">
        <v>1706</v>
      </c>
      <c r="D54" s="31" t="s">
        <v>1939</v>
      </c>
      <c r="E54" s="35">
        <v>0.111</v>
      </c>
      <c r="F54" s="33">
        <v>417.46</v>
      </c>
      <c r="G54" s="33">
        <v>79.650000000000006</v>
      </c>
      <c r="H54" s="33">
        <v>10.15</v>
      </c>
      <c r="I54" s="33">
        <v>0.16</v>
      </c>
      <c r="J54" s="60">
        <v>46</v>
      </c>
      <c r="K54" s="34">
        <v>9</v>
      </c>
      <c r="L54" s="34">
        <v>1</v>
      </c>
      <c r="M54" s="34"/>
      <c r="N54" s="34">
        <v>5.31</v>
      </c>
      <c r="O54" s="34">
        <v>0.59</v>
      </c>
      <c r="P54" s="34">
        <v>0.01</v>
      </c>
      <c r="Q54" s="34"/>
    </row>
    <row r="55" spans="1:17" ht="53.25">
      <c r="A55" s="23">
        <v>28</v>
      </c>
      <c r="B55" s="30" t="s">
        <v>672</v>
      </c>
      <c r="C55" s="113" t="s">
        <v>365</v>
      </c>
      <c r="D55" s="31" t="s">
        <v>1939</v>
      </c>
      <c r="E55" s="32">
        <v>0.111</v>
      </c>
      <c r="F55" s="33">
        <v>777.58</v>
      </c>
      <c r="G55" s="33">
        <v>73.62</v>
      </c>
      <c r="H55" s="33">
        <v>26.6</v>
      </c>
      <c r="I55" s="33">
        <v>0.32</v>
      </c>
      <c r="J55" s="60">
        <v>86</v>
      </c>
      <c r="K55" s="34">
        <v>8</v>
      </c>
      <c r="L55" s="34">
        <v>3</v>
      </c>
      <c r="M55" s="34"/>
      <c r="N55" s="34">
        <v>5.76</v>
      </c>
      <c r="O55" s="34">
        <v>0.64</v>
      </c>
      <c r="P55" s="34">
        <v>0.02</v>
      </c>
      <c r="Q55" s="34"/>
    </row>
    <row r="56" spans="1:17" ht="36">
      <c r="A56" s="23">
        <v>29</v>
      </c>
      <c r="B56" s="30" t="s">
        <v>1753</v>
      </c>
      <c r="C56" s="113" t="s">
        <v>364</v>
      </c>
      <c r="D56" s="31" t="s">
        <v>1700</v>
      </c>
      <c r="E56" s="35">
        <v>0.105</v>
      </c>
      <c r="F56" s="33">
        <v>6128.16</v>
      </c>
      <c r="G56" s="33">
        <v>382.78</v>
      </c>
      <c r="H56" s="33">
        <v>180.04</v>
      </c>
      <c r="I56" s="33">
        <v>16.2</v>
      </c>
      <c r="J56" s="60">
        <v>643</v>
      </c>
      <c r="K56" s="34">
        <v>40</v>
      </c>
      <c r="L56" s="34">
        <v>19</v>
      </c>
      <c r="M56" s="34">
        <v>2</v>
      </c>
      <c r="N56" s="34">
        <v>31.07</v>
      </c>
      <c r="O56" s="34">
        <v>3.26</v>
      </c>
      <c r="P56" s="34">
        <v>0.89</v>
      </c>
      <c r="Q56" s="34">
        <v>0.09</v>
      </c>
    </row>
    <row r="57" spans="1:17" ht="24">
      <c r="A57" s="23">
        <v>30</v>
      </c>
      <c r="B57" s="30" t="s">
        <v>363</v>
      </c>
      <c r="C57" s="113" t="s">
        <v>362</v>
      </c>
      <c r="D57" s="31" t="s">
        <v>1778</v>
      </c>
      <c r="E57" s="35">
        <v>0.105</v>
      </c>
      <c r="F57" s="33">
        <v>331.52</v>
      </c>
      <c r="G57" s="33">
        <v>96.59</v>
      </c>
      <c r="H57" s="33">
        <v>52.86</v>
      </c>
      <c r="I57" s="33">
        <v>2.37</v>
      </c>
      <c r="J57" s="60">
        <v>35</v>
      </c>
      <c r="K57" s="34">
        <v>10</v>
      </c>
      <c r="L57" s="34">
        <v>6</v>
      </c>
      <c r="M57" s="34"/>
      <c r="N57" s="34">
        <v>7.84</v>
      </c>
      <c r="O57" s="34">
        <v>0.82</v>
      </c>
      <c r="P57" s="34">
        <v>0.13</v>
      </c>
      <c r="Q57" s="34">
        <v>0.01</v>
      </c>
    </row>
    <row r="58" spans="1:17" ht="24">
      <c r="A58" s="23">
        <v>31</v>
      </c>
      <c r="B58" s="30" t="s">
        <v>1744</v>
      </c>
      <c r="C58" s="113" t="s">
        <v>1743</v>
      </c>
      <c r="D58" s="31" t="s">
        <v>1682</v>
      </c>
      <c r="E58" s="32">
        <v>11.55</v>
      </c>
      <c r="F58" s="33">
        <v>31.16</v>
      </c>
      <c r="G58" s="34"/>
      <c r="H58" s="34"/>
      <c r="I58" s="34"/>
      <c r="J58" s="60">
        <v>360</v>
      </c>
      <c r="K58" s="34"/>
      <c r="L58" s="34"/>
      <c r="M58" s="34"/>
      <c r="N58" s="34"/>
      <c r="O58" s="34"/>
      <c r="P58" s="34"/>
      <c r="Q58" s="34"/>
    </row>
    <row r="59" spans="1:17" ht="27.75" customHeight="1">
      <c r="A59" s="23">
        <v>32</v>
      </c>
      <c r="B59" s="30" t="s">
        <v>1813</v>
      </c>
      <c r="C59" s="113" t="s">
        <v>361</v>
      </c>
      <c r="D59" s="31" t="s">
        <v>26</v>
      </c>
      <c r="E59" s="35">
        <v>1.575</v>
      </c>
      <c r="F59" s="33">
        <v>209.4</v>
      </c>
      <c r="G59" s="33">
        <v>138.49</v>
      </c>
      <c r="H59" s="33">
        <v>70.91</v>
      </c>
      <c r="I59" s="34"/>
      <c r="J59" s="60">
        <v>330</v>
      </c>
      <c r="K59" s="34">
        <v>218</v>
      </c>
      <c r="L59" s="34">
        <v>112</v>
      </c>
      <c r="M59" s="34"/>
      <c r="N59" s="34">
        <v>10.58</v>
      </c>
      <c r="O59" s="34">
        <v>16.66</v>
      </c>
      <c r="P59" s="34"/>
      <c r="Q59" s="34"/>
    </row>
    <row r="60" spans="1:17" ht="36">
      <c r="A60" s="23">
        <v>35</v>
      </c>
      <c r="B60" s="30" t="s">
        <v>1537</v>
      </c>
      <c r="C60" s="113" t="s">
        <v>360</v>
      </c>
      <c r="D60" s="31" t="s">
        <v>1524</v>
      </c>
      <c r="E60" s="32">
        <v>1.607</v>
      </c>
      <c r="F60" s="33">
        <v>325.95</v>
      </c>
      <c r="G60" s="34"/>
      <c r="H60" s="34"/>
      <c r="I60" s="34"/>
      <c r="J60" s="60">
        <v>524</v>
      </c>
      <c r="K60" s="34"/>
      <c r="L60" s="34"/>
      <c r="M60" s="34"/>
      <c r="N60" s="34"/>
      <c r="O60" s="34"/>
      <c r="P60" s="34"/>
      <c r="Q60" s="34"/>
    </row>
    <row r="61" spans="1:17" ht="43.5">
      <c r="A61" s="23">
        <v>36</v>
      </c>
      <c r="B61" s="30" t="s">
        <v>1809</v>
      </c>
      <c r="C61" s="113" t="s">
        <v>359</v>
      </c>
      <c r="D61" s="31" t="s">
        <v>1939</v>
      </c>
      <c r="E61" s="35">
        <v>0.105</v>
      </c>
      <c r="F61" s="33">
        <v>204.21</v>
      </c>
      <c r="G61" s="33">
        <v>176.92</v>
      </c>
      <c r="H61" s="33">
        <v>27.29</v>
      </c>
      <c r="I61" s="34"/>
      <c r="J61" s="60">
        <v>21</v>
      </c>
      <c r="K61" s="34">
        <v>19</v>
      </c>
      <c r="L61" s="34">
        <v>2</v>
      </c>
      <c r="M61" s="34"/>
      <c r="N61" s="34">
        <v>14.36</v>
      </c>
      <c r="O61" s="34">
        <v>1.51</v>
      </c>
      <c r="P61" s="34"/>
      <c r="Q61" s="34"/>
    </row>
    <row r="62" spans="1:17" ht="48">
      <c r="A62" s="23">
        <v>37</v>
      </c>
      <c r="B62" s="30" t="s">
        <v>358</v>
      </c>
      <c r="C62" s="113" t="s">
        <v>357</v>
      </c>
      <c r="D62" s="31" t="s">
        <v>1682</v>
      </c>
      <c r="E62" s="32">
        <v>12.08</v>
      </c>
      <c r="F62" s="33">
        <v>6.65</v>
      </c>
      <c r="G62" s="34"/>
      <c r="H62" s="34"/>
      <c r="I62" s="34"/>
      <c r="J62" s="60">
        <v>80</v>
      </c>
      <c r="K62" s="34"/>
      <c r="L62" s="34"/>
      <c r="M62" s="34"/>
      <c r="N62" s="34"/>
      <c r="O62" s="34"/>
      <c r="P62" s="34"/>
      <c r="Q62" s="34"/>
    </row>
    <row r="63" spans="1:17" ht="36">
      <c r="A63" s="23">
        <v>38</v>
      </c>
      <c r="B63" s="30" t="s">
        <v>1702</v>
      </c>
      <c r="C63" s="113" t="s">
        <v>356</v>
      </c>
      <c r="D63" s="31" t="s">
        <v>1700</v>
      </c>
      <c r="E63" s="35">
        <v>0.105</v>
      </c>
      <c r="F63" s="33">
        <v>1247.9100000000001</v>
      </c>
      <c r="G63" s="33">
        <v>437.36</v>
      </c>
      <c r="H63" s="33">
        <v>586.29</v>
      </c>
      <c r="I63" s="33">
        <v>51.86</v>
      </c>
      <c r="J63" s="60">
        <v>131</v>
      </c>
      <c r="K63" s="34">
        <v>46</v>
      </c>
      <c r="L63" s="34">
        <v>62</v>
      </c>
      <c r="M63" s="34">
        <v>5</v>
      </c>
      <c r="N63" s="34">
        <v>35.5</v>
      </c>
      <c r="O63" s="34">
        <v>3.73</v>
      </c>
      <c r="P63" s="34">
        <v>2.61</v>
      </c>
      <c r="Q63" s="34">
        <v>0.27</v>
      </c>
    </row>
    <row r="64" spans="1:17" ht="24">
      <c r="A64" s="23">
        <v>39</v>
      </c>
      <c r="B64" s="30" t="s">
        <v>355</v>
      </c>
      <c r="C64" s="113" t="s">
        <v>354</v>
      </c>
      <c r="D64" s="31" t="s">
        <v>1697</v>
      </c>
      <c r="E64" s="35">
        <v>0.156</v>
      </c>
      <c r="F64" s="33">
        <v>13417</v>
      </c>
      <c r="G64" s="34"/>
      <c r="H64" s="34"/>
      <c r="I64" s="34"/>
      <c r="J64" s="60">
        <v>2093</v>
      </c>
      <c r="K64" s="34"/>
      <c r="L64" s="34"/>
      <c r="M64" s="34"/>
      <c r="N64" s="34"/>
      <c r="O64" s="34"/>
      <c r="P64" s="34"/>
      <c r="Q64" s="34"/>
    </row>
    <row r="65" spans="1:17" ht="48">
      <c r="A65" s="23">
        <v>40</v>
      </c>
      <c r="B65" s="30" t="s">
        <v>1696</v>
      </c>
      <c r="C65" s="113" t="s">
        <v>1695</v>
      </c>
      <c r="D65" s="31" t="s">
        <v>1541</v>
      </c>
      <c r="E65" s="35">
        <v>8.4</v>
      </c>
      <c r="F65" s="33">
        <v>57</v>
      </c>
      <c r="G65" s="34"/>
      <c r="H65" s="34"/>
      <c r="I65" s="34"/>
      <c r="J65" s="60">
        <v>479</v>
      </c>
      <c r="K65" s="34"/>
      <c r="L65" s="34"/>
      <c r="M65" s="34"/>
      <c r="N65" s="34"/>
      <c r="O65" s="34"/>
      <c r="P65" s="34"/>
      <c r="Q65" s="34"/>
    </row>
    <row r="66" spans="1:17" ht="36">
      <c r="A66" s="23">
        <v>41</v>
      </c>
      <c r="B66" s="30" t="s">
        <v>1739</v>
      </c>
      <c r="C66" s="113" t="s">
        <v>353</v>
      </c>
      <c r="D66" s="31" t="s">
        <v>1939</v>
      </c>
      <c r="E66" s="35">
        <v>5.0000000000000001E-3</v>
      </c>
      <c r="F66" s="33">
        <v>15322.3</v>
      </c>
      <c r="G66" s="33">
        <v>1354.13</v>
      </c>
      <c r="H66" s="33">
        <v>58.83</v>
      </c>
      <c r="I66" s="33">
        <v>3.64</v>
      </c>
      <c r="J66" s="60">
        <v>77</v>
      </c>
      <c r="K66" s="34">
        <v>7</v>
      </c>
      <c r="L66" s="34"/>
      <c r="M66" s="34"/>
      <c r="N66" s="34">
        <v>112.75</v>
      </c>
      <c r="O66" s="34">
        <v>0.56000000000000005</v>
      </c>
      <c r="P66" s="34">
        <v>0.2</v>
      </c>
      <c r="Q66" s="34"/>
    </row>
    <row r="67" spans="1:17" ht="43.5">
      <c r="A67" s="23">
        <v>42</v>
      </c>
      <c r="B67" s="30" t="s">
        <v>1761</v>
      </c>
      <c r="C67" s="113" t="s">
        <v>352</v>
      </c>
      <c r="D67" s="31" t="s">
        <v>1759</v>
      </c>
      <c r="E67" s="35">
        <v>0.02</v>
      </c>
      <c r="F67" s="33">
        <v>1131.72</v>
      </c>
      <c r="G67" s="33">
        <v>240.14</v>
      </c>
      <c r="H67" s="33">
        <v>891.58</v>
      </c>
      <c r="I67" s="33">
        <v>57.33</v>
      </c>
      <c r="J67" s="60">
        <v>23</v>
      </c>
      <c r="K67" s="34">
        <v>5</v>
      </c>
      <c r="L67" s="34">
        <v>18</v>
      </c>
      <c r="M67" s="34">
        <v>1</v>
      </c>
      <c r="N67" s="34">
        <v>18.79</v>
      </c>
      <c r="O67" s="34">
        <v>0.38</v>
      </c>
      <c r="P67" s="34">
        <v>3.67</v>
      </c>
      <c r="Q67" s="34">
        <v>7.0000000000000007E-2</v>
      </c>
    </row>
    <row r="68" spans="1:17" ht="24">
      <c r="A68" s="23">
        <v>43</v>
      </c>
      <c r="B68" s="30" t="s">
        <v>1758</v>
      </c>
      <c r="C68" s="113" t="s">
        <v>1757</v>
      </c>
      <c r="D68" s="31" t="s">
        <v>1756</v>
      </c>
      <c r="E68" s="32">
        <v>0.1</v>
      </c>
      <c r="F68" s="33">
        <v>79.099999999999994</v>
      </c>
      <c r="G68" s="34"/>
      <c r="H68" s="34"/>
      <c r="I68" s="34"/>
      <c r="J68" s="60">
        <v>8</v>
      </c>
      <c r="K68" s="34"/>
      <c r="L68" s="34"/>
      <c r="M68" s="34"/>
      <c r="N68" s="34"/>
      <c r="O68" s="34"/>
      <c r="P68" s="34"/>
      <c r="Q68" s="34"/>
    </row>
    <row r="69" spans="1:17" ht="19.149999999999999" customHeight="1">
      <c r="A69" s="219" t="s">
        <v>351</v>
      </c>
      <c r="B69" s="216"/>
      <c r="C69" s="216"/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</row>
    <row r="70" spans="1:17" ht="19.149999999999999" customHeight="1">
      <c r="A70" s="215" t="s">
        <v>350</v>
      </c>
      <c r="B70" s="216"/>
      <c r="C70" s="216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</row>
    <row r="71" spans="1:17" ht="24">
      <c r="A71" s="23">
        <v>44</v>
      </c>
      <c r="B71" s="30" t="s">
        <v>1694</v>
      </c>
      <c r="C71" s="113" t="s">
        <v>1693</v>
      </c>
      <c r="D71" s="31" t="s">
        <v>1939</v>
      </c>
      <c r="E71" s="35">
        <v>8.7999999999999995E-2</v>
      </c>
      <c r="F71" s="33">
        <v>835.84</v>
      </c>
      <c r="G71" s="33">
        <v>90.94</v>
      </c>
      <c r="H71" s="33">
        <v>93.47</v>
      </c>
      <c r="I71" s="33">
        <v>13.75</v>
      </c>
      <c r="J71" s="60">
        <v>74</v>
      </c>
      <c r="K71" s="34">
        <v>8</v>
      </c>
      <c r="L71" s="34">
        <v>8</v>
      </c>
      <c r="M71" s="34">
        <v>1</v>
      </c>
      <c r="N71" s="34">
        <v>7.7</v>
      </c>
      <c r="O71" s="34">
        <v>0.68</v>
      </c>
      <c r="P71" s="34">
        <v>0.88</v>
      </c>
      <c r="Q71" s="34">
        <v>0.08</v>
      </c>
    </row>
    <row r="72" spans="1:17" ht="24">
      <c r="A72" s="23">
        <v>45</v>
      </c>
      <c r="B72" s="30" t="s">
        <v>1691</v>
      </c>
      <c r="C72" s="113" t="s">
        <v>1690</v>
      </c>
      <c r="D72" s="31" t="s">
        <v>1740</v>
      </c>
      <c r="E72" s="35">
        <v>0.53</v>
      </c>
      <c r="F72" s="33">
        <v>276.85000000000002</v>
      </c>
      <c r="G72" s="33">
        <v>46.55</v>
      </c>
      <c r="H72" s="33">
        <v>65.150000000000006</v>
      </c>
      <c r="I72" s="33">
        <v>8.59</v>
      </c>
      <c r="J72" s="60">
        <v>147</v>
      </c>
      <c r="K72" s="34">
        <v>25</v>
      </c>
      <c r="L72" s="34">
        <v>35</v>
      </c>
      <c r="M72" s="34">
        <v>5</v>
      </c>
      <c r="N72" s="34">
        <v>3.73</v>
      </c>
      <c r="O72" s="34">
        <v>1.98</v>
      </c>
      <c r="P72" s="34">
        <v>0.55000000000000004</v>
      </c>
      <c r="Q72" s="34">
        <v>0.28999999999999998</v>
      </c>
    </row>
    <row r="73" spans="1:17" ht="24">
      <c r="A73" s="23">
        <v>46</v>
      </c>
      <c r="B73" s="30" t="s">
        <v>1689</v>
      </c>
      <c r="C73" s="113" t="s">
        <v>1688</v>
      </c>
      <c r="D73" s="31" t="s">
        <v>1740</v>
      </c>
      <c r="E73" s="35">
        <v>1.32</v>
      </c>
      <c r="F73" s="33">
        <v>613.48</v>
      </c>
      <c r="G73" s="33">
        <v>43.22</v>
      </c>
      <c r="H73" s="33">
        <v>0.27</v>
      </c>
      <c r="I73" s="34"/>
      <c r="J73" s="60">
        <v>810</v>
      </c>
      <c r="K73" s="34">
        <v>57</v>
      </c>
      <c r="L73" s="34"/>
      <c r="M73" s="34"/>
      <c r="N73" s="34">
        <v>3.66</v>
      </c>
      <c r="O73" s="34">
        <v>4.83</v>
      </c>
      <c r="P73" s="34"/>
      <c r="Q73" s="34"/>
    </row>
    <row r="74" spans="1:17" ht="24">
      <c r="A74" s="23">
        <v>47</v>
      </c>
      <c r="B74" s="30" t="s">
        <v>1882</v>
      </c>
      <c r="C74" s="113" t="s">
        <v>1881</v>
      </c>
      <c r="D74" s="31" t="s">
        <v>1740</v>
      </c>
      <c r="E74" s="35">
        <v>1.76</v>
      </c>
      <c r="F74" s="33">
        <v>319.85000000000002</v>
      </c>
      <c r="G74" s="33">
        <v>26.42</v>
      </c>
      <c r="H74" s="33">
        <v>28.01</v>
      </c>
      <c r="I74" s="33">
        <v>7.03</v>
      </c>
      <c r="J74" s="60">
        <v>563</v>
      </c>
      <c r="K74" s="34">
        <v>46</v>
      </c>
      <c r="L74" s="34">
        <v>49</v>
      </c>
      <c r="M74" s="34">
        <v>12</v>
      </c>
      <c r="N74" s="34">
        <v>2.2000000000000002</v>
      </c>
      <c r="O74" s="34">
        <v>3.87</v>
      </c>
      <c r="P74" s="34">
        <v>0.45</v>
      </c>
      <c r="Q74" s="34">
        <v>0.79</v>
      </c>
    </row>
    <row r="75" spans="1:17" ht="24">
      <c r="A75" s="23">
        <v>48</v>
      </c>
      <c r="B75" s="30" t="s">
        <v>1880</v>
      </c>
      <c r="C75" s="113" t="s">
        <v>1879</v>
      </c>
      <c r="D75" s="31" t="s">
        <v>1939</v>
      </c>
      <c r="E75" s="35">
        <v>8.7999999999999995E-2</v>
      </c>
      <c r="F75" s="33">
        <v>1119.19</v>
      </c>
      <c r="G75" s="33">
        <v>415.88</v>
      </c>
      <c r="H75" s="33">
        <v>223.72</v>
      </c>
      <c r="I75" s="33">
        <v>2.81</v>
      </c>
      <c r="J75" s="60">
        <v>98</v>
      </c>
      <c r="K75" s="34">
        <v>37</v>
      </c>
      <c r="L75" s="34">
        <v>20</v>
      </c>
      <c r="M75" s="34"/>
      <c r="N75" s="34">
        <v>26.97</v>
      </c>
      <c r="O75" s="34">
        <v>2.37</v>
      </c>
      <c r="P75" s="34">
        <v>0.18</v>
      </c>
      <c r="Q75" s="34">
        <v>0.02</v>
      </c>
    </row>
    <row r="76" spans="1:17" ht="36">
      <c r="A76" s="23">
        <v>49</v>
      </c>
      <c r="B76" s="30" t="s">
        <v>1537</v>
      </c>
      <c r="C76" s="113" t="s">
        <v>1878</v>
      </c>
      <c r="D76" s="31" t="s">
        <v>1877</v>
      </c>
      <c r="E76" s="32">
        <v>15.5</v>
      </c>
      <c r="F76" s="33">
        <v>17.170000000000002</v>
      </c>
      <c r="G76" s="34"/>
      <c r="H76" s="34"/>
      <c r="I76" s="34"/>
      <c r="J76" s="60">
        <v>266</v>
      </c>
      <c r="K76" s="34"/>
      <c r="L76" s="34"/>
      <c r="M76" s="34"/>
      <c r="N76" s="34"/>
      <c r="O76" s="34"/>
      <c r="P76" s="34"/>
      <c r="Q76" s="34"/>
    </row>
    <row r="77" spans="1:17" ht="36">
      <c r="A77" s="23">
        <v>50</v>
      </c>
      <c r="B77" s="30" t="s">
        <v>1855</v>
      </c>
      <c r="C77" s="113" t="s">
        <v>1854</v>
      </c>
      <c r="D77" s="31" t="s">
        <v>1939</v>
      </c>
      <c r="E77" s="35">
        <v>8.7999999999999995E-2</v>
      </c>
      <c r="F77" s="33">
        <v>11444.35</v>
      </c>
      <c r="G77" s="33">
        <v>952.14</v>
      </c>
      <c r="H77" s="33">
        <v>222.95</v>
      </c>
      <c r="I77" s="33">
        <v>45.77</v>
      </c>
      <c r="J77" s="60">
        <v>1007</v>
      </c>
      <c r="K77" s="34">
        <v>84</v>
      </c>
      <c r="L77" s="34">
        <v>20</v>
      </c>
      <c r="M77" s="34">
        <v>4</v>
      </c>
      <c r="N77" s="34">
        <v>81.31</v>
      </c>
      <c r="O77" s="34">
        <v>7.16</v>
      </c>
      <c r="P77" s="34">
        <v>2.93</v>
      </c>
      <c r="Q77" s="34">
        <v>0.26</v>
      </c>
    </row>
    <row r="78" spans="1:17" ht="19.149999999999999" customHeight="1">
      <c r="A78" s="215" t="s">
        <v>349</v>
      </c>
      <c r="B78" s="216"/>
      <c r="C78" s="216"/>
      <c r="D78" s="216"/>
      <c r="E78" s="216"/>
      <c r="F78" s="216"/>
      <c r="G78" s="216"/>
      <c r="H78" s="216"/>
      <c r="I78" s="216"/>
      <c r="J78" s="216"/>
      <c r="K78" s="216"/>
      <c r="L78" s="216"/>
      <c r="M78" s="216"/>
      <c r="N78" s="216"/>
      <c r="O78" s="216"/>
      <c r="P78" s="216"/>
      <c r="Q78" s="216"/>
    </row>
    <row r="79" spans="1:17" ht="48">
      <c r="A79" s="23">
        <v>51</v>
      </c>
      <c r="B79" s="30" t="s">
        <v>1841</v>
      </c>
      <c r="C79" s="113" t="s">
        <v>1840</v>
      </c>
      <c r="D79" s="31" t="s">
        <v>1939</v>
      </c>
      <c r="E79" s="35">
        <v>0.4</v>
      </c>
      <c r="F79" s="33">
        <v>2722.42</v>
      </c>
      <c r="G79" s="33">
        <v>1137.3800000000001</v>
      </c>
      <c r="H79" s="33">
        <v>182.31</v>
      </c>
      <c r="I79" s="33">
        <v>78.56</v>
      </c>
      <c r="J79" s="60">
        <v>1089</v>
      </c>
      <c r="K79" s="34">
        <v>455</v>
      </c>
      <c r="L79" s="34">
        <v>73</v>
      </c>
      <c r="M79" s="34">
        <v>31</v>
      </c>
      <c r="N79" s="34">
        <v>85.84</v>
      </c>
      <c r="O79" s="34">
        <v>34.340000000000003</v>
      </c>
      <c r="P79" s="34">
        <v>6.29</v>
      </c>
      <c r="Q79" s="34">
        <v>2.52</v>
      </c>
    </row>
    <row r="80" spans="1:17" ht="36">
      <c r="A80" s="23">
        <v>52</v>
      </c>
      <c r="B80" s="30" t="s">
        <v>348</v>
      </c>
      <c r="C80" s="113" t="s">
        <v>347</v>
      </c>
      <c r="D80" s="31" t="s">
        <v>1939</v>
      </c>
      <c r="E80" s="32">
        <v>0.4</v>
      </c>
      <c r="F80" s="33">
        <v>2492.2199999999998</v>
      </c>
      <c r="G80" s="33">
        <v>541.83000000000004</v>
      </c>
      <c r="H80" s="33">
        <v>17.18</v>
      </c>
      <c r="I80" s="33">
        <v>0.31</v>
      </c>
      <c r="J80" s="60">
        <v>997</v>
      </c>
      <c r="K80" s="34">
        <v>217</v>
      </c>
      <c r="L80" s="34">
        <v>7</v>
      </c>
      <c r="M80" s="34"/>
      <c r="N80" s="34">
        <v>42.9</v>
      </c>
      <c r="O80" s="34">
        <v>17.16</v>
      </c>
      <c r="P80" s="34">
        <v>0.02</v>
      </c>
      <c r="Q80" s="34">
        <v>0.01</v>
      </c>
    </row>
    <row r="81" spans="1:17" ht="19.149999999999999" customHeight="1">
      <c r="A81" s="219" t="s">
        <v>346</v>
      </c>
      <c r="B81" s="216"/>
      <c r="C81" s="216"/>
      <c r="D81" s="216"/>
      <c r="E81" s="216"/>
      <c r="F81" s="216"/>
      <c r="G81" s="216"/>
      <c r="H81" s="216"/>
      <c r="I81" s="216"/>
      <c r="J81" s="216"/>
      <c r="K81" s="216"/>
      <c r="L81" s="216"/>
      <c r="M81" s="216"/>
      <c r="N81" s="216"/>
      <c r="O81" s="216"/>
      <c r="P81" s="216"/>
      <c r="Q81" s="216"/>
    </row>
    <row r="82" spans="1:17" ht="24">
      <c r="A82" s="23">
        <v>53</v>
      </c>
      <c r="B82" s="30" t="s">
        <v>1694</v>
      </c>
      <c r="C82" s="113" t="s">
        <v>1693</v>
      </c>
      <c r="D82" s="31" t="s">
        <v>1939</v>
      </c>
      <c r="E82" s="35">
        <v>0.11700000000000001</v>
      </c>
      <c r="F82" s="33">
        <v>835.84</v>
      </c>
      <c r="G82" s="33">
        <v>90.94</v>
      </c>
      <c r="H82" s="33">
        <v>93.47</v>
      </c>
      <c r="I82" s="33">
        <v>13.75</v>
      </c>
      <c r="J82" s="60">
        <v>98</v>
      </c>
      <c r="K82" s="34">
        <v>11</v>
      </c>
      <c r="L82" s="34">
        <v>11</v>
      </c>
      <c r="M82" s="34">
        <v>2</v>
      </c>
      <c r="N82" s="34">
        <v>7.7</v>
      </c>
      <c r="O82" s="34">
        <v>0.9</v>
      </c>
      <c r="P82" s="34">
        <v>0.88</v>
      </c>
      <c r="Q82" s="34">
        <v>0.1</v>
      </c>
    </row>
    <row r="83" spans="1:17" ht="24">
      <c r="A83" s="23">
        <v>54</v>
      </c>
      <c r="B83" s="30" t="s">
        <v>1691</v>
      </c>
      <c r="C83" s="113" t="s">
        <v>1690</v>
      </c>
      <c r="D83" s="31" t="s">
        <v>1740</v>
      </c>
      <c r="E83" s="35">
        <v>0.70499999999999996</v>
      </c>
      <c r="F83" s="33">
        <v>276.85000000000002</v>
      </c>
      <c r="G83" s="33">
        <v>46.55</v>
      </c>
      <c r="H83" s="33">
        <v>65.150000000000006</v>
      </c>
      <c r="I83" s="33">
        <v>8.59</v>
      </c>
      <c r="J83" s="60">
        <v>195</v>
      </c>
      <c r="K83" s="34">
        <v>33</v>
      </c>
      <c r="L83" s="34">
        <v>46</v>
      </c>
      <c r="M83" s="34">
        <v>6</v>
      </c>
      <c r="N83" s="34">
        <v>3.73</v>
      </c>
      <c r="O83" s="34">
        <v>2.63</v>
      </c>
      <c r="P83" s="34">
        <v>0.55000000000000004</v>
      </c>
      <c r="Q83" s="34">
        <v>0.39</v>
      </c>
    </row>
    <row r="84" spans="1:17" ht="24">
      <c r="A84" s="23">
        <v>55</v>
      </c>
      <c r="B84" s="30" t="s">
        <v>1735</v>
      </c>
      <c r="C84" s="113" t="s">
        <v>1736</v>
      </c>
      <c r="D84" s="31" t="s">
        <v>1540</v>
      </c>
      <c r="E84" s="35">
        <v>1.7999999999999999E-2</v>
      </c>
      <c r="F84" s="33">
        <v>9627.5300000000007</v>
      </c>
      <c r="G84" s="33">
        <v>1978.2</v>
      </c>
      <c r="H84" s="33">
        <v>4648.3500000000004</v>
      </c>
      <c r="I84" s="33">
        <v>327.60000000000002</v>
      </c>
      <c r="J84" s="60">
        <v>173</v>
      </c>
      <c r="K84" s="34">
        <v>36</v>
      </c>
      <c r="L84" s="34">
        <v>84</v>
      </c>
      <c r="M84" s="34">
        <v>6</v>
      </c>
      <c r="N84" s="34">
        <v>180</v>
      </c>
      <c r="O84" s="34">
        <v>3.24</v>
      </c>
      <c r="P84" s="34">
        <v>18</v>
      </c>
      <c r="Q84" s="34">
        <v>0.32</v>
      </c>
    </row>
    <row r="85" spans="1:17" ht="24">
      <c r="A85" s="23">
        <v>56</v>
      </c>
      <c r="B85" s="30" t="s">
        <v>1733</v>
      </c>
      <c r="C85" s="113" t="s">
        <v>1732</v>
      </c>
      <c r="D85" s="31" t="s">
        <v>1524</v>
      </c>
      <c r="E85" s="32">
        <v>1.8360000000000001</v>
      </c>
      <c r="F85" s="33">
        <v>562.22</v>
      </c>
      <c r="G85" s="34"/>
      <c r="H85" s="34"/>
      <c r="I85" s="34"/>
      <c r="J85" s="60">
        <v>1032</v>
      </c>
      <c r="K85" s="34"/>
      <c r="L85" s="34"/>
      <c r="M85" s="34"/>
      <c r="N85" s="34"/>
      <c r="O85" s="34"/>
      <c r="P85" s="34"/>
      <c r="Q85" s="34"/>
    </row>
    <row r="86" spans="1:17">
      <c r="A86" s="215" t="s">
        <v>1582</v>
      </c>
      <c r="B86" s="216"/>
      <c r="C86" s="216"/>
      <c r="D86" s="216"/>
      <c r="E86" s="216"/>
      <c r="F86" s="216"/>
      <c r="G86" s="216"/>
      <c r="H86" s="216"/>
      <c r="I86" s="216"/>
      <c r="J86" s="61">
        <v>44322</v>
      </c>
      <c r="K86" s="33">
        <v>3122</v>
      </c>
      <c r="L86" s="33">
        <v>3348</v>
      </c>
      <c r="M86" s="33">
        <v>274</v>
      </c>
      <c r="N86" s="34"/>
      <c r="O86" s="33">
        <v>250.25</v>
      </c>
      <c r="P86" s="34"/>
      <c r="Q86" s="33">
        <v>16.47</v>
      </c>
    </row>
    <row r="87" spans="1:17">
      <c r="A87" s="215" t="s">
        <v>1583</v>
      </c>
      <c r="B87" s="216"/>
      <c r="C87" s="216"/>
      <c r="D87" s="216"/>
      <c r="E87" s="216"/>
      <c r="F87" s="216"/>
      <c r="G87" s="216"/>
      <c r="H87" s="216"/>
      <c r="I87" s="216"/>
      <c r="J87" s="61">
        <v>47338</v>
      </c>
      <c r="K87" s="33">
        <v>4474</v>
      </c>
      <c r="L87" s="33">
        <v>5012</v>
      </c>
      <c r="M87" s="33">
        <v>426</v>
      </c>
      <c r="N87" s="34"/>
      <c r="O87" s="33">
        <v>343.64</v>
      </c>
      <c r="P87" s="34"/>
      <c r="Q87" s="33">
        <v>24.53</v>
      </c>
    </row>
    <row r="88" spans="1:17">
      <c r="A88" s="215" t="s">
        <v>1584</v>
      </c>
      <c r="B88" s="216"/>
      <c r="C88" s="216"/>
      <c r="D88" s="216"/>
      <c r="E88" s="216"/>
      <c r="F88" s="216"/>
      <c r="G88" s="216"/>
      <c r="H88" s="216"/>
      <c r="I88" s="216"/>
      <c r="J88" s="60"/>
      <c r="K88" s="34"/>
      <c r="L88" s="34"/>
      <c r="M88" s="34"/>
      <c r="N88" s="34"/>
      <c r="O88" s="34"/>
      <c r="P88" s="34"/>
      <c r="Q88" s="34"/>
    </row>
    <row r="89" spans="1:17" ht="12.95" customHeight="1">
      <c r="A89" s="215" t="s">
        <v>345</v>
      </c>
      <c r="B89" s="216"/>
      <c r="C89" s="216"/>
      <c r="D89" s="216"/>
      <c r="E89" s="216"/>
      <c r="F89" s="216"/>
      <c r="G89" s="216"/>
      <c r="H89" s="216"/>
      <c r="I89" s="216"/>
      <c r="J89" s="61">
        <v>146</v>
      </c>
      <c r="K89" s="33">
        <v>134</v>
      </c>
      <c r="L89" s="33">
        <v>12</v>
      </c>
      <c r="M89" s="33">
        <v>12</v>
      </c>
      <c r="N89" s="34"/>
      <c r="O89" s="34"/>
      <c r="P89" s="34"/>
      <c r="Q89" s="34"/>
    </row>
    <row r="90" spans="1:17" ht="39" customHeight="1">
      <c r="A90" s="215" t="s">
        <v>344</v>
      </c>
      <c r="B90" s="216"/>
      <c r="C90" s="216"/>
      <c r="D90" s="216"/>
      <c r="E90" s="216"/>
      <c r="F90" s="216"/>
      <c r="G90" s="216"/>
      <c r="H90" s="216"/>
      <c r="I90" s="216"/>
      <c r="J90" s="61">
        <v>1307</v>
      </c>
      <c r="K90" s="33">
        <v>480</v>
      </c>
      <c r="L90" s="33">
        <v>824</v>
      </c>
      <c r="M90" s="33">
        <v>70</v>
      </c>
      <c r="N90" s="34"/>
      <c r="O90" s="33">
        <v>36.828000000000003</v>
      </c>
      <c r="P90" s="34"/>
      <c r="Q90" s="33">
        <v>4.0374999999999996</v>
      </c>
    </row>
    <row r="91" spans="1:17" ht="26.1" customHeight="1">
      <c r="A91" s="215" t="s">
        <v>343</v>
      </c>
      <c r="B91" s="216"/>
      <c r="C91" s="216"/>
      <c r="D91" s="216"/>
      <c r="E91" s="216"/>
      <c r="F91" s="216"/>
      <c r="G91" s="216"/>
      <c r="H91" s="216"/>
      <c r="I91" s="216"/>
      <c r="J91" s="61">
        <v>1563</v>
      </c>
      <c r="K91" s="33">
        <v>736</v>
      </c>
      <c r="L91" s="33">
        <v>825</v>
      </c>
      <c r="M91" s="33">
        <v>70</v>
      </c>
      <c r="N91" s="34"/>
      <c r="O91" s="33">
        <v>56.472000000000001</v>
      </c>
      <c r="P91" s="34"/>
      <c r="Q91" s="33">
        <v>4.0359999999999996</v>
      </c>
    </row>
    <row r="92" spans="1:17">
      <c r="A92" s="215" t="s">
        <v>1585</v>
      </c>
      <c r="B92" s="216"/>
      <c r="C92" s="216"/>
      <c r="D92" s="216"/>
      <c r="E92" s="216"/>
      <c r="F92" s="216"/>
      <c r="G92" s="216"/>
      <c r="H92" s="216"/>
      <c r="I92" s="216"/>
      <c r="J92" s="61">
        <v>5449</v>
      </c>
      <c r="K92" s="34"/>
      <c r="L92" s="34"/>
      <c r="M92" s="34"/>
      <c r="N92" s="34"/>
      <c r="O92" s="34"/>
      <c r="P92" s="34"/>
      <c r="Q92" s="34"/>
    </row>
    <row r="93" spans="1:17">
      <c r="A93" s="215" t="s">
        <v>1584</v>
      </c>
      <c r="B93" s="216"/>
      <c r="C93" s="216"/>
      <c r="D93" s="216"/>
      <c r="E93" s="216"/>
      <c r="F93" s="216"/>
      <c r="G93" s="216"/>
      <c r="H93" s="216"/>
      <c r="I93" s="216"/>
      <c r="J93" s="60"/>
      <c r="K93" s="34"/>
      <c r="L93" s="34"/>
      <c r="M93" s="34"/>
      <c r="N93" s="34"/>
      <c r="O93" s="34"/>
      <c r="P93" s="34"/>
      <c r="Q93" s="34"/>
    </row>
    <row r="94" spans="1:17">
      <c r="A94" s="215" t="s">
        <v>342</v>
      </c>
      <c r="B94" s="216"/>
      <c r="C94" s="216"/>
      <c r="D94" s="216"/>
      <c r="E94" s="216"/>
      <c r="F94" s="216"/>
      <c r="G94" s="216"/>
      <c r="H94" s="216"/>
      <c r="I94" s="216"/>
      <c r="J94" s="61">
        <v>18</v>
      </c>
      <c r="K94" s="34"/>
      <c r="L94" s="34"/>
      <c r="M94" s="34"/>
      <c r="N94" s="34"/>
      <c r="O94" s="34"/>
      <c r="P94" s="34"/>
      <c r="Q94" s="34"/>
    </row>
    <row r="95" spans="1:17">
      <c r="A95" s="215" t="s">
        <v>341</v>
      </c>
      <c r="B95" s="216"/>
      <c r="C95" s="216"/>
      <c r="D95" s="216"/>
      <c r="E95" s="216"/>
      <c r="F95" s="216"/>
      <c r="G95" s="216"/>
      <c r="H95" s="216"/>
      <c r="I95" s="216"/>
      <c r="J95" s="61">
        <v>46</v>
      </c>
      <c r="K95" s="34"/>
      <c r="L95" s="34"/>
      <c r="M95" s="34"/>
      <c r="N95" s="34"/>
      <c r="O95" s="34"/>
      <c r="P95" s="34"/>
      <c r="Q95" s="34"/>
    </row>
    <row r="96" spans="1:17">
      <c r="A96" s="215" t="s">
        <v>340</v>
      </c>
      <c r="B96" s="216"/>
      <c r="C96" s="216"/>
      <c r="D96" s="216"/>
      <c r="E96" s="216"/>
      <c r="F96" s="216"/>
      <c r="G96" s="216"/>
      <c r="H96" s="216"/>
      <c r="I96" s="216"/>
      <c r="J96" s="61">
        <v>406</v>
      </c>
      <c r="K96" s="34"/>
      <c r="L96" s="34"/>
      <c r="M96" s="34"/>
      <c r="N96" s="34"/>
      <c r="O96" s="34"/>
      <c r="P96" s="34"/>
      <c r="Q96" s="34"/>
    </row>
    <row r="97" spans="1:17">
      <c r="A97" s="215" t="s">
        <v>339</v>
      </c>
      <c r="B97" s="216"/>
      <c r="C97" s="216"/>
      <c r="D97" s="216"/>
      <c r="E97" s="216"/>
      <c r="F97" s="216"/>
      <c r="G97" s="216"/>
      <c r="H97" s="216"/>
      <c r="I97" s="216"/>
      <c r="J97" s="61">
        <v>341</v>
      </c>
      <c r="K97" s="34"/>
      <c r="L97" s="34"/>
      <c r="M97" s="34"/>
      <c r="N97" s="34"/>
      <c r="O97" s="34"/>
      <c r="P97" s="34"/>
      <c r="Q97" s="34"/>
    </row>
    <row r="98" spans="1:17">
      <c r="A98" s="215" t="s">
        <v>338</v>
      </c>
      <c r="B98" s="216"/>
      <c r="C98" s="216"/>
      <c r="D98" s="216"/>
      <c r="E98" s="216"/>
      <c r="F98" s="216"/>
      <c r="G98" s="216"/>
      <c r="H98" s="216"/>
      <c r="I98" s="216"/>
      <c r="J98" s="61">
        <v>1767</v>
      </c>
      <c r="K98" s="34"/>
      <c r="L98" s="34"/>
      <c r="M98" s="34"/>
      <c r="N98" s="34"/>
      <c r="O98" s="34"/>
      <c r="P98" s="34"/>
      <c r="Q98" s="34"/>
    </row>
    <row r="99" spans="1:17">
      <c r="A99" s="215" t="s">
        <v>337</v>
      </c>
      <c r="B99" s="216"/>
      <c r="C99" s="216"/>
      <c r="D99" s="216"/>
      <c r="E99" s="216"/>
      <c r="F99" s="216"/>
      <c r="G99" s="216"/>
      <c r="H99" s="216"/>
      <c r="I99" s="216"/>
      <c r="J99" s="61">
        <v>44</v>
      </c>
      <c r="K99" s="34"/>
      <c r="L99" s="34"/>
      <c r="M99" s="34"/>
      <c r="N99" s="34"/>
      <c r="O99" s="34"/>
      <c r="P99" s="34"/>
      <c r="Q99" s="34"/>
    </row>
    <row r="100" spans="1:17">
      <c r="A100" s="215" t="s">
        <v>336</v>
      </c>
      <c r="B100" s="216"/>
      <c r="C100" s="216"/>
      <c r="D100" s="216"/>
      <c r="E100" s="216"/>
      <c r="F100" s="216"/>
      <c r="G100" s="216"/>
      <c r="H100" s="216"/>
      <c r="I100" s="216"/>
      <c r="J100" s="61">
        <v>73</v>
      </c>
      <c r="K100" s="34"/>
      <c r="L100" s="34"/>
      <c r="M100" s="34"/>
      <c r="N100" s="34"/>
      <c r="O100" s="34"/>
      <c r="P100" s="34"/>
      <c r="Q100" s="34"/>
    </row>
    <row r="101" spans="1:17">
      <c r="A101" s="215" t="s">
        <v>335</v>
      </c>
      <c r="B101" s="216"/>
      <c r="C101" s="216"/>
      <c r="D101" s="216"/>
      <c r="E101" s="216"/>
      <c r="F101" s="216"/>
      <c r="G101" s="216"/>
      <c r="H101" s="216"/>
      <c r="I101" s="216"/>
      <c r="J101" s="61">
        <v>30</v>
      </c>
      <c r="K101" s="34"/>
      <c r="L101" s="34"/>
      <c r="M101" s="34"/>
      <c r="N101" s="34"/>
      <c r="O101" s="34"/>
      <c r="P101" s="34"/>
      <c r="Q101" s="34"/>
    </row>
    <row r="102" spans="1:17">
      <c r="A102" s="215" t="s">
        <v>334</v>
      </c>
      <c r="B102" s="216"/>
      <c r="C102" s="216"/>
      <c r="D102" s="216"/>
      <c r="E102" s="216"/>
      <c r="F102" s="216"/>
      <c r="G102" s="216"/>
      <c r="H102" s="216"/>
      <c r="I102" s="216"/>
      <c r="J102" s="61">
        <v>2064</v>
      </c>
      <c r="K102" s="34"/>
      <c r="L102" s="34"/>
      <c r="M102" s="34"/>
      <c r="N102" s="34"/>
      <c r="O102" s="34"/>
      <c r="P102" s="34"/>
      <c r="Q102" s="34"/>
    </row>
    <row r="103" spans="1:17">
      <c r="A103" s="215" t="s">
        <v>333</v>
      </c>
      <c r="B103" s="216"/>
      <c r="C103" s="216"/>
      <c r="D103" s="216"/>
      <c r="E103" s="216"/>
      <c r="F103" s="216"/>
      <c r="G103" s="216"/>
      <c r="H103" s="216"/>
      <c r="I103" s="216"/>
      <c r="J103" s="61">
        <v>590</v>
      </c>
      <c r="K103" s="34"/>
      <c r="L103" s="34"/>
      <c r="M103" s="34"/>
      <c r="N103" s="34"/>
      <c r="O103" s="34"/>
      <c r="P103" s="34"/>
      <c r="Q103" s="34"/>
    </row>
    <row r="104" spans="1:17">
      <c r="A104" s="215" t="s">
        <v>332</v>
      </c>
      <c r="B104" s="216"/>
      <c r="C104" s="216"/>
      <c r="D104" s="216"/>
      <c r="E104" s="216"/>
      <c r="F104" s="216"/>
      <c r="G104" s="216"/>
      <c r="H104" s="216"/>
      <c r="I104" s="216"/>
      <c r="J104" s="61">
        <v>3</v>
      </c>
      <c r="K104" s="34"/>
      <c r="L104" s="34"/>
      <c r="M104" s="34"/>
      <c r="N104" s="34"/>
      <c r="O104" s="34"/>
      <c r="P104" s="34"/>
      <c r="Q104" s="34"/>
    </row>
    <row r="105" spans="1:17">
      <c r="A105" s="215" t="s">
        <v>331</v>
      </c>
      <c r="B105" s="216"/>
      <c r="C105" s="216"/>
      <c r="D105" s="216"/>
      <c r="E105" s="216"/>
      <c r="F105" s="216"/>
      <c r="G105" s="216"/>
      <c r="H105" s="216"/>
      <c r="I105" s="216"/>
      <c r="J105" s="61">
        <v>67</v>
      </c>
      <c r="K105" s="34"/>
      <c r="L105" s="34"/>
      <c r="M105" s="34"/>
      <c r="N105" s="34"/>
      <c r="O105" s="34"/>
      <c r="P105" s="34"/>
      <c r="Q105" s="34"/>
    </row>
    <row r="106" spans="1:17">
      <c r="A106" s="215" t="s">
        <v>1586</v>
      </c>
      <c r="B106" s="216"/>
      <c r="C106" s="216"/>
      <c r="D106" s="216"/>
      <c r="E106" s="216"/>
      <c r="F106" s="216"/>
      <c r="G106" s="216"/>
      <c r="H106" s="216"/>
      <c r="I106" s="216"/>
      <c r="J106" s="61">
        <v>3491</v>
      </c>
      <c r="K106" s="34"/>
      <c r="L106" s="34"/>
      <c r="M106" s="34"/>
      <c r="N106" s="34"/>
      <c r="O106" s="34"/>
      <c r="P106" s="34"/>
      <c r="Q106" s="34"/>
    </row>
    <row r="107" spans="1:17">
      <c r="A107" s="215" t="s">
        <v>1584</v>
      </c>
      <c r="B107" s="216"/>
      <c r="C107" s="216"/>
      <c r="D107" s="216"/>
      <c r="E107" s="216"/>
      <c r="F107" s="216"/>
      <c r="G107" s="216"/>
      <c r="H107" s="216"/>
      <c r="I107" s="216"/>
      <c r="J107" s="60"/>
      <c r="K107" s="34"/>
      <c r="L107" s="34"/>
      <c r="M107" s="34"/>
      <c r="N107" s="34"/>
      <c r="O107" s="34"/>
      <c r="P107" s="34"/>
      <c r="Q107" s="34"/>
    </row>
    <row r="108" spans="1:17">
      <c r="A108" s="215" t="s">
        <v>330</v>
      </c>
      <c r="B108" s="216"/>
      <c r="C108" s="216"/>
      <c r="D108" s="216"/>
      <c r="E108" s="216"/>
      <c r="F108" s="216"/>
      <c r="G108" s="216"/>
      <c r="H108" s="216"/>
      <c r="I108" s="216"/>
      <c r="J108" s="61">
        <v>26</v>
      </c>
      <c r="K108" s="34"/>
      <c r="L108" s="34"/>
      <c r="M108" s="34"/>
      <c r="N108" s="34"/>
      <c r="O108" s="34"/>
      <c r="P108" s="34"/>
      <c r="Q108" s="34"/>
    </row>
    <row r="109" spans="1:17">
      <c r="A109" s="215" t="s">
        <v>329</v>
      </c>
      <c r="B109" s="216"/>
      <c r="C109" s="216"/>
      <c r="D109" s="216"/>
      <c r="E109" s="216"/>
      <c r="F109" s="216"/>
      <c r="G109" s="216"/>
      <c r="H109" s="216"/>
      <c r="I109" s="216"/>
      <c r="J109" s="61">
        <v>12</v>
      </c>
      <c r="K109" s="34"/>
      <c r="L109" s="34"/>
      <c r="M109" s="34"/>
      <c r="N109" s="34"/>
      <c r="O109" s="34"/>
      <c r="P109" s="34"/>
      <c r="Q109" s="34"/>
    </row>
    <row r="110" spans="1:17">
      <c r="A110" s="215" t="s">
        <v>328</v>
      </c>
      <c r="B110" s="216"/>
      <c r="C110" s="216"/>
      <c r="D110" s="216"/>
      <c r="E110" s="216"/>
      <c r="F110" s="216"/>
      <c r="G110" s="216"/>
      <c r="H110" s="216"/>
      <c r="I110" s="216"/>
      <c r="J110" s="61">
        <v>558</v>
      </c>
      <c r="K110" s="34"/>
      <c r="L110" s="34"/>
      <c r="M110" s="34"/>
      <c r="N110" s="34"/>
      <c r="O110" s="34"/>
      <c r="P110" s="34"/>
      <c r="Q110" s="34"/>
    </row>
    <row r="111" spans="1:17">
      <c r="A111" s="215" t="s">
        <v>327</v>
      </c>
      <c r="B111" s="216"/>
      <c r="C111" s="216"/>
      <c r="D111" s="216"/>
      <c r="E111" s="216"/>
      <c r="F111" s="216"/>
      <c r="G111" s="216"/>
      <c r="H111" s="216"/>
      <c r="I111" s="216"/>
      <c r="J111" s="61">
        <v>39</v>
      </c>
      <c r="K111" s="34"/>
      <c r="L111" s="34"/>
      <c r="M111" s="34"/>
      <c r="N111" s="34"/>
      <c r="O111" s="34"/>
      <c r="P111" s="34"/>
      <c r="Q111" s="34"/>
    </row>
    <row r="112" spans="1:17">
      <c r="A112" s="215" t="s">
        <v>326</v>
      </c>
      <c r="B112" s="216"/>
      <c r="C112" s="216"/>
      <c r="D112" s="216"/>
      <c r="E112" s="216"/>
      <c r="F112" s="216"/>
      <c r="G112" s="216"/>
      <c r="H112" s="216"/>
      <c r="I112" s="216"/>
      <c r="J112" s="61">
        <v>450</v>
      </c>
      <c r="K112" s="34"/>
      <c r="L112" s="34"/>
      <c r="M112" s="34"/>
      <c r="N112" s="34"/>
      <c r="O112" s="34"/>
      <c r="P112" s="34"/>
      <c r="Q112" s="34"/>
    </row>
    <row r="113" spans="1:17">
      <c r="A113" s="215" t="s">
        <v>325</v>
      </c>
      <c r="B113" s="216"/>
      <c r="C113" s="216"/>
      <c r="D113" s="216"/>
      <c r="E113" s="216"/>
      <c r="F113" s="216"/>
      <c r="G113" s="216"/>
      <c r="H113" s="216"/>
      <c r="I113" s="216"/>
      <c r="J113" s="61">
        <v>285</v>
      </c>
      <c r="K113" s="34"/>
      <c r="L113" s="34"/>
      <c r="M113" s="34"/>
      <c r="N113" s="34"/>
      <c r="O113" s="34"/>
      <c r="P113" s="34"/>
      <c r="Q113" s="34"/>
    </row>
    <row r="114" spans="1:17">
      <c r="A114" s="215" t="s">
        <v>324</v>
      </c>
      <c r="B114" s="216"/>
      <c r="C114" s="216"/>
      <c r="D114" s="216"/>
      <c r="E114" s="216"/>
      <c r="F114" s="216"/>
      <c r="G114" s="216"/>
      <c r="H114" s="216"/>
      <c r="I114" s="216"/>
      <c r="J114" s="61">
        <v>360</v>
      </c>
      <c r="K114" s="34"/>
      <c r="L114" s="34"/>
      <c r="M114" s="34"/>
      <c r="N114" s="34"/>
      <c r="O114" s="34"/>
      <c r="P114" s="34"/>
      <c r="Q114" s="34"/>
    </row>
    <row r="115" spans="1:17">
      <c r="A115" s="215" t="s">
        <v>323</v>
      </c>
      <c r="B115" s="216"/>
      <c r="C115" s="216"/>
      <c r="D115" s="216"/>
      <c r="E115" s="216"/>
      <c r="F115" s="216"/>
      <c r="G115" s="216"/>
      <c r="H115" s="216"/>
      <c r="I115" s="216"/>
      <c r="J115" s="61">
        <v>1354</v>
      </c>
      <c r="K115" s="34"/>
      <c r="L115" s="34"/>
      <c r="M115" s="34"/>
      <c r="N115" s="34"/>
      <c r="O115" s="34"/>
      <c r="P115" s="34"/>
      <c r="Q115" s="34"/>
    </row>
    <row r="116" spans="1:17">
      <c r="A116" s="215" t="s">
        <v>322</v>
      </c>
      <c r="B116" s="216"/>
      <c r="C116" s="216"/>
      <c r="D116" s="216"/>
      <c r="E116" s="216"/>
      <c r="F116" s="216"/>
      <c r="G116" s="216"/>
      <c r="H116" s="216"/>
      <c r="I116" s="216"/>
      <c r="J116" s="61">
        <v>364</v>
      </c>
      <c r="K116" s="34"/>
      <c r="L116" s="34"/>
      <c r="M116" s="34"/>
      <c r="N116" s="34"/>
      <c r="O116" s="34"/>
      <c r="P116" s="34"/>
      <c r="Q116" s="34"/>
    </row>
    <row r="117" spans="1:17">
      <c r="A117" s="215" t="s">
        <v>321</v>
      </c>
      <c r="B117" s="216"/>
      <c r="C117" s="216"/>
      <c r="D117" s="216"/>
      <c r="E117" s="216"/>
      <c r="F117" s="216"/>
      <c r="G117" s="216"/>
      <c r="H117" s="216"/>
      <c r="I117" s="216"/>
      <c r="J117" s="61">
        <v>43</v>
      </c>
      <c r="K117" s="34"/>
      <c r="L117" s="34"/>
      <c r="M117" s="34"/>
      <c r="N117" s="34"/>
      <c r="O117" s="34"/>
      <c r="P117" s="34"/>
      <c r="Q117" s="34"/>
    </row>
    <row r="118" spans="1:17">
      <c r="A118" s="225" t="s">
        <v>1587</v>
      </c>
      <c r="B118" s="216"/>
      <c r="C118" s="216"/>
      <c r="D118" s="216"/>
      <c r="E118" s="216"/>
      <c r="F118" s="216"/>
      <c r="G118" s="216"/>
      <c r="H118" s="216"/>
      <c r="I118" s="216"/>
      <c r="J118" s="60"/>
      <c r="K118" s="34"/>
      <c r="L118" s="34"/>
      <c r="M118" s="34"/>
      <c r="N118" s="34"/>
      <c r="O118" s="34"/>
      <c r="P118" s="34"/>
      <c r="Q118" s="34"/>
    </row>
    <row r="119" spans="1:17" ht="12.95" customHeight="1">
      <c r="A119" s="215" t="s">
        <v>1665</v>
      </c>
      <c r="B119" s="216"/>
      <c r="C119" s="216"/>
      <c r="D119" s="216"/>
      <c r="E119" s="216"/>
      <c r="F119" s="216"/>
      <c r="G119" s="216"/>
      <c r="H119" s="216"/>
      <c r="I119" s="216"/>
      <c r="J119" s="61">
        <v>436</v>
      </c>
      <c r="K119" s="34"/>
      <c r="L119" s="34"/>
      <c r="M119" s="34"/>
      <c r="N119" s="34"/>
      <c r="O119" s="33">
        <v>1.87</v>
      </c>
      <c r="P119" s="34"/>
      <c r="Q119" s="33">
        <v>2.2200000000000002</v>
      </c>
    </row>
    <row r="120" spans="1:17">
      <c r="A120" s="215" t="s">
        <v>1670</v>
      </c>
      <c r="B120" s="216"/>
      <c r="C120" s="216"/>
      <c r="D120" s="216"/>
      <c r="E120" s="216"/>
      <c r="F120" s="216"/>
      <c r="G120" s="216"/>
      <c r="H120" s="216"/>
      <c r="I120" s="216"/>
      <c r="J120" s="61">
        <v>17085</v>
      </c>
      <c r="K120" s="34"/>
      <c r="L120" s="34"/>
      <c r="M120" s="34"/>
      <c r="N120" s="34"/>
      <c r="O120" s="33">
        <v>122.92</v>
      </c>
      <c r="P120" s="34"/>
      <c r="Q120" s="33">
        <v>10.26</v>
      </c>
    </row>
    <row r="121" spans="1:17" ht="12.95" customHeight="1">
      <c r="A121" s="215" t="s">
        <v>1669</v>
      </c>
      <c r="B121" s="216"/>
      <c r="C121" s="216"/>
      <c r="D121" s="216"/>
      <c r="E121" s="216"/>
      <c r="F121" s="216"/>
      <c r="G121" s="216"/>
      <c r="H121" s="216"/>
      <c r="I121" s="216"/>
      <c r="J121" s="61">
        <v>9708</v>
      </c>
      <c r="K121" s="34"/>
      <c r="L121" s="34"/>
      <c r="M121" s="34"/>
      <c r="N121" s="34"/>
      <c r="O121" s="33">
        <v>46.24</v>
      </c>
      <c r="P121" s="34"/>
      <c r="Q121" s="33">
        <v>2.39</v>
      </c>
    </row>
    <row r="122" spans="1:17">
      <c r="A122" s="215" t="s">
        <v>1660</v>
      </c>
      <c r="B122" s="216"/>
      <c r="C122" s="216"/>
      <c r="D122" s="216"/>
      <c r="E122" s="216"/>
      <c r="F122" s="216"/>
      <c r="G122" s="216"/>
      <c r="H122" s="216"/>
      <c r="I122" s="216"/>
      <c r="J122" s="61">
        <v>58</v>
      </c>
      <c r="K122" s="34"/>
      <c r="L122" s="34"/>
      <c r="M122" s="34"/>
      <c r="N122" s="34"/>
      <c r="O122" s="33">
        <v>1.76</v>
      </c>
      <c r="P122" s="34"/>
      <c r="Q122" s="34"/>
    </row>
    <row r="123" spans="1:17" ht="12.95" customHeight="1">
      <c r="A123" s="215" t="s">
        <v>1667</v>
      </c>
      <c r="B123" s="216"/>
      <c r="C123" s="216"/>
      <c r="D123" s="216"/>
      <c r="E123" s="216"/>
      <c r="F123" s="216"/>
      <c r="G123" s="216"/>
      <c r="H123" s="216"/>
      <c r="I123" s="216"/>
      <c r="J123" s="61">
        <v>14</v>
      </c>
      <c r="K123" s="34"/>
      <c r="L123" s="34"/>
      <c r="M123" s="34"/>
      <c r="N123" s="34"/>
      <c r="O123" s="33">
        <v>0.24</v>
      </c>
      <c r="P123" s="34"/>
      <c r="Q123" s="34"/>
    </row>
    <row r="124" spans="1:17" ht="12.95" customHeight="1">
      <c r="A124" s="215" t="s">
        <v>1666</v>
      </c>
      <c r="B124" s="216"/>
      <c r="C124" s="216"/>
      <c r="D124" s="216"/>
      <c r="E124" s="216"/>
      <c r="F124" s="216"/>
      <c r="G124" s="216"/>
      <c r="H124" s="216"/>
      <c r="I124" s="216"/>
      <c r="J124" s="61">
        <v>707</v>
      </c>
      <c r="K124" s="34"/>
      <c r="L124" s="34"/>
      <c r="M124" s="34"/>
      <c r="N124" s="34"/>
      <c r="O124" s="33">
        <v>1.99</v>
      </c>
      <c r="P124" s="34"/>
      <c r="Q124" s="33">
        <v>0.91</v>
      </c>
    </row>
    <row r="125" spans="1:17">
      <c r="A125" s="215" t="s">
        <v>1664</v>
      </c>
      <c r="B125" s="216"/>
      <c r="C125" s="216"/>
      <c r="D125" s="216"/>
      <c r="E125" s="216"/>
      <c r="F125" s="216"/>
      <c r="G125" s="216"/>
      <c r="H125" s="216"/>
      <c r="I125" s="216"/>
      <c r="J125" s="61">
        <v>16443</v>
      </c>
      <c r="K125" s="34"/>
      <c r="L125" s="34"/>
      <c r="M125" s="34"/>
      <c r="N125" s="34"/>
      <c r="O125" s="33">
        <v>27.86</v>
      </c>
      <c r="P125" s="34"/>
      <c r="Q125" s="33">
        <v>1.61</v>
      </c>
    </row>
    <row r="126" spans="1:17" ht="12.95" customHeight="1">
      <c r="A126" s="215" t="s">
        <v>1678</v>
      </c>
      <c r="B126" s="216"/>
      <c r="C126" s="216"/>
      <c r="D126" s="216"/>
      <c r="E126" s="216"/>
      <c r="F126" s="216"/>
      <c r="G126" s="216"/>
      <c r="H126" s="216"/>
      <c r="I126" s="216"/>
      <c r="J126" s="61">
        <v>188</v>
      </c>
      <c r="K126" s="34"/>
      <c r="L126" s="34"/>
      <c r="M126" s="34"/>
      <c r="N126" s="34"/>
      <c r="O126" s="33">
        <v>2.8</v>
      </c>
      <c r="P126" s="34"/>
      <c r="Q126" s="33">
        <v>0.32</v>
      </c>
    </row>
    <row r="127" spans="1:17">
      <c r="A127" s="215" t="s">
        <v>1663</v>
      </c>
      <c r="B127" s="216"/>
      <c r="C127" s="216"/>
      <c r="D127" s="216"/>
      <c r="E127" s="216"/>
      <c r="F127" s="216"/>
      <c r="G127" s="216"/>
      <c r="H127" s="216"/>
      <c r="I127" s="216"/>
      <c r="J127" s="61">
        <v>183</v>
      </c>
      <c r="K127" s="34"/>
      <c r="L127" s="34"/>
      <c r="M127" s="34"/>
      <c r="N127" s="34"/>
      <c r="O127" s="33">
        <v>1.69</v>
      </c>
      <c r="P127" s="34"/>
      <c r="Q127" s="34"/>
    </row>
    <row r="128" spans="1:17">
      <c r="A128" s="215" t="s">
        <v>1661</v>
      </c>
      <c r="B128" s="216"/>
      <c r="C128" s="216"/>
      <c r="D128" s="216"/>
      <c r="E128" s="216"/>
      <c r="F128" s="216"/>
      <c r="G128" s="216"/>
      <c r="H128" s="216"/>
      <c r="I128" s="216"/>
      <c r="J128" s="61">
        <v>783</v>
      </c>
      <c r="K128" s="34"/>
      <c r="L128" s="34"/>
      <c r="M128" s="34"/>
      <c r="N128" s="34"/>
      <c r="O128" s="33">
        <v>4.5</v>
      </c>
      <c r="P128" s="34"/>
      <c r="Q128" s="33">
        <v>0.13</v>
      </c>
    </row>
    <row r="129" spans="1:18">
      <c r="A129" s="215" t="s">
        <v>1677</v>
      </c>
      <c r="B129" s="216"/>
      <c r="C129" s="216"/>
      <c r="D129" s="216"/>
      <c r="E129" s="216"/>
      <c r="F129" s="216"/>
      <c r="G129" s="216"/>
      <c r="H129" s="216"/>
      <c r="I129" s="216"/>
      <c r="J129" s="61">
        <v>530</v>
      </c>
      <c r="K129" s="34"/>
      <c r="L129" s="34"/>
      <c r="M129" s="34"/>
      <c r="N129" s="34"/>
      <c r="O129" s="33">
        <v>1.91</v>
      </c>
      <c r="P129" s="34"/>
      <c r="Q129" s="33">
        <v>0.01</v>
      </c>
    </row>
    <row r="130" spans="1:18">
      <c r="A130" s="215" t="s">
        <v>1662</v>
      </c>
      <c r="B130" s="216"/>
      <c r="C130" s="216"/>
      <c r="D130" s="216"/>
      <c r="E130" s="216"/>
      <c r="F130" s="216"/>
      <c r="G130" s="216"/>
      <c r="H130" s="216"/>
      <c r="I130" s="216"/>
      <c r="J130" s="61">
        <v>1173</v>
      </c>
      <c r="K130" s="34"/>
      <c r="L130" s="34"/>
      <c r="M130" s="34"/>
      <c r="N130" s="34"/>
      <c r="O130" s="33">
        <v>25.08</v>
      </c>
      <c r="P130" s="34"/>
      <c r="Q130" s="34"/>
    </row>
    <row r="131" spans="1:18">
      <c r="A131" s="215" t="s">
        <v>1668</v>
      </c>
      <c r="B131" s="216"/>
      <c r="C131" s="216"/>
      <c r="D131" s="216"/>
      <c r="E131" s="216"/>
      <c r="F131" s="216"/>
      <c r="G131" s="216"/>
      <c r="H131" s="216"/>
      <c r="I131" s="216"/>
      <c r="J131" s="61">
        <v>487</v>
      </c>
      <c r="K131" s="34"/>
      <c r="L131" s="34"/>
      <c r="M131" s="34"/>
      <c r="N131" s="34"/>
      <c r="O131" s="34"/>
      <c r="P131" s="34"/>
      <c r="Q131" s="34"/>
    </row>
    <row r="132" spans="1:18">
      <c r="A132" s="215" t="s">
        <v>1657</v>
      </c>
      <c r="B132" s="216"/>
      <c r="C132" s="216"/>
      <c r="D132" s="216"/>
      <c r="E132" s="216"/>
      <c r="F132" s="216"/>
      <c r="G132" s="216"/>
      <c r="H132" s="216"/>
      <c r="I132" s="216"/>
      <c r="J132" s="61">
        <v>4437</v>
      </c>
      <c r="K132" s="34"/>
      <c r="L132" s="34"/>
      <c r="M132" s="34"/>
      <c r="N132" s="34"/>
      <c r="O132" s="33">
        <v>33.700000000000003</v>
      </c>
      <c r="P132" s="34"/>
      <c r="Q132" s="33">
        <v>2.89</v>
      </c>
    </row>
    <row r="133" spans="1:18">
      <c r="A133" s="215" t="s">
        <v>1656</v>
      </c>
      <c r="B133" s="216"/>
      <c r="C133" s="216"/>
      <c r="D133" s="216"/>
      <c r="E133" s="216"/>
      <c r="F133" s="216"/>
      <c r="G133" s="216"/>
      <c r="H133" s="216"/>
      <c r="I133" s="216"/>
      <c r="J133" s="61">
        <v>4046</v>
      </c>
      <c r="K133" s="34"/>
      <c r="L133" s="34"/>
      <c r="M133" s="34"/>
      <c r="N133" s="34"/>
      <c r="O133" s="33">
        <v>71.08</v>
      </c>
      <c r="P133" s="34"/>
      <c r="Q133" s="33">
        <v>3.79</v>
      </c>
    </row>
    <row r="134" spans="1:18">
      <c r="A134" s="215" t="s">
        <v>1590</v>
      </c>
      <c r="B134" s="216"/>
      <c r="C134" s="216"/>
      <c r="D134" s="216"/>
      <c r="E134" s="216"/>
      <c r="F134" s="216"/>
      <c r="G134" s="216"/>
      <c r="H134" s="216"/>
      <c r="I134" s="216"/>
      <c r="J134" s="61">
        <v>56278</v>
      </c>
      <c r="K134" s="34"/>
      <c r="L134" s="34"/>
      <c r="M134" s="34"/>
      <c r="N134" s="34"/>
      <c r="O134" s="33">
        <v>343.64</v>
      </c>
      <c r="P134" s="34"/>
      <c r="Q134" s="33">
        <v>24.53</v>
      </c>
    </row>
    <row r="135" spans="1:18">
      <c r="A135" s="215" t="s">
        <v>1591</v>
      </c>
      <c r="B135" s="216"/>
      <c r="C135" s="216"/>
      <c r="D135" s="216"/>
      <c r="E135" s="216"/>
      <c r="F135" s="216"/>
      <c r="G135" s="216"/>
      <c r="H135" s="216"/>
      <c r="I135" s="216"/>
      <c r="J135" s="60"/>
      <c r="K135" s="34"/>
      <c r="L135" s="34"/>
      <c r="M135" s="34"/>
      <c r="N135" s="34"/>
      <c r="O135" s="34"/>
      <c r="P135" s="34"/>
      <c r="Q135" s="34"/>
    </row>
    <row r="136" spans="1:18">
      <c r="A136" s="215" t="s">
        <v>1592</v>
      </c>
      <c r="B136" s="216"/>
      <c r="C136" s="216"/>
      <c r="D136" s="216"/>
      <c r="E136" s="216"/>
      <c r="F136" s="216"/>
      <c r="G136" s="216"/>
      <c r="H136" s="216"/>
      <c r="I136" s="216"/>
      <c r="J136" s="61">
        <v>37852</v>
      </c>
      <c r="K136" s="34"/>
      <c r="L136" s="34"/>
      <c r="M136" s="34"/>
      <c r="N136" s="34"/>
      <c r="O136" s="34"/>
      <c r="P136" s="34"/>
      <c r="Q136" s="34"/>
    </row>
    <row r="137" spans="1:18">
      <c r="A137" s="215" t="s">
        <v>1593</v>
      </c>
      <c r="B137" s="216"/>
      <c r="C137" s="216"/>
      <c r="D137" s="216"/>
      <c r="E137" s="216"/>
      <c r="F137" s="216"/>
      <c r="G137" s="216"/>
      <c r="H137" s="216"/>
      <c r="I137" s="216"/>
      <c r="J137" s="61">
        <v>4586</v>
      </c>
      <c r="K137" s="34"/>
      <c r="L137" s="34"/>
      <c r="M137" s="34"/>
      <c r="N137" s="34"/>
      <c r="O137" s="34"/>
      <c r="P137" s="34"/>
      <c r="Q137" s="34"/>
    </row>
    <row r="138" spans="1:18">
      <c r="A138" s="215" t="s">
        <v>1594</v>
      </c>
      <c r="B138" s="216"/>
      <c r="C138" s="216"/>
      <c r="D138" s="216"/>
      <c r="E138" s="216"/>
      <c r="F138" s="216"/>
      <c r="G138" s="216"/>
      <c r="H138" s="216"/>
      <c r="I138" s="216"/>
      <c r="J138" s="61">
        <v>4900</v>
      </c>
      <c r="K138" s="34"/>
      <c r="L138" s="34"/>
      <c r="M138" s="34"/>
      <c r="N138" s="34"/>
      <c r="O138" s="34"/>
      <c r="P138" s="34"/>
      <c r="Q138" s="34"/>
    </row>
    <row r="139" spans="1:18">
      <c r="A139" s="215" t="s">
        <v>1595</v>
      </c>
      <c r="B139" s="216"/>
      <c r="C139" s="216"/>
      <c r="D139" s="216"/>
      <c r="E139" s="216"/>
      <c r="F139" s="216"/>
      <c r="G139" s="216"/>
      <c r="H139" s="216"/>
      <c r="I139" s="216"/>
      <c r="J139" s="61">
        <v>5449</v>
      </c>
      <c r="K139" s="34"/>
      <c r="L139" s="34"/>
      <c r="M139" s="34"/>
      <c r="N139" s="34"/>
      <c r="O139" s="34"/>
      <c r="P139" s="34"/>
      <c r="Q139" s="34"/>
    </row>
    <row r="140" spans="1:18">
      <c r="A140" s="215" t="s">
        <v>1596</v>
      </c>
      <c r="B140" s="216"/>
      <c r="C140" s="216"/>
      <c r="D140" s="216"/>
      <c r="E140" s="216"/>
      <c r="F140" s="216"/>
      <c r="G140" s="216"/>
      <c r="H140" s="216"/>
      <c r="I140" s="216"/>
      <c r="J140" s="61">
        <v>3491</v>
      </c>
      <c r="K140" s="34"/>
      <c r="L140" s="34"/>
      <c r="M140" s="34"/>
      <c r="N140" s="34"/>
      <c r="O140" s="34"/>
      <c r="P140" s="34"/>
      <c r="Q140" s="34"/>
    </row>
    <row r="141" spans="1:18">
      <c r="A141" s="225" t="s">
        <v>1597</v>
      </c>
      <c r="B141" s="216"/>
      <c r="C141" s="216"/>
      <c r="D141" s="216"/>
      <c r="E141" s="216"/>
      <c r="F141" s="216"/>
      <c r="G141" s="216"/>
      <c r="H141" s="216"/>
      <c r="I141" s="216"/>
      <c r="J141" s="62">
        <v>56278</v>
      </c>
      <c r="K141" s="34"/>
      <c r="L141" s="34"/>
      <c r="M141" s="34"/>
      <c r="N141" s="34"/>
      <c r="O141" s="36">
        <v>343.64</v>
      </c>
      <c r="P141" s="34"/>
      <c r="Q141" s="36">
        <v>24.53</v>
      </c>
    </row>
    <row r="142" spans="1:18">
      <c r="A142"/>
      <c r="B142"/>
      <c r="C142"/>
      <c r="D142"/>
      <c r="E142"/>
      <c r="F142" s="27"/>
      <c r="G142" s="27"/>
      <c r="H142" s="27"/>
      <c r="I142" s="27"/>
      <c r="J142" s="63"/>
      <c r="K142" s="27"/>
      <c r="L142" s="27"/>
      <c r="M142" s="27"/>
      <c r="N142" s="27"/>
      <c r="O142" s="27"/>
      <c r="P142" s="27"/>
      <c r="Q142" s="27"/>
      <c r="R142" s="9"/>
    </row>
    <row r="143" spans="1:18">
      <c r="F143" s="27"/>
      <c r="G143" s="27"/>
      <c r="H143" s="27"/>
      <c r="I143" s="27"/>
      <c r="J143" s="63"/>
      <c r="K143" s="27"/>
      <c r="L143" s="27"/>
      <c r="M143" s="27"/>
      <c r="N143" s="27"/>
      <c r="O143" s="27"/>
      <c r="P143" s="27"/>
      <c r="Q143" s="27"/>
      <c r="R143" s="9"/>
    </row>
    <row r="144" spans="1:18" customFormat="1" ht="12.75" customHeight="1">
      <c r="A144" s="49"/>
      <c r="B144" s="18" t="s">
        <v>1612</v>
      </c>
      <c r="C144" s="18"/>
      <c r="D144" s="18"/>
      <c r="E144" s="18"/>
      <c r="F144" s="18"/>
      <c r="G144" s="18"/>
      <c r="H144" s="18"/>
      <c r="I144" s="18" t="s">
        <v>991</v>
      </c>
      <c r="J144" s="59"/>
      <c r="K144" s="59"/>
      <c r="L144" s="18"/>
      <c r="M144" s="18"/>
      <c r="N144" s="50"/>
      <c r="O144" s="50"/>
      <c r="P144" s="50"/>
    </row>
    <row r="145" spans="1:17" customFormat="1" ht="12.75" customHeight="1">
      <c r="A145" s="49"/>
      <c r="B145" s="51"/>
      <c r="C145" s="52"/>
      <c r="D145" s="53"/>
      <c r="E145" s="51"/>
      <c r="F145" s="51"/>
      <c r="G145" s="52"/>
      <c r="H145" s="40"/>
      <c r="I145" s="18"/>
      <c r="J145" s="59"/>
      <c r="K145" s="59"/>
      <c r="L145" s="18"/>
      <c r="M145" s="18"/>
      <c r="N145" s="50"/>
      <c r="O145" s="50"/>
      <c r="P145" s="50"/>
    </row>
    <row r="146" spans="1:17">
      <c r="F146" s="27"/>
      <c r="G146" s="27"/>
      <c r="H146" s="27"/>
      <c r="I146" s="27"/>
      <c r="J146" s="63"/>
      <c r="K146" s="63"/>
      <c r="L146" s="27"/>
      <c r="M146" s="27"/>
      <c r="N146" s="27"/>
      <c r="O146" s="27"/>
      <c r="P146" s="27"/>
      <c r="Q146" s="27"/>
    </row>
    <row r="147" spans="1:17">
      <c r="J147" s="7"/>
    </row>
  </sheetData>
  <mergeCells count="84">
    <mergeCell ref="O19:O21"/>
    <mergeCell ref="N19:N21"/>
    <mergeCell ref="C19:C21"/>
    <mergeCell ref="D19:D21"/>
    <mergeCell ref="E19:E21"/>
    <mergeCell ref="B19:B21"/>
    <mergeCell ref="F20:F21"/>
    <mergeCell ref="F19:I19"/>
    <mergeCell ref="G20:I20"/>
    <mergeCell ref="A70:Q70"/>
    <mergeCell ref="A78:Q78"/>
    <mergeCell ref="A81:Q81"/>
    <mergeCell ref="A86:I86"/>
    <mergeCell ref="Q19:Q21"/>
    <mergeCell ref="J20:J21"/>
    <mergeCell ref="K20:M20"/>
    <mergeCell ref="J19:M19"/>
    <mergeCell ref="P19:P21"/>
    <mergeCell ref="A19:A21"/>
    <mergeCell ref="A69:Q69"/>
    <mergeCell ref="A87:I87"/>
    <mergeCell ref="A88:I88"/>
    <mergeCell ref="A89:I89"/>
    <mergeCell ref="A92:I92"/>
    <mergeCell ref="A23:Q23"/>
    <mergeCell ref="A24:Q24"/>
    <mergeCell ref="A32:Q32"/>
    <mergeCell ref="A39:Q39"/>
    <mergeCell ref="A49:Q49"/>
    <mergeCell ref="A90:I90"/>
    <mergeCell ref="A91:I91"/>
    <mergeCell ref="A109:I109"/>
    <mergeCell ref="A110:I110"/>
    <mergeCell ref="A101:I101"/>
    <mergeCell ref="A102:I102"/>
    <mergeCell ref="A94:I94"/>
    <mergeCell ref="A103:I103"/>
    <mergeCell ref="A104:I104"/>
    <mergeCell ref="A105:I105"/>
    <mergeCell ref="A111:I111"/>
    <mergeCell ref="A112:I112"/>
    <mergeCell ref="A93:I93"/>
    <mergeCell ref="A106:I106"/>
    <mergeCell ref="A95:I95"/>
    <mergeCell ref="A96:I96"/>
    <mergeCell ref="A97:I97"/>
    <mergeCell ref="A98:I98"/>
    <mergeCell ref="A99:I99"/>
    <mergeCell ref="A100:I100"/>
    <mergeCell ref="A117:I117"/>
    <mergeCell ref="A141:I141"/>
    <mergeCell ref="J13:K13"/>
    <mergeCell ref="J14:K14"/>
    <mergeCell ref="J15:K15"/>
    <mergeCell ref="A131:I131"/>
    <mergeCell ref="A132:I132"/>
    <mergeCell ref="A133:I133"/>
    <mergeCell ref="A134:I134"/>
    <mergeCell ref="A135:I135"/>
    <mergeCell ref="A139:I139"/>
    <mergeCell ref="A140:I140"/>
    <mergeCell ref="A118:I118"/>
    <mergeCell ref="A107:I107"/>
    <mergeCell ref="A108:I108"/>
    <mergeCell ref="E1:I1"/>
    <mergeCell ref="A113:I113"/>
    <mergeCell ref="A114:I114"/>
    <mergeCell ref="A115:I115"/>
    <mergeCell ref="A116:I116"/>
    <mergeCell ref="A119:I119"/>
    <mergeCell ref="A120:I120"/>
    <mergeCell ref="A121:I121"/>
    <mergeCell ref="A122:I122"/>
    <mergeCell ref="A137:I137"/>
    <mergeCell ref="A138:I138"/>
    <mergeCell ref="A136:I136"/>
    <mergeCell ref="A128:I128"/>
    <mergeCell ref="A129:I129"/>
    <mergeCell ref="A130:I130"/>
    <mergeCell ref="A124:I124"/>
    <mergeCell ref="A123:I123"/>
    <mergeCell ref="A125:I125"/>
    <mergeCell ref="A126:I126"/>
    <mergeCell ref="A127:I127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196"/>
  <sheetViews>
    <sheetView showGridLines="0" topLeftCell="A181" zoomScaleNormal="75" zoomScaleSheetLayoutView="75" workbookViewId="0">
      <selection activeCell="G6" sqref="G6"/>
    </sheetView>
  </sheetViews>
  <sheetFormatPr defaultRowHeight="12.75" outlineLevelRow="2"/>
  <cols>
    <col min="1" max="1" width="3.28515625" style="28" customWidth="1"/>
    <col min="2" max="2" width="15.140625" style="1" customWidth="1"/>
    <col min="3" max="3" width="34.28515625" style="25" customWidth="1"/>
    <col min="4" max="4" width="10.85546875" style="24" customWidth="1"/>
    <col min="5" max="5" width="11.7109375" style="26" customWidth="1"/>
    <col min="6" max="6" width="7.7109375" style="7" customWidth="1"/>
    <col min="7" max="9" width="6.7109375" style="7" customWidth="1"/>
    <col min="10" max="10" width="7.7109375" style="65" customWidth="1"/>
    <col min="11" max="15" width="6.7109375" style="7" customWidth="1"/>
    <col min="16" max="16" width="10.140625" style="7" customWidth="1"/>
    <col min="17" max="17" width="6.7109375" style="7" customWidth="1"/>
    <col min="18" max="16384" width="9.140625" style="8"/>
  </cols>
  <sheetData>
    <row r="1" spans="1:18" outlineLevel="2">
      <c r="A1" s="6" t="s">
        <v>1509</v>
      </c>
      <c r="B1" s="9"/>
      <c r="C1" s="2"/>
      <c r="D1" s="3"/>
      <c r="E1" s="226" t="s">
        <v>1605</v>
      </c>
      <c r="F1" s="226"/>
      <c r="G1" s="226"/>
      <c r="H1" s="226"/>
      <c r="I1" s="226"/>
      <c r="J1" s="57"/>
      <c r="K1" s="5"/>
      <c r="L1" s="5"/>
      <c r="M1" s="6" t="s">
        <v>1510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1491</v>
      </c>
      <c r="H2" s="5"/>
      <c r="I2" s="5"/>
      <c r="J2" s="57"/>
      <c r="K2" s="5"/>
      <c r="L2" s="5"/>
      <c r="M2" s="10"/>
      <c r="N2" s="5"/>
      <c r="O2" s="5"/>
      <c r="P2" s="5"/>
      <c r="Q2"/>
      <c r="R2"/>
    </row>
    <row r="3" spans="1:18" outlineLevel="1">
      <c r="A3" s="10" t="s">
        <v>1513</v>
      </c>
      <c r="B3" s="9"/>
      <c r="C3" s="2"/>
      <c r="D3" s="3"/>
      <c r="E3" s="3"/>
      <c r="F3" s="5"/>
      <c r="G3" s="5"/>
      <c r="H3" s="5"/>
      <c r="I3" s="5"/>
      <c r="J3" s="57"/>
      <c r="K3" s="5"/>
      <c r="L3" s="5"/>
      <c r="M3" s="10" t="s">
        <v>1513</v>
      </c>
      <c r="N3" s="5"/>
      <c r="O3" s="5"/>
      <c r="P3" s="5"/>
      <c r="Q3"/>
      <c r="R3"/>
    </row>
    <row r="4" spans="1:18" outlineLevel="1">
      <c r="A4" s="10" t="s">
        <v>1606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10" t="s">
        <v>1607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421</v>
      </c>
      <c r="H5" s="15"/>
      <c r="I5" s="15"/>
      <c r="J5" s="57"/>
      <c r="K5" s="5"/>
      <c r="L5" s="5"/>
      <c r="M5" s="5"/>
      <c r="N5" s="5"/>
      <c r="O5" s="5"/>
      <c r="P5" s="5"/>
      <c r="Q5" s="8"/>
    </row>
    <row r="6" spans="1:18">
      <c r="A6" s="4"/>
      <c r="B6" s="9"/>
      <c r="C6" s="3"/>
      <c r="D6" s="8"/>
      <c r="E6" s="5"/>
      <c r="F6" s="5"/>
      <c r="G6" s="150"/>
      <c r="H6" s="4"/>
      <c r="I6" s="4"/>
      <c r="J6" s="57"/>
      <c r="K6" s="5"/>
      <c r="L6" s="5"/>
      <c r="M6" s="5"/>
      <c r="N6" s="5"/>
      <c r="O6" s="5"/>
      <c r="P6" s="5"/>
      <c r="Q6" s="8"/>
    </row>
    <row r="7" spans="1:18">
      <c r="A7" s="4"/>
      <c r="B7" s="9"/>
      <c r="C7" s="2"/>
      <c r="D7" s="3"/>
      <c r="E7" s="8"/>
      <c r="F7" s="5"/>
      <c r="G7" s="5"/>
      <c r="H7" s="5"/>
      <c r="I7" s="5"/>
      <c r="J7" s="57"/>
      <c r="K7" s="5"/>
      <c r="L7" s="5"/>
      <c r="M7" s="5"/>
      <c r="N7" s="5"/>
      <c r="O7" s="5"/>
      <c r="P7" s="5"/>
      <c r="Q7" s="5"/>
    </row>
    <row r="8" spans="1:18">
      <c r="A8" s="4"/>
      <c r="B8" s="9"/>
      <c r="C8" s="16"/>
      <c r="D8" s="17" t="s">
        <v>420</v>
      </c>
      <c r="E8" s="18"/>
      <c r="F8" s="5"/>
      <c r="G8" s="5"/>
      <c r="H8" s="4"/>
      <c r="I8" s="5"/>
      <c r="J8" s="57"/>
      <c r="K8" s="11"/>
      <c r="L8" s="11"/>
      <c r="M8" s="5"/>
      <c r="N8" s="5"/>
      <c r="O8" s="5"/>
      <c r="P8" s="5"/>
      <c r="Q8" s="5"/>
    </row>
    <row r="9" spans="1:18">
      <c r="A9" s="4"/>
      <c r="B9" s="9"/>
      <c r="C9" s="2"/>
      <c r="D9" s="3"/>
      <c r="E9" s="19"/>
      <c r="F9" s="12"/>
      <c r="G9" s="12"/>
      <c r="H9" s="13" t="s">
        <v>1494</v>
      </c>
      <c r="I9" s="13"/>
      <c r="J9" s="58"/>
      <c r="K9" s="14"/>
      <c r="L9" s="5"/>
      <c r="M9" s="5"/>
      <c r="N9" s="5"/>
      <c r="O9" s="5"/>
      <c r="P9" s="5"/>
      <c r="Q9" s="5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7"/>
      <c r="K10" s="5"/>
      <c r="L10" s="5"/>
      <c r="M10" s="5"/>
      <c r="N10" s="5"/>
      <c r="O10" s="5"/>
      <c r="P10" s="5"/>
      <c r="Q10" s="5"/>
    </row>
    <row r="11" spans="1:18" ht="14.25">
      <c r="A11" s="4"/>
      <c r="B11" s="9"/>
      <c r="C11" s="2"/>
      <c r="D11" s="18" t="s">
        <v>989</v>
      </c>
      <c r="E11" s="4"/>
      <c r="F11" s="5"/>
      <c r="G11" s="5"/>
      <c r="H11" s="5"/>
      <c r="I11" s="18"/>
      <c r="J11" s="59"/>
      <c r="K11" s="5"/>
      <c r="L11" s="5"/>
      <c r="M11" s="5"/>
      <c r="N11" s="46" t="s">
        <v>630</v>
      </c>
      <c r="O11" s="43"/>
      <c r="P11" s="43"/>
      <c r="Q11" s="5"/>
      <c r="R11" s="22"/>
    </row>
    <row r="12" spans="1:18">
      <c r="A12" s="4"/>
      <c r="B12" s="9"/>
      <c r="C12" s="2"/>
      <c r="D12" s="18" t="s">
        <v>988</v>
      </c>
      <c r="E12" s="4"/>
      <c r="F12" s="5"/>
      <c r="G12" s="5"/>
      <c r="H12" s="5"/>
      <c r="I12" s="18"/>
      <c r="J12" s="227" t="s">
        <v>419</v>
      </c>
      <c r="K12" s="228"/>
      <c r="L12" s="10" t="s">
        <v>1598</v>
      </c>
      <c r="M12" s="5"/>
      <c r="N12" s="41" t="s">
        <v>622</v>
      </c>
      <c r="O12" s="43"/>
      <c r="P12" s="47">
        <f>571.63*4.42</f>
        <v>2526.6046000000001</v>
      </c>
      <c r="Q12" s="5"/>
    </row>
    <row r="13" spans="1:18">
      <c r="A13" s="4"/>
      <c r="B13" s="9"/>
      <c r="C13" s="2"/>
      <c r="D13" s="18" t="s">
        <v>1599</v>
      </c>
      <c r="E13" s="4"/>
      <c r="F13" s="5"/>
      <c r="G13" s="5"/>
      <c r="H13" s="5"/>
      <c r="I13" s="18"/>
      <c r="J13" s="227" t="s">
        <v>418</v>
      </c>
      <c r="K13" s="228"/>
      <c r="L13" s="10" t="s">
        <v>1598</v>
      </c>
      <c r="M13" s="5"/>
      <c r="N13" s="41"/>
      <c r="O13" s="43"/>
      <c r="P13" s="43"/>
      <c r="Q13" s="5"/>
    </row>
    <row r="14" spans="1:18" outlineLevel="1">
      <c r="A14" s="4"/>
      <c r="B14" s="9"/>
      <c r="C14" s="2"/>
      <c r="D14" s="18" t="s">
        <v>1600</v>
      </c>
      <c r="E14" s="4"/>
      <c r="F14" s="5"/>
      <c r="G14" s="5"/>
      <c r="H14" s="5"/>
      <c r="I14" s="18"/>
      <c r="J14" s="227" t="s">
        <v>417</v>
      </c>
      <c r="K14" s="228"/>
      <c r="L14" s="10" t="s">
        <v>1601</v>
      </c>
      <c r="M14" s="5"/>
      <c r="N14" s="5"/>
      <c r="O14" s="5"/>
      <c r="P14" s="5"/>
      <c r="Q14" s="5"/>
    </row>
    <row r="15" spans="1:18">
      <c r="A15" s="4"/>
      <c r="B15" s="9"/>
      <c r="C15" s="2"/>
      <c r="D15" s="45" t="s">
        <v>416</v>
      </c>
      <c r="E15" s="4"/>
      <c r="F15" s="5"/>
      <c r="G15" s="5"/>
      <c r="H15" s="5"/>
      <c r="I15" s="5"/>
      <c r="J15" s="57"/>
      <c r="K15" s="5"/>
      <c r="L15" s="5"/>
      <c r="M15" s="5"/>
      <c r="N15" s="5"/>
      <c r="O15" s="5"/>
      <c r="P15" s="5"/>
      <c r="Q15" s="5"/>
    </row>
    <row r="17" spans="1:17" ht="18" customHeight="1">
      <c r="A17" s="217" t="s">
        <v>1495</v>
      </c>
      <c r="B17" s="223" t="s">
        <v>1502</v>
      </c>
      <c r="C17" s="217" t="s">
        <v>1496</v>
      </c>
      <c r="D17" s="217" t="s">
        <v>1497</v>
      </c>
      <c r="E17" s="217" t="s">
        <v>1498</v>
      </c>
      <c r="F17" s="217" t="s">
        <v>1511</v>
      </c>
      <c r="G17" s="218"/>
      <c r="H17" s="218"/>
      <c r="I17" s="218"/>
      <c r="J17" s="217" t="s">
        <v>1512</v>
      </c>
      <c r="K17" s="218"/>
      <c r="L17" s="218"/>
      <c r="M17" s="218"/>
      <c r="N17" s="217" t="s">
        <v>1504</v>
      </c>
      <c r="O17" s="217" t="s">
        <v>1506</v>
      </c>
      <c r="P17" s="217" t="s">
        <v>1505</v>
      </c>
      <c r="Q17" s="217" t="s">
        <v>1507</v>
      </c>
    </row>
    <row r="18" spans="1:17" ht="15.75" customHeight="1">
      <c r="A18" s="218"/>
      <c r="B18" s="224"/>
      <c r="C18" s="222"/>
      <c r="D18" s="217"/>
      <c r="E18" s="218"/>
      <c r="F18" s="217" t="s">
        <v>1499</v>
      </c>
      <c r="G18" s="217" t="s">
        <v>1501</v>
      </c>
      <c r="H18" s="218"/>
      <c r="I18" s="218"/>
      <c r="J18" s="220" t="s">
        <v>1499</v>
      </c>
      <c r="K18" s="217" t="s">
        <v>1501</v>
      </c>
      <c r="L18" s="218"/>
      <c r="M18" s="218"/>
      <c r="N18" s="217"/>
      <c r="O18" s="217"/>
      <c r="P18" s="217"/>
      <c r="Q18" s="217"/>
    </row>
    <row r="19" spans="1:17" ht="15.75" customHeight="1">
      <c r="A19" s="218"/>
      <c r="B19" s="224"/>
      <c r="C19" s="222"/>
      <c r="D19" s="217"/>
      <c r="E19" s="218"/>
      <c r="F19" s="218"/>
      <c r="G19" s="116" t="s">
        <v>1500</v>
      </c>
      <c r="H19" s="116" t="s">
        <v>1508</v>
      </c>
      <c r="I19" s="116" t="s">
        <v>1503</v>
      </c>
      <c r="J19" s="221"/>
      <c r="K19" s="116" t="s">
        <v>1500</v>
      </c>
      <c r="L19" s="116" t="s">
        <v>1508</v>
      </c>
      <c r="M19" s="116" t="s">
        <v>1503</v>
      </c>
      <c r="N19" s="217"/>
      <c r="O19" s="217"/>
      <c r="P19" s="217"/>
      <c r="Q19" s="217"/>
    </row>
    <row r="20" spans="1:17">
      <c r="A20" s="23">
        <v>1</v>
      </c>
      <c r="B20" s="118">
        <v>2</v>
      </c>
      <c r="C20" s="116">
        <v>3</v>
      </c>
      <c r="D20" s="116">
        <v>4</v>
      </c>
      <c r="E20" s="23">
        <v>5</v>
      </c>
      <c r="F20" s="117">
        <v>6</v>
      </c>
      <c r="G20" s="117">
        <v>7</v>
      </c>
      <c r="H20" s="117">
        <v>8</v>
      </c>
      <c r="I20" s="117">
        <v>9</v>
      </c>
      <c r="J20" s="119">
        <v>10</v>
      </c>
      <c r="K20" s="117">
        <v>11</v>
      </c>
      <c r="L20" s="117">
        <v>12</v>
      </c>
      <c r="M20" s="117">
        <v>13</v>
      </c>
      <c r="N20" s="117">
        <v>14</v>
      </c>
      <c r="O20" s="117">
        <v>15</v>
      </c>
      <c r="P20" s="117">
        <v>16</v>
      </c>
      <c r="Q20" s="117">
        <v>17</v>
      </c>
    </row>
    <row r="21" spans="1:17">
      <c r="A21" s="219" t="s">
        <v>984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6"/>
      <c r="M21" s="216"/>
      <c r="N21" s="216"/>
      <c r="O21" s="216"/>
      <c r="P21" s="216"/>
      <c r="Q21" s="216"/>
    </row>
    <row r="22" spans="1:17">
      <c r="A22" s="23">
        <v>1</v>
      </c>
      <c r="B22" s="30" t="s">
        <v>983</v>
      </c>
      <c r="C22" s="113" t="s">
        <v>982</v>
      </c>
      <c r="D22" s="31" t="s">
        <v>1740</v>
      </c>
      <c r="E22" s="32">
        <v>32</v>
      </c>
      <c r="F22" s="33">
        <v>296.8</v>
      </c>
      <c r="G22" s="33">
        <v>102.84</v>
      </c>
      <c r="H22" s="33">
        <v>193.96</v>
      </c>
      <c r="I22" s="33">
        <v>17.96</v>
      </c>
      <c r="J22" s="60">
        <v>9498</v>
      </c>
      <c r="K22" s="34">
        <v>3291</v>
      </c>
      <c r="L22" s="34">
        <v>6207</v>
      </c>
      <c r="M22" s="34">
        <v>575</v>
      </c>
      <c r="N22" s="34">
        <v>8.24</v>
      </c>
      <c r="O22" s="34">
        <v>263.68</v>
      </c>
      <c r="P22" s="34">
        <v>1.1499999999999999</v>
      </c>
      <c r="Q22" s="34">
        <v>36.799999999999997</v>
      </c>
    </row>
    <row r="23" spans="1:17" ht="36">
      <c r="A23" s="23">
        <v>2</v>
      </c>
      <c r="B23" s="30" t="s">
        <v>981</v>
      </c>
      <c r="C23" s="113" t="s">
        <v>980</v>
      </c>
      <c r="D23" s="31" t="s">
        <v>1939</v>
      </c>
      <c r="E23" s="35">
        <v>0.249</v>
      </c>
      <c r="F23" s="33">
        <v>2461.2800000000002</v>
      </c>
      <c r="G23" s="33">
        <v>2149.36</v>
      </c>
      <c r="H23" s="33">
        <v>311.92</v>
      </c>
      <c r="I23" s="33">
        <v>120.9</v>
      </c>
      <c r="J23" s="60">
        <v>613</v>
      </c>
      <c r="K23" s="34">
        <v>535</v>
      </c>
      <c r="L23" s="34">
        <v>78</v>
      </c>
      <c r="M23" s="34">
        <v>30</v>
      </c>
      <c r="N23" s="34">
        <v>188.54</v>
      </c>
      <c r="O23" s="34">
        <v>46.95</v>
      </c>
      <c r="P23" s="34">
        <v>7.74</v>
      </c>
      <c r="Q23" s="34">
        <v>1.93</v>
      </c>
    </row>
    <row r="24" spans="1:17" ht="24">
      <c r="A24" s="23">
        <v>3</v>
      </c>
      <c r="B24" s="30" t="s">
        <v>979</v>
      </c>
      <c r="C24" s="113" t="s">
        <v>978</v>
      </c>
      <c r="D24" s="31" t="s">
        <v>1939</v>
      </c>
      <c r="E24" s="35">
        <v>0.42299999999999999</v>
      </c>
      <c r="F24" s="33">
        <v>1496.49</v>
      </c>
      <c r="G24" s="33">
        <v>1184.57</v>
      </c>
      <c r="H24" s="33">
        <v>311.92</v>
      </c>
      <c r="I24" s="33">
        <v>120.9</v>
      </c>
      <c r="J24" s="60">
        <v>633</v>
      </c>
      <c r="K24" s="34">
        <v>501</v>
      </c>
      <c r="L24" s="34">
        <v>132</v>
      </c>
      <c r="M24" s="34">
        <v>51</v>
      </c>
      <c r="N24" s="34">
        <v>103.91</v>
      </c>
      <c r="O24" s="34">
        <v>43.95</v>
      </c>
      <c r="P24" s="34">
        <v>7.74</v>
      </c>
      <c r="Q24" s="34">
        <v>3.27</v>
      </c>
    </row>
    <row r="25" spans="1:17" ht="24">
      <c r="A25" s="23">
        <v>4</v>
      </c>
      <c r="B25" s="30" t="s">
        <v>1817</v>
      </c>
      <c r="C25" s="113" t="s">
        <v>1816</v>
      </c>
      <c r="D25" s="31" t="s">
        <v>1939</v>
      </c>
      <c r="E25" s="35">
        <v>1.92</v>
      </c>
      <c r="F25" s="33">
        <v>202.89</v>
      </c>
      <c r="G25" s="33">
        <v>158.04</v>
      </c>
      <c r="H25" s="33">
        <v>44.85</v>
      </c>
      <c r="I25" s="34"/>
      <c r="J25" s="60">
        <v>390</v>
      </c>
      <c r="K25" s="34">
        <v>304</v>
      </c>
      <c r="L25" s="34">
        <v>86</v>
      </c>
      <c r="M25" s="34"/>
      <c r="N25" s="34">
        <v>14.38</v>
      </c>
      <c r="O25" s="34">
        <v>27.61</v>
      </c>
      <c r="P25" s="34"/>
      <c r="Q25" s="34"/>
    </row>
    <row r="26" spans="1:17" ht="53.25">
      <c r="A26" s="23">
        <v>5</v>
      </c>
      <c r="B26" s="30" t="s">
        <v>1807</v>
      </c>
      <c r="C26" s="113" t="s">
        <v>1815</v>
      </c>
      <c r="D26" s="31" t="s">
        <v>1939</v>
      </c>
      <c r="E26" s="32">
        <v>1.92</v>
      </c>
      <c r="F26" s="33">
        <v>493.74</v>
      </c>
      <c r="G26" s="33">
        <v>265.02</v>
      </c>
      <c r="H26" s="33">
        <v>228.72</v>
      </c>
      <c r="I26" s="33">
        <v>25.64</v>
      </c>
      <c r="J26" s="60">
        <v>948</v>
      </c>
      <c r="K26" s="34">
        <v>509</v>
      </c>
      <c r="L26" s="34">
        <v>439</v>
      </c>
      <c r="M26" s="34">
        <v>49</v>
      </c>
      <c r="N26" s="34">
        <v>21.78</v>
      </c>
      <c r="O26" s="34">
        <v>41.82</v>
      </c>
      <c r="P26" s="34">
        <v>1.55</v>
      </c>
      <c r="Q26" s="34">
        <v>2.98</v>
      </c>
    </row>
    <row r="27" spans="1:17" ht="48">
      <c r="A27" s="23">
        <v>6</v>
      </c>
      <c r="B27" s="30" t="s">
        <v>977</v>
      </c>
      <c r="C27" s="113" t="s">
        <v>976</v>
      </c>
      <c r="D27" s="31" t="s">
        <v>1700</v>
      </c>
      <c r="E27" s="35">
        <v>1.5304</v>
      </c>
      <c r="F27" s="33">
        <v>541.99</v>
      </c>
      <c r="G27" s="33">
        <v>464.41</v>
      </c>
      <c r="H27" s="33">
        <v>77.58</v>
      </c>
      <c r="I27" s="33">
        <v>7.19</v>
      </c>
      <c r="J27" s="60">
        <v>829</v>
      </c>
      <c r="K27" s="34">
        <v>711</v>
      </c>
      <c r="L27" s="34">
        <v>118</v>
      </c>
      <c r="M27" s="34">
        <v>11</v>
      </c>
      <c r="N27" s="34">
        <v>36.770000000000003</v>
      </c>
      <c r="O27" s="34">
        <v>56.27</v>
      </c>
      <c r="P27" s="34">
        <v>0.46</v>
      </c>
      <c r="Q27" s="34">
        <v>0.7</v>
      </c>
    </row>
    <row r="28" spans="1:17" ht="15" customHeight="1">
      <c r="A28" s="23">
        <v>7</v>
      </c>
      <c r="B28" s="30" t="s">
        <v>975</v>
      </c>
      <c r="C28" s="113" t="s">
        <v>974</v>
      </c>
      <c r="D28" s="31" t="s">
        <v>1939</v>
      </c>
      <c r="E28" s="32">
        <v>1.5304</v>
      </c>
      <c r="F28" s="33">
        <v>4262.51</v>
      </c>
      <c r="G28" s="33">
        <v>1335.51</v>
      </c>
      <c r="H28" s="33">
        <v>2927</v>
      </c>
      <c r="I28" s="33">
        <v>288.33</v>
      </c>
      <c r="J28" s="60">
        <v>6523</v>
      </c>
      <c r="K28" s="34">
        <v>2044</v>
      </c>
      <c r="L28" s="34">
        <v>4479</v>
      </c>
      <c r="M28" s="34">
        <v>441</v>
      </c>
      <c r="N28" s="34">
        <v>111.2</v>
      </c>
      <c r="O28" s="34">
        <v>170.18</v>
      </c>
      <c r="P28" s="34">
        <v>21</v>
      </c>
      <c r="Q28" s="34">
        <v>32.14</v>
      </c>
    </row>
    <row r="29" spans="1:17" ht="55.5">
      <c r="A29" s="23">
        <v>8</v>
      </c>
      <c r="B29" s="30" t="s">
        <v>973</v>
      </c>
      <c r="C29" s="113" t="s">
        <v>972</v>
      </c>
      <c r="D29" s="31" t="s">
        <v>1697</v>
      </c>
      <c r="E29" s="35">
        <v>135.6</v>
      </c>
      <c r="F29" s="33">
        <v>2.77</v>
      </c>
      <c r="G29" s="33">
        <v>2.77</v>
      </c>
      <c r="H29" s="34"/>
      <c r="I29" s="34"/>
      <c r="J29" s="60">
        <v>376</v>
      </c>
      <c r="K29" s="34">
        <v>376</v>
      </c>
      <c r="L29" s="34"/>
      <c r="M29" s="34"/>
      <c r="N29" s="34"/>
      <c r="O29" s="34"/>
      <c r="P29" s="34"/>
      <c r="Q29" s="34"/>
    </row>
    <row r="30" spans="1:17" ht="87">
      <c r="A30" s="23">
        <v>9</v>
      </c>
      <c r="B30" s="30" t="s">
        <v>971</v>
      </c>
      <c r="C30" s="113" t="s">
        <v>415</v>
      </c>
      <c r="D30" s="31" t="s">
        <v>1697</v>
      </c>
      <c r="E30" s="32">
        <v>135.6</v>
      </c>
      <c r="F30" s="33">
        <v>52.85</v>
      </c>
      <c r="G30" s="34"/>
      <c r="H30" s="33">
        <v>52.85</v>
      </c>
      <c r="I30" s="34"/>
      <c r="J30" s="60">
        <v>7166</v>
      </c>
      <c r="K30" s="34"/>
      <c r="L30" s="34">
        <v>7166</v>
      </c>
      <c r="M30" s="34"/>
      <c r="N30" s="34"/>
      <c r="O30" s="34"/>
      <c r="P30" s="34"/>
      <c r="Q30" s="34"/>
    </row>
    <row r="31" spans="1:17">
      <c r="A31" s="219" t="s">
        <v>969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</row>
    <row r="32" spans="1:17">
      <c r="A32" s="215" t="s">
        <v>968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</row>
    <row r="33" spans="1:17" ht="60">
      <c r="A33" s="23">
        <v>10</v>
      </c>
      <c r="B33" s="30" t="s">
        <v>1545</v>
      </c>
      <c r="C33" s="113" t="s">
        <v>1546</v>
      </c>
      <c r="D33" s="31" t="s">
        <v>1547</v>
      </c>
      <c r="E33" s="35">
        <v>0.34899999999999998</v>
      </c>
      <c r="F33" s="33">
        <v>4796.33</v>
      </c>
      <c r="G33" s="33">
        <v>145.29</v>
      </c>
      <c r="H33" s="33">
        <v>4651.04</v>
      </c>
      <c r="I33" s="33">
        <v>489.16</v>
      </c>
      <c r="J33" s="60">
        <v>1674</v>
      </c>
      <c r="K33" s="34">
        <v>51</v>
      </c>
      <c r="L33" s="34">
        <v>1623</v>
      </c>
      <c r="M33" s="34">
        <v>171</v>
      </c>
      <c r="N33" s="34">
        <v>13.22</v>
      </c>
      <c r="O33" s="34">
        <v>4.6100000000000003</v>
      </c>
      <c r="P33" s="34">
        <v>28.91</v>
      </c>
      <c r="Q33" s="34">
        <v>10.09</v>
      </c>
    </row>
    <row r="34" spans="1:17" ht="108.75">
      <c r="A34" s="23">
        <v>11</v>
      </c>
      <c r="B34" s="30" t="s">
        <v>967</v>
      </c>
      <c r="C34" s="113" t="s">
        <v>966</v>
      </c>
      <c r="D34" s="31" t="s">
        <v>1550</v>
      </c>
      <c r="E34" s="35">
        <v>0.105</v>
      </c>
      <c r="F34" s="33">
        <v>4194.91</v>
      </c>
      <c r="G34" s="33">
        <v>4194.91</v>
      </c>
      <c r="H34" s="34"/>
      <c r="I34" s="34"/>
      <c r="J34" s="60">
        <v>440</v>
      </c>
      <c r="K34" s="34">
        <v>440</v>
      </c>
      <c r="L34" s="34"/>
      <c r="M34" s="34"/>
      <c r="N34" s="34">
        <v>355.2</v>
      </c>
      <c r="O34" s="34">
        <v>37.299999999999997</v>
      </c>
      <c r="P34" s="34"/>
      <c r="Q34" s="34"/>
    </row>
    <row r="35" spans="1:17" ht="34.9" customHeight="1">
      <c r="A35" s="23">
        <v>12</v>
      </c>
      <c r="B35" s="30" t="s">
        <v>965</v>
      </c>
      <c r="C35" s="113" t="s">
        <v>964</v>
      </c>
      <c r="D35" s="31" t="s">
        <v>1547</v>
      </c>
      <c r="E35" s="35">
        <v>0.26800000000000002</v>
      </c>
      <c r="F35" s="33">
        <v>704.9</v>
      </c>
      <c r="G35" s="34"/>
      <c r="H35" s="33">
        <v>704.9</v>
      </c>
      <c r="I35" s="33">
        <v>118.71</v>
      </c>
      <c r="J35" s="60">
        <v>189</v>
      </c>
      <c r="K35" s="34"/>
      <c r="L35" s="34">
        <v>189</v>
      </c>
      <c r="M35" s="34">
        <v>32</v>
      </c>
      <c r="N35" s="34"/>
      <c r="O35" s="34"/>
      <c r="P35" s="34">
        <v>7.6</v>
      </c>
      <c r="Q35" s="34">
        <v>2.04</v>
      </c>
    </row>
    <row r="36" spans="1:17" ht="24">
      <c r="A36" s="23">
        <v>13</v>
      </c>
      <c r="B36" s="30" t="s">
        <v>1553</v>
      </c>
      <c r="C36" s="113" t="s">
        <v>1554</v>
      </c>
      <c r="D36" s="31" t="s">
        <v>1550</v>
      </c>
      <c r="E36" s="32">
        <v>0.105</v>
      </c>
      <c r="F36" s="33">
        <v>1027.4000000000001</v>
      </c>
      <c r="G36" s="33">
        <v>1027.4000000000001</v>
      </c>
      <c r="H36" s="34"/>
      <c r="I36" s="34"/>
      <c r="J36" s="60">
        <v>108</v>
      </c>
      <c r="K36" s="34">
        <v>108</v>
      </c>
      <c r="L36" s="34"/>
      <c r="M36" s="34"/>
      <c r="N36" s="34">
        <v>97.2</v>
      </c>
      <c r="O36" s="34">
        <v>10.210000000000001</v>
      </c>
      <c r="P36" s="34"/>
      <c r="Q36" s="34"/>
    </row>
    <row r="37" spans="1:17" ht="48">
      <c r="A37" s="23">
        <v>14</v>
      </c>
      <c r="B37" s="30" t="s">
        <v>963</v>
      </c>
      <c r="C37" s="113" t="s">
        <v>962</v>
      </c>
      <c r="D37" s="31" t="s">
        <v>1547</v>
      </c>
      <c r="E37" s="35">
        <v>8.1000000000000003E-2</v>
      </c>
      <c r="F37" s="33">
        <v>3222.6</v>
      </c>
      <c r="G37" s="33">
        <v>70.34</v>
      </c>
      <c r="H37" s="33">
        <v>3148.43</v>
      </c>
      <c r="I37" s="33">
        <v>524.16999999999996</v>
      </c>
      <c r="J37" s="60">
        <v>261</v>
      </c>
      <c r="K37" s="34">
        <v>6</v>
      </c>
      <c r="L37" s="34">
        <v>255</v>
      </c>
      <c r="M37" s="34">
        <v>42</v>
      </c>
      <c r="N37" s="34">
        <v>6.4</v>
      </c>
      <c r="O37" s="34">
        <v>0.52</v>
      </c>
      <c r="P37" s="34">
        <v>32.72</v>
      </c>
      <c r="Q37" s="34">
        <v>2.65</v>
      </c>
    </row>
    <row r="38" spans="1:17" ht="87">
      <c r="A38" s="23">
        <v>15</v>
      </c>
      <c r="B38" s="30" t="s">
        <v>2070</v>
      </c>
      <c r="C38" s="113" t="s">
        <v>2069</v>
      </c>
      <c r="D38" s="31" t="s">
        <v>1697</v>
      </c>
      <c r="E38" s="35">
        <v>162</v>
      </c>
      <c r="F38" s="33">
        <v>18.37</v>
      </c>
      <c r="G38" s="34"/>
      <c r="H38" s="33">
        <v>18.37</v>
      </c>
      <c r="I38" s="34"/>
      <c r="J38" s="60">
        <v>2976</v>
      </c>
      <c r="K38" s="34"/>
      <c r="L38" s="34">
        <v>2976</v>
      </c>
      <c r="M38" s="34"/>
      <c r="N38" s="34"/>
      <c r="O38" s="34"/>
      <c r="P38" s="34"/>
      <c r="Q38" s="34"/>
    </row>
    <row r="39" spans="1:17" ht="24">
      <c r="A39" s="23">
        <v>16</v>
      </c>
      <c r="B39" s="30" t="s">
        <v>2068</v>
      </c>
      <c r="C39" s="113" t="s">
        <v>2067</v>
      </c>
      <c r="D39" s="31" t="s">
        <v>1547</v>
      </c>
      <c r="E39" s="32">
        <v>8.1000000000000003E-2</v>
      </c>
      <c r="F39" s="33">
        <v>391.87</v>
      </c>
      <c r="G39" s="33">
        <v>32.86</v>
      </c>
      <c r="H39" s="33">
        <v>356.46</v>
      </c>
      <c r="I39" s="33">
        <v>55.16</v>
      </c>
      <c r="J39" s="60">
        <v>32</v>
      </c>
      <c r="K39" s="34">
        <v>3</v>
      </c>
      <c r="L39" s="34">
        <v>29</v>
      </c>
      <c r="M39" s="34">
        <v>4</v>
      </c>
      <c r="N39" s="34">
        <v>2.99</v>
      </c>
      <c r="O39" s="34">
        <v>0.24</v>
      </c>
      <c r="P39" s="34">
        <v>3.26</v>
      </c>
      <c r="Q39" s="34">
        <v>0.26</v>
      </c>
    </row>
    <row r="40" spans="1:17">
      <c r="A40" s="231" t="s">
        <v>2066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</row>
    <row r="41" spans="1:17" ht="36">
      <c r="A41" s="23">
        <v>17</v>
      </c>
      <c r="B41" s="30" t="s">
        <v>2065</v>
      </c>
      <c r="C41" s="113" t="s">
        <v>2064</v>
      </c>
      <c r="D41" s="31" t="s">
        <v>1550</v>
      </c>
      <c r="E41" s="35">
        <v>0.06</v>
      </c>
      <c r="F41" s="33">
        <v>3878.43</v>
      </c>
      <c r="G41" s="33">
        <v>3877.34</v>
      </c>
      <c r="H41" s="33">
        <v>1.0900000000000001</v>
      </c>
      <c r="I41" s="34"/>
      <c r="J41" s="60">
        <v>233</v>
      </c>
      <c r="K41" s="34">
        <v>233</v>
      </c>
      <c r="L41" s="34"/>
      <c r="M41" s="34"/>
      <c r="N41" s="34">
        <v>346.5</v>
      </c>
      <c r="O41" s="34">
        <v>20.79</v>
      </c>
      <c r="P41" s="34"/>
      <c r="Q41" s="34"/>
    </row>
    <row r="42" spans="1:17" ht="24">
      <c r="A42" s="23">
        <v>18</v>
      </c>
      <c r="B42" s="30" t="s">
        <v>1727</v>
      </c>
      <c r="C42" s="113" t="s">
        <v>1726</v>
      </c>
      <c r="D42" s="31" t="s">
        <v>1725</v>
      </c>
      <c r="E42" s="35">
        <v>6</v>
      </c>
      <c r="F42" s="33">
        <v>288.26</v>
      </c>
      <c r="G42" s="33">
        <v>27.62</v>
      </c>
      <c r="H42" s="33">
        <v>67.69</v>
      </c>
      <c r="I42" s="33">
        <v>7.48</v>
      </c>
      <c r="J42" s="60">
        <v>1730</v>
      </c>
      <c r="K42" s="34">
        <v>166</v>
      </c>
      <c r="L42" s="34">
        <v>406</v>
      </c>
      <c r="M42" s="34">
        <v>45</v>
      </c>
      <c r="N42" s="34">
        <v>2.4</v>
      </c>
      <c r="O42" s="34">
        <v>14.4</v>
      </c>
      <c r="P42" s="34">
        <v>0.54</v>
      </c>
      <c r="Q42" s="34">
        <v>3.24</v>
      </c>
    </row>
    <row r="43" spans="1:17" ht="24">
      <c r="A43" s="23">
        <v>19</v>
      </c>
      <c r="B43" s="30" t="s">
        <v>2062</v>
      </c>
      <c r="C43" s="113" t="s">
        <v>2063</v>
      </c>
      <c r="D43" s="31" t="s">
        <v>1540</v>
      </c>
      <c r="E43" s="35">
        <v>0.01</v>
      </c>
      <c r="F43" s="33">
        <v>70670.2</v>
      </c>
      <c r="G43" s="33">
        <v>2650.13</v>
      </c>
      <c r="H43" s="33">
        <v>7038.24</v>
      </c>
      <c r="I43" s="33">
        <v>496.22</v>
      </c>
      <c r="J43" s="60">
        <v>707</v>
      </c>
      <c r="K43" s="34">
        <v>27</v>
      </c>
      <c r="L43" s="34">
        <v>70</v>
      </c>
      <c r="M43" s="34">
        <v>5</v>
      </c>
      <c r="N43" s="34">
        <v>220.66</v>
      </c>
      <c r="O43" s="34">
        <v>2.21</v>
      </c>
      <c r="P43" s="34">
        <v>27.31</v>
      </c>
      <c r="Q43" s="34">
        <v>0.27</v>
      </c>
    </row>
    <row r="44" spans="1:17" ht="24">
      <c r="A44" s="23">
        <v>20</v>
      </c>
      <c r="B44" s="30" t="s">
        <v>2062</v>
      </c>
      <c r="C44" s="113" t="s">
        <v>2061</v>
      </c>
      <c r="D44" s="31" t="s">
        <v>1540</v>
      </c>
      <c r="E44" s="35">
        <v>9.0999999999999998E-2</v>
      </c>
      <c r="F44" s="33">
        <v>70670.2</v>
      </c>
      <c r="G44" s="33">
        <v>2650.13</v>
      </c>
      <c r="H44" s="33">
        <v>7038.24</v>
      </c>
      <c r="I44" s="33">
        <v>496.22</v>
      </c>
      <c r="J44" s="60">
        <v>6431</v>
      </c>
      <c r="K44" s="34">
        <v>241</v>
      </c>
      <c r="L44" s="34">
        <v>640</v>
      </c>
      <c r="M44" s="34">
        <v>45</v>
      </c>
      <c r="N44" s="34">
        <v>220.66</v>
      </c>
      <c r="O44" s="34">
        <v>20.079999999999998</v>
      </c>
      <c r="P44" s="34">
        <v>27.31</v>
      </c>
      <c r="Q44" s="34">
        <v>2.4900000000000002</v>
      </c>
    </row>
    <row r="45" spans="1:17" ht="24">
      <c r="A45" s="23">
        <v>21</v>
      </c>
      <c r="B45" s="30" t="s">
        <v>2060</v>
      </c>
      <c r="C45" s="113" t="s">
        <v>2059</v>
      </c>
      <c r="D45" s="31" t="s">
        <v>1697</v>
      </c>
      <c r="E45" s="35">
        <v>0.4</v>
      </c>
      <c r="F45" s="33">
        <v>4282.07</v>
      </c>
      <c r="G45" s="34"/>
      <c r="H45" s="34"/>
      <c r="I45" s="34"/>
      <c r="J45" s="60">
        <v>1713</v>
      </c>
      <c r="K45" s="34"/>
      <c r="L45" s="34"/>
      <c r="M45" s="34"/>
      <c r="N45" s="34"/>
      <c r="O45" s="34"/>
      <c r="P45" s="34"/>
      <c r="Q45" s="34"/>
    </row>
    <row r="46" spans="1:17" ht="24">
      <c r="A46" s="23">
        <v>22</v>
      </c>
      <c r="B46" s="30" t="s">
        <v>2030</v>
      </c>
      <c r="C46" s="113" t="s">
        <v>2031</v>
      </c>
      <c r="D46" s="31" t="s">
        <v>1939</v>
      </c>
      <c r="E46" s="35">
        <v>0.496</v>
      </c>
      <c r="F46" s="33">
        <v>4988.12</v>
      </c>
      <c r="G46" s="33">
        <v>241.4</v>
      </c>
      <c r="H46" s="33">
        <v>220.12</v>
      </c>
      <c r="I46" s="34"/>
      <c r="J46" s="60">
        <v>2474</v>
      </c>
      <c r="K46" s="34">
        <v>120</v>
      </c>
      <c r="L46" s="34">
        <v>109</v>
      </c>
      <c r="M46" s="34"/>
      <c r="N46" s="34">
        <v>20.100000000000001</v>
      </c>
      <c r="O46" s="34">
        <v>9.9700000000000006</v>
      </c>
      <c r="P46" s="34"/>
      <c r="Q46" s="34"/>
    </row>
    <row r="47" spans="1:17">
      <c r="A47" s="231" t="s">
        <v>2058</v>
      </c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</row>
    <row r="48" spans="1:17" ht="24">
      <c r="A48" s="23">
        <v>23</v>
      </c>
      <c r="B48" s="30" t="s">
        <v>1727</v>
      </c>
      <c r="C48" s="113" t="s">
        <v>1726</v>
      </c>
      <c r="D48" s="31" t="s">
        <v>1725</v>
      </c>
      <c r="E48" s="35">
        <v>3.5</v>
      </c>
      <c r="F48" s="33">
        <v>288.26</v>
      </c>
      <c r="G48" s="33">
        <v>27.62</v>
      </c>
      <c r="H48" s="33">
        <v>67.69</v>
      </c>
      <c r="I48" s="33">
        <v>7.48</v>
      </c>
      <c r="J48" s="60">
        <v>1009</v>
      </c>
      <c r="K48" s="34">
        <v>97</v>
      </c>
      <c r="L48" s="34">
        <v>237</v>
      </c>
      <c r="M48" s="34">
        <v>26</v>
      </c>
      <c r="N48" s="34">
        <v>2.4</v>
      </c>
      <c r="O48" s="34">
        <v>8.4</v>
      </c>
      <c r="P48" s="34">
        <v>0.54</v>
      </c>
      <c r="Q48" s="34">
        <v>1.89</v>
      </c>
    </row>
    <row r="49" spans="1:17" ht="48">
      <c r="A49" s="23">
        <v>24</v>
      </c>
      <c r="B49" s="30" t="s">
        <v>2057</v>
      </c>
      <c r="C49" s="113" t="s">
        <v>2056</v>
      </c>
      <c r="D49" s="31" t="s">
        <v>1797</v>
      </c>
      <c r="E49" s="32">
        <v>0.56999999999999995</v>
      </c>
      <c r="F49" s="33">
        <v>12295.23</v>
      </c>
      <c r="G49" s="33">
        <v>1716.48</v>
      </c>
      <c r="H49" s="33">
        <v>6049.38</v>
      </c>
      <c r="I49" s="33">
        <v>785.08</v>
      </c>
      <c r="J49" s="60">
        <v>7008</v>
      </c>
      <c r="K49" s="34">
        <v>978</v>
      </c>
      <c r="L49" s="34">
        <v>3448</v>
      </c>
      <c r="M49" s="34">
        <v>447</v>
      </c>
      <c r="N49" s="34">
        <v>134.31</v>
      </c>
      <c r="O49" s="34">
        <v>76.56</v>
      </c>
      <c r="P49" s="34">
        <v>43.81</v>
      </c>
      <c r="Q49" s="34">
        <v>24.97</v>
      </c>
    </row>
    <row r="50" spans="1:17" ht="48">
      <c r="A50" s="23">
        <v>25</v>
      </c>
      <c r="B50" s="30" t="s">
        <v>2055</v>
      </c>
      <c r="C50" s="113" t="s">
        <v>2054</v>
      </c>
      <c r="D50" s="31" t="s">
        <v>1797</v>
      </c>
      <c r="E50" s="35">
        <v>0.56000000000000005</v>
      </c>
      <c r="F50" s="33">
        <v>8118.44</v>
      </c>
      <c r="G50" s="33">
        <v>1142.92</v>
      </c>
      <c r="H50" s="33">
        <v>3992.1</v>
      </c>
      <c r="I50" s="33">
        <v>560.79999999999995</v>
      </c>
      <c r="J50" s="60">
        <v>4546</v>
      </c>
      <c r="K50" s="34">
        <v>640</v>
      </c>
      <c r="L50" s="34">
        <v>2236</v>
      </c>
      <c r="M50" s="34">
        <v>314</v>
      </c>
      <c r="N50" s="34">
        <v>91.58</v>
      </c>
      <c r="O50" s="34">
        <v>51.28</v>
      </c>
      <c r="P50" s="34">
        <v>31.26</v>
      </c>
      <c r="Q50" s="34">
        <v>17.510000000000002</v>
      </c>
    </row>
    <row r="51" spans="1:17" ht="48">
      <c r="A51" s="23">
        <v>26</v>
      </c>
      <c r="B51" s="30" t="s">
        <v>2053</v>
      </c>
      <c r="C51" s="113" t="s">
        <v>2052</v>
      </c>
      <c r="D51" s="31" t="s">
        <v>1516</v>
      </c>
      <c r="E51" s="32">
        <v>57</v>
      </c>
      <c r="F51" s="33">
        <v>519.51</v>
      </c>
      <c r="G51" s="34"/>
      <c r="H51" s="34"/>
      <c r="I51" s="34"/>
      <c r="J51" s="60">
        <v>29612</v>
      </c>
      <c r="K51" s="34"/>
      <c r="L51" s="34"/>
      <c r="M51" s="34"/>
      <c r="N51" s="34"/>
      <c r="O51" s="34"/>
      <c r="P51" s="34"/>
      <c r="Q51" s="34"/>
    </row>
    <row r="52" spans="1:17" ht="48">
      <c r="A52" s="23">
        <v>27</v>
      </c>
      <c r="B52" s="30" t="s">
        <v>2051</v>
      </c>
      <c r="C52" s="113" t="s">
        <v>2050</v>
      </c>
      <c r="D52" s="31" t="s">
        <v>1516</v>
      </c>
      <c r="E52" s="32">
        <v>7</v>
      </c>
      <c r="F52" s="33">
        <v>262.27999999999997</v>
      </c>
      <c r="G52" s="34"/>
      <c r="H52" s="34"/>
      <c r="I52" s="34"/>
      <c r="J52" s="60">
        <v>1836</v>
      </c>
      <c r="K52" s="34"/>
      <c r="L52" s="34"/>
      <c r="M52" s="34"/>
      <c r="N52" s="34"/>
      <c r="O52" s="34"/>
      <c r="P52" s="34"/>
      <c r="Q52" s="34"/>
    </row>
    <row r="53" spans="1:17" ht="48">
      <c r="A53" s="23">
        <v>28</v>
      </c>
      <c r="B53" s="30" t="s">
        <v>2049</v>
      </c>
      <c r="C53" s="113" t="s">
        <v>2048</v>
      </c>
      <c r="D53" s="31" t="s">
        <v>1516</v>
      </c>
      <c r="E53" s="32">
        <v>4</v>
      </c>
      <c r="F53" s="33">
        <v>165.39</v>
      </c>
      <c r="G53" s="34"/>
      <c r="H53" s="34"/>
      <c r="I53" s="34"/>
      <c r="J53" s="60">
        <v>662</v>
      </c>
      <c r="K53" s="34"/>
      <c r="L53" s="34"/>
      <c r="M53" s="34"/>
      <c r="N53" s="34"/>
      <c r="O53" s="34"/>
      <c r="P53" s="34"/>
      <c r="Q53" s="34"/>
    </row>
    <row r="54" spans="1:17" ht="48">
      <c r="A54" s="23">
        <v>29</v>
      </c>
      <c r="B54" s="30" t="s">
        <v>2047</v>
      </c>
      <c r="C54" s="113" t="s">
        <v>2046</v>
      </c>
      <c r="D54" s="31" t="s">
        <v>1516</v>
      </c>
      <c r="E54" s="32">
        <v>23</v>
      </c>
      <c r="F54" s="33">
        <v>130</v>
      </c>
      <c r="G54" s="34"/>
      <c r="H54" s="34"/>
      <c r="I54" s="34"/>
      <c r="J54" s="60">
        <v>2990</v>
      </c>
      <c r="K54" s="34"/>
      <c r="L54" s="34"/>
      <c r="M54" s="34"/>
      <c r="N54" s="34"/>
      <c r="O54" s="34"/>
      <c r="P54" s="34"/>
      <c r="Q54" s="34"/>
    </row>
    <row r="55" spans="1:17" ht="48">
      <c r="A55" s="23">
        <v>30</v>
      </c>
      <c r="B55" s="30" t="s">
        <v>2045</v>
      </c>
      <c r="C55" s="113" t="s">
        <v>2044</v>
      </c>
      <c r="D55" s="31" t="s">
        <v>1516</v>
      </c>
      <c r="E55" s="32">
        <v>7</v>
      </c>
      <c r="F55" s="33">
        <v>180.37</v>
      </c>
      <c r="G55" s="34"/>
      <c r="H55" s="34"/>
      <c r="I55" s="34"/>
      <c r="J55" s="60">
        <v>1263</v>
      </c>
      <c r="K55" s="34"/>
      <c r="L55" s="34"/>
      <c r="M55" s="34"/>
      <c r="N55" s="34"/>
      <c r="O55" s="34"/>
      <c r="P55" s="34"/>
      <c r="Q55" s="34"/>
    </row>
    <row r="56" spans="1:17" ht="48">
      <c r="A56" s="23">
        <v>31</v>
      </c>
      <c r="B56" s="30" t="s">
        <v>2043</v>
      </c>
      <c r="C56" s="113" t="s">
        <v>2042</v>
      </c>
      <c r="D56" s="31" t="s">
        <v>1516</v>
      </c>
      <c r="E56" s="32">
        <v>3</v>
      </c>
      <c r="F56" s="33">
        <v>86.44</v>
      </c>
      <c r="G56" s="34"/>
      <c r="H56" s="34"/>
      <c r="I56" s="34"/>
      <c r="J56" s="60">
        <v>259</v>
      </c>
      <c r="K56" s="34"/>
      <c r="L56" s="34"/>
      <c r="M56" s="34"/>
      <c r="N56" s="34"/>
      <c r="O56" s="34"/>
      <c r="P56" s="34"/>
      <c r="Q56" s="34"/>
    </row>
    <row r="57" spans="1:17" ht="48">
      <c r="A57" s="23">
        <v>32</v>
      </c>
      <c r="B57" s="30" t="s">
        <v>2041</v>
      </c>
      <c r="C57" s="113" t="s">
        <v>2040</v>
      </c>
      <c r="D57" s="31" t="s">
        <v>1516</v>
      </c>
      <c r="E57" s="32">
        <v>2</v>
      </c>
      <c r="F57" s="33">
        <v>346.12</v>
      </c>
      <c r="G57" s="34"/>
      <c r="H57" s="34"/>
      <c r="I57" s="34"/>
      <c r="J57" s="60">
        <v>692</v>
      </c>
      <c r="K57" s="34"/>
      <c r="L57" s="34"/>
      <c r="M57" s="34"/>
      <c r="N57" s="34"/>
      <c r="O57" s="34"/>
      <c r="P57" s="34"/>
      <c r="Q57" s="34"/>
    </row>
    <row r="58" spans="1:17" ht="35.450000000000003" customHeight="1">
      <c r="A58" s="23">
        <v>33</v>
      </c>
      <c r="B58" s="30" t="s">
        <v>2039</v>
      </c>
      <c r="C58" s="113" t="s">
        <v>2038</v>
      </c>
      <c r="D58" s="31" t="s">
        <v>1516</v>
      </c>
      <c r="E58" s="32">
        <v>8</v>
      </c>
      <c r="F58" s="33">
        <v>686.13</v>
      </c>
      <c r="G58" s="34"/>
      <c r="H58" s="34"/>
      <c r="I58" s="34"/>
      <c r="J58" s="60">
        <v>5489</v>
      </c>
      <c r="K58" s="34"/>
      <c r="L58" s="34"/>
      <c r="M58" s="34"/>
      <c r="N58" s="34"/>
      <c r="O58" s="34"/>
      <c r="P58" s="34"/>
      <c r="Q58" s="34"/>
    </row>
    <row r="59" spans="1:17" ht="36" customHeight="1">
      <c r="A59" s="23">
        <v>34</v>
      </c>
      <c r="B59" s="30" t="s">
        <v>2037</v>
      </c>
      <c r="C59" s="113" t="s">
        <v>2036</v>
      </c>
      <c r="D59" s="31" t="s">
        <v>1516</v>
      </c>
      <c r="E59" s="32">
        <v>2</v>
      </c>
      <c r="F59" s="33">
        <v>332.85</v>
      </c>
      <c r="G59" s="34"/>
      <c r="H59" s="34"/>
      <c r="I59" s="34"/>
      <c r="J59" s="60">
        <v>666</v>
      </c>
      <c r="K59" s="34"/>
      <c r="L59" s="34"/>
      <c r="M59" s="34"/>
      <c r="N59" s="34"/>
      <c r="O59" s="34"/>
      <c r="P59" s="34"/>
      <c r="Q59" s="34"/>
    </row>
    <row r="60" spans="1:17" ht="24">
      <c r="A60" s="23">
        <v>35</v>
      </c>
      <c r="B60" s="30" t="s">
        <v>2035</v>
      </c>
      <c r="C60" s="113" t="s">
        <v>2034</v>
      </c>
      <c r="D60" s="31" t="s">
        <v>1540</v>
      </c>
      <c r="E60" s="32">
        <v>0.03</v>
      </c>
      <c r="F60" s="33">
        <v>68559.600000000006</v>
      </c>
      <c r="G60" s="33">
        <v>4107.13</v>
      </c>
      <c r="H60" s="33">
        <v>5631.35</v>
      </c>
      <c r="I60" s="33">
        <v>399.01</v>
      </c>
      <c r="J60" s="60">
        <v>2057</v>
      </c>
      <c r="K60" s="34">
        <v>123</v>
      </c>
      <c r="L60" s="34">
        <v>169</v>
      </c>
      <c r="M60" s="34">
        <v>12</v>
      </c>
      <c r="N60" s="34">
        <v>337.48</v>
      </c>
      <c r="O60" s="34">
        <v>10.119999999999999</v>
      </c>
      <c r="P60" s="34">
        <v>21.96</v>
      </c>
      <c r="Q60" s="34">
        <v>0.66</v>
      </c>
    </row>
    <row r="61" spans="1:17" ht="24">
      <c r="A61" s="23">
        <v>36</v>
      </c>
      <c r="B61" s="30" t="s">
        <v>2033</v>
      </c>
      <c r="C61" s="113" t="s">
        <v>2032</v>
      </c>
      <c r="D61" s="31" t="s">
        <v>1939</v>
      </c>
      <c r="E61" s="35">
        <v>0.34699999999999998</v>
      </c>
      <c r="F61" s="33">
        <v>3172.74</v>
      </c>
      <c r="G61" s="33">
        <v>1265.8</v>
      </c>
      <c r="H61" s="33">
        <v>21.83</v>
      </c>
      <c r="I61" s="34"/>
      <c r="J61" s="60">
        <v>1101</v>
      </c>
      <c r="K61" s="34">
        <v>439</v>
      </c>
      <c r="L61" s="34">
        <v>8</v>
      </c>
      <c r="M61" s="34"/>
      <c r="N61" s="34">
        <v>96.7</v>
      </c>
      <c r="O61" s="34">
        <v>33.549999999999997</v>
      </c>
      <c r="P61" s="34"/>
      <c r="Q61" s="34"/>
    </row>
    <row r="62" spans="1:17" ht="24">
      <c r="A62" s="23">
        <v>37</v>
      </c>
      <c r="B62" s="30" t="s">
        <v>2030</v>
      </c>
      <c r="C62" s="113" t="s">
        <v>2031</v>
      </c>
      <c r="D62" s="31" t="s">
        <v>1939</v>
      </c>
      <c r="E62" s="32">
        <v>0.34699999999999998</v>
      </c>
      <c r="F62" s="33">
        <v>4988.12</v>
      </c>
      <c r="G62" s="33">
        <v>241.4</v>
      </c>
      <c r="H62" s="33">
        <v>220.12</v>
      </c>
      <c r="I62" s="34"/>
      <c r="J62" s="60">
        <v>1731</v>
      </c>
      <c r="K62" s="34">
        <v>84</v>
      </c>
      <c r="L62" s="34">
        <v>76</v>
      </c>
      <c r="M62" s="34"/>
      <c r="N62" s="34">
        <v>20.100000000000001</v>
      </c>
      <c r="O62" s="34">
        <v>6.97</v>
      </c>
      <c r="P62" s="34"/>
      <c r="Q62" s="34"/>
    </row>
    <row r="63" spans="1:17" ht="65.25">
      <c r="A63" s="23">
        <v>38</v>
      </c>
      <c r="B63" s="30" t="s">
        <v>2030</v>
      </c>
      <c r="C63" s="113" t="s">
        <v>414</v>
      </c>
      <c r="D63" s="31" t="s">
        <v>1939</v>
      </c>
      <c r="E63" s="32">
        <v>0.34699999999999998</v>
      </c>
      <c r="F63" s="33">
        <v>7252.64</v>
      </c>
      <c r="G63" s="33">
        <v>482.8</v>
      </c>
      <c r="H63" s="33">
        <v>440.24</v>
      </c>
      <c r="I63" s="34"/>
      <c r="J63" s="60">
        <v>2517</v>
      </c>
      <c r="K63" s="34">
        <v>168</v>
      </c>
      <c r="L63" s="34">
        <v>153</v>
      </c>
      <c r="M63" s="34"/>
      <c r="N63" s="34">
        <v>40.200000000000003</v>
      </c>
      <c r="O63" s="34">
        <v>13.95</v>
      </c>
      <c r="P63" s="34"/>
      <c r="Q63" s="34"/>
    </row>
    <row r="64" spans="1:17">
      <c r="A64" s="23">
        <v>39</v>
      </c>
      <c r="B64" s="30" t="s">
        <v>2028</v>
      </c>
      <c r="C64" s="113" t="s">
        <v>2027</v>
      </c>
      <c r="D64" s="31" t="s">
        <v>1682</v>
      </c>
      <c r="E64" s="32">
        <v>152.69999999999999</v>
      </c>
      <c r="F64" s="33">
        <v>7.2</v>
      </c>
      <c r="G64" s="34"/>
      <c r="H64" s="34"/>
      <c r="I64" s="34"/>
      <c r="J64" s="60">
        <v>1099</v>
      </c>
      <c r="K64" s="34"/>
      <c r="L64" s="34"/>
      <c r="M64" s="34"/>
      <c r="N64" s="34"/>
      <c r="O64" s="34"/>
      <c r="P64" s="34"/>
      <c r="Q64" s="34"/>
    </row>
    <row r="65" spans="1:17" ht="48">
      <c r="A65" s="23">
        <v>40</v>
      </c>
      <c r="B65" s="30" t="s">
        <v>2026</v>
      </c>
      <c r="C65" s="113" t="s">
        <v>2025</v>
      </c>
      <c r="D65" s="31" t="s">
        <v>1939</v>
      </c>
      <c r="E65" s="35">
        <v>2.081</v>
      </c>
      <c r="F65" s="33">
        <v>1496.69</v>
      </c>
      <c r="G65" s="33">
        <v>284.08</v>
      </c>
      <c r="H65" s="33">
        <v>104.01</v>
      </c>
      <c r="I65" s="34"/>
      <c r="J65" s="60">
        <v>3115</v>
      </c>
      <c r="K65" s="34">
        <v>591</v>
      </c>
      <c r="L65" s="34">
        <v>216</v>
      </c>
      <c r="M65" s="34"/>
      <c r="N65" s="34">
        <v>21.2</v>
      </c>
      <c r="O65" s="34">
        <v>44.12</v>
      </c>
      <c r="P65" s="34"/>
      <c r="Q65" s="34"/>
    </row>
    <row r="66" spans="1:17">
      <c r="A66" s="231" t="s">
        <v>2024</v>
      </c>
      <c r="B66" s="232"/>
      <c r="C66" s="232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232"/>
    </row>
    <row r="67" spans="1:17" ht="36">
      <c r="A67" s="23">
        <v>41</v>
      </c>
      <c r="B67" s="30" t="s">
        <v>1730</v>
      </c>
      <c r="C67" s="113" t="s">
        <v>1729</v>
      </c>
      <c r="D67" s="31" t="s">
        <v>1728</v>
      </c>
      <c r="E67" s="35">
        <v>0.08</v>
      </c>
      <c r="F67" s="33">
        <v>4032.02</v>
      </c>
      <c r="G67" s="33">
        <v>249.91</v>
      </c>
      <c r="H67" s="33">
        <v>3782.11</v>
      </c>
      <c r="I67" s="33">
        <v>385.97</v>
      </c>
      <c r="J67" s="60">
        <v>323</v>
      </c>
      <c r="K67" s="34">
        <v>20</v>
      </c>
      <c r="L67" s="34">
        <v>303</v>
      </c>
      <c r="M67" s="34">
        <v>31</v>
      </c>
      <c r="N67" s="34">
        <v>22.74</v>
      </c>
      <c r="O67" s="34">
        <v>1.82</v>
      </c>
      <c r="P67" s="34">
        <v>24.71</v>
      </c>
      <c r="Q67" s="34">
        <v>1.98</v>
      </c>
    </row>
    <row r="68" spans="1:17" ht="36">
      <c r="A68" s="23">
        <v>42</v>
      </c>
      <c r="B68" s="30" t="s">
        <v>2017</v>
      </c>
      <c r="C68" s="113" t="s">
        <v>2016</v>
      </c>
      <c r="D68" s="31" t="s">
        <v>1550</v>
      </c>
      <c r="E68" s="35">
        <v>1.7000000000000001E-2</v>
      </c>
      <c r="F68" s="33">
        <v>1692.46</v>
      </c>
      <c r="G68" s="33">
        <v>1692.46</v>
      </c>
      <c r="H68" s="34"/>
      <c r="I68" s="34"/>
      <c r="J68" s="60">
        <v>29</v>
      </c>
      <c r="K68" s="34">
        <v>29</v>
      </c>
      <c r="L68" s="34"/>
      <c r="M68" s="34"/>
      <c r="N68" s="34">
        <v>154</v>
      </c>
      <c r="O68" s="34">
        <v>2.62</v>
      </c>
      <c r="P68" s="34"/>
      <c r="Q68" s="34"/>
    </row>
    <row r="69" spans="1:17" ht="24">
      <c r="A69" s="23">
        <v>43</v>
      </c>
      <c r="B69" s="30" t="s">
        <v>1727</v>
      </c>
      <c r="C69" s="113" t="s">
        <v>1726</v>
      </c>
      <c r="D69" s="31" t="s">
        <v>1725</v>
      </c>
      <c r="E69" s="35">
        <v>0.02</v>
      </c>
      <c r="F69" s="33">
        <v>288.26</v>
      </c>
      <c r="G69" s="33">
        <v>27.62</v>
      </c>
      <c r="H69" s="33">
        <v>67.69</v>
      </c>
      <c r="I69" s="33">
        <v>7.48</v>
      </c>
      <c r="J69" s="60">
        <v>6</v>
      </c>
      <c r="K69" s="34">
        <v>1</v>
      </c>
      <c r="L69" s="34">
        <v>1</v>
      </c>
      <c r="M69" s="34"/>
      <c r="N69" s="34">
        <v>2.4</v>
      </c>
      <c r="O69" s="34">
        <v>0.05</v>
      </c>
      <c r="P69" s="34">
        <v>0.54</v>
      </c>
      <c r="Q69" s="34">
        <v>0.01</v>
      </c>
    </row>
    <row r="70" spans="1:17" ht="24">
      <c r="A70" s="23">
        <v>44</v>
      </c>
      <c r="B70" s="30" t="s">
        <v>1724</v>
      </c>
      <c r="C70" s="113" t="s">
        <v>1723</v>
      </c>
      <c r="D70" s="31" t="s">
        <v>1611</v>
      </c>
      <c r="E70" s="35">
        <v>8.4000000000000005E-2</v>
      </c>
      <c r="F70" s="33">
        <v>72650.77</v>
      </c>
      <c r="G70" s="33">
        <v>7185.1</v>
      </c>
      <c r="H70" s="33">
        <v>4805.24</v>
      </c>
      <c r="I70" s="33">
        <v>338.14</v>
      </c>
      <c r="J70" s="60">
        <v>6103</v>
      </c>
      <c r="K70" s="34">
        <v>604</v>
      </c>
      <c r="L70" s="34">
        <v>404</v>
      </c>
      <c r="M70" s="34">
        <v>28</v>
      </c>
      <c r="N70" s="34">
        <v>598.26</v>
      </c>
      <c r="O70" s="34">
        <v>50.25</v>
      </c>
      <c r="P70" s="34">
        <v>18.62</v>
      </c>
      <c r="Q70" s="34">
        <v>1.56</v>
      </c>
    </row>
    <row r="71" spans="1:17">
      <c r="A71" s="23">
        <v>45</v>
      </c>
      <c r="B71" s="30" t="s">
        <v>1721</v>
      </c>
      <c r="C71" s="113" t="s">
        <v>1720</v>
      </c>
      <c r="D71" s="31" t="s">
        <v>1577</v>
      </c>
      <c r="E71" s="35">
        <v>0.48499999999999999</v>
      </c>
      <c r="F71" s="33">
        <v>1290.6099999999999</v>
      </c>
      <c r="G71" s="33">
        <v>627.77</v>
      </c>
      <c r="H71" s="33">
        <v>589.30999999999995</v>
      </c>
      <c r="I71" s="33">
        <v>31.85</v>
      </c>
      <c r="J71" s="60">
        <v>626</v>
      </c>
      <c r="K71" s="34">
        <v>304</v>
      </c>
      <c r="L71" s="34">
        <v>286</v>
      </c>
      <c r="M71" s="34">
        <v>15</v>
      </c>
      <c r="N71" s="34">
        <v>46.33</v>
      </c>
      <c r="O71" s="34">
        <v>22.47</v>
      </c>
      <c r="P71" s="34">
        <v>1.75</v>
      </c>
      <c r="Q71" s="34">
        <v>0.85</v>
      </c>
    </row>
    <row r="72" spans="1:17" ht="24">
      <c r="A72" s="23">
        <v>46</v>
      </c>
      <c r="B72" s="30" t="s">
        <v>1719</v>
      </c>
      <c r="C72" s="113" t="s">
        <v>1718</v>
      </c>
      <c r="D72" s="31" t="s">
        <v>1697</v>
      </c>
      <c r="E72" s="32">
        <v>0.1104</v>
      </c>
      <c r="F72" s="34"/>
      <c r="G72" s="34"/>
      <c r="H72" s="34"/>
      <c r="I72" s="34"/>
      <c r="J72" s="60"/>
      <c r="K72" s="34"/>
      <c r="L72" s="34"/>
      <c r="M72" s="34"/>
      <c r="N72" s="34"/>
      <c r="O72" s="34"/>
      <c r="P72" s="34"/>
      <c r="Q72" s="34"/>
    </row>
    <row r="73" spans="1:17" ht="24">
      <c r="A73" s="23">
        <v>47</v>
      </c>
      <c r="B73" s="30" t="s">
        <v>2015</v>
      </c>
      <c r="C73" s="113" t="s">
        <v>2014</v>
      </c>
      <c r="D73" s="31" t="s">
        <v>1577</v>
      </c>
      <c r="E73" s="35">
        <v>9.0700000000000003E-2</v>
      </c>
      <c r="F73" s="33">
        <v>7992.38</v>
      </c>
      <c r="G73" s="33">
        <v>807.95</v>
      </c>
      <c r="H73" s="33">
        <v>42.05</v>
      </c>
      <c r="I73" s="33">
        <v>2.73</v>
      </c>
      <c r="J73" s="60">
        <v>725</v>
      </c>
      <c r="K73" s="34">
        <v>73</v>
      </c>
      <c r="L73" s="34">
        <v>4</v>
      </c>
      <c r="M73" s="34"/>
      <c r="N73" s="34">
        <v>63.22</v>
      </c>
      <c r="O73" s="34">
        <v>5.73</v>
      </c>
      <c r="P73" s="34">
        <v>0.15</v>
      </c>
      <c r="Q73" s="34">
        <v>0.01</v>
      </c>
    </row>
    <row r="74" spans="1:17">
      <c r="A74" s="219" t="s">
        <v>413</v>
      </c>
      <c r="B74" s="216"/>
      <c r="C74" s="216"/>
      <c r="D74" s="216"/>
      <c r="E74" s="216"/>
      <c r="F74" s="216"/>
      <c r="G74" s="216"/>
      <c r="H74" s="216"/>
      <c r="I74" s="216"/>
      <c r="J74" s="216"/>
      <c r="K74" s="216"/>
      <c r="L74" s="216"/>
      <c r="M74" s="216"/>
      <c r="N74" s="216"/>
      <c r="O74" s="216"/>
      <c r="P74" s="216"/>
      <c r="Q74" s="216"/>
    </row>
    <row r="75" spans="1:17" ht="36">
      <c r="A75" s="23">
        <v>57</v>
      </c>
      <c r="B75" s="30" t="s">
        <v>2017</v>
      </c>
      <c r="C75" s="113" t="s">
        <v>2016</v>
      </c>
      <c r="D75" s="31" t="s">
        <v>1550</v>
      </c>
      <c r="E75" s="35">
        <v>8.0000000000000002E-3</v>
      </c>
      <c r="F75" s="33">
        <v>1692.46</v>
      </c>
      <c r="G75" s="33">
        <v>1692.46</v>
      </c>
      <c r="H75" s="34"/>
      <c r="I75" s="34"/>
      <c r="J75" s="60">
        <v>14</v>
      </c>
      <c r="K75" s="34">
        <v>14</v>
      </c>
      <c r="L75" s="34"/>
      <c r="M75" s="34"/>
      <c r="N75" s="34">
        <v>154</v>
      </c>
      <c r="O75" s="34">
        <v>1.23</v>
      </c>
      <c r="P75" s="34"/>
      <c r="Q75" s="34"/>
    </row>
    <row r="76" spans="1:17" ht="24">
      <c r="A76" s="23">
        <v>58</v>
      </c>
      <c r="B76" s="30" t="s">
        <v>1727</v>
      </c>
      <c r="C76" s="113" t="s">
        <v>1726</v>
      </c>
      <c r="D76" s="31" t="s">
        <v>1725</v>
      </c>
      <c r="E76" s="35">
        <v>0.08</v>
      </c>
      <c r="F76" s="33">
        <v>288.26</v>
      </c>
      <c r="G76" s="33">
        <v>27.62</v>
      </c>
      <c r="H76" s="33">
        <v>67.69</v>
      </c>
      <c r="I76" s="33">
        <v>7.48</v>
      </c>
      <c r="J76" s="60">
        <v>23</v>
      </c>
      <c r="K76" s="34">
        <v>2</v>
      </c>
      <c r="L76" s="34">
        <v>5</v>
      </c>
      <c r="M76" s="34">
        <v>1</v>
      </c>
      <c r="N76" s="34">
        <v>2.4</v>
      </c>
      <c r="O76" s="34">
        <v>0.19</v>
      </c>
      <c r="P76" s="34">
        <v>0.54</v>
      </c>
      <c r="Q76" s="34">
        <v>0.04</v>
      </c>
    </row>
    <row r="77" spans="1:17" ht="24">
      <c r="A77" s="23">
        <v>59</v>
      </c>
      <c r="B77" s="30" t="s">
        <v>1724</v>
      </c>
      <c r="C77" s="113" t="s">
        <v>1723</v>
      </c>
      <c r="D77" s="31" t="s">
        <v>1540</v>
      </c>
      <c r="E77" s="35">
        <v>3.0000000000000001E-3</v>
      </c>
      <c r="F77" s="33">
        <v>72650.77</v>
      </c>
      <c r="G77" s="33">
        <v>7185.1</v>
      </c>
      <c r="H77" s="33">
        <v>4805.24</v>
      </c>
      <c r="I77" s="33">
        <v>338.14</v>
      </c>
      <c r="J77" s="60">
        <v>218</v>
      </c>
      <c r="K77" s="34">
        <v>22</v>
      </c>
      <c r="L77" s="34">
        <v>14</v>
      </c>
      <c r="M77" s="34">
        <v>1</v>
      </c>
      <c r="N77" s="34">
        <v>598.26</v>
      </c>
      <c r="O77" s="34">
        <v>1.79</v>
      </c>
      <c r="P77" s="34">
        <v>18.62</v>
      </c>
      <c r="Q77" s="34">
        <v>0.06</v>
      </c>
    </row>
    <row r="78" spans="1:17" ht="24">
      <c r="A78" s="23">
        <v>60</v>
      </c>
      <c r="B78" s="30" t="s">
        <v>2015</v>
      </c>
      <c r="C78" s="113" t="s">
        <v>2014</v>
      </c>
      <c r="D78" s="31" t="s">
        <v>1577</v>
      </c>
      <c r="E78" s="35">
        <v>6.7000000000000004E-2</v>
      </c>
      <c r="F78" s="33">
        <v>7992.38</v>
      </c>
      <c r="G78" s="33">
        <v>807.95</v>
      </c>
      <c r="H78" s="33">
        <v>42.05</v>
      </c>
      <c r="I78" s="33">
        <v>2.73</v>
      </c>
      <c r="J78" s="60">
        <v>535</v>
      </c>
      <c r="K78" s="34">
        <v>54</v>
      </c>
      <c r="L78" s="34">
        <v>3</v>
      </c>
      <c r="M78" s="34"/>
      <c r="N78" s="34">
        <v>63.22</v>
      </c>
      <c r="O78" s="34">
        <v>4.24</v>
      </c>
      <c r="P78" s="34">
        <v>0.15</v>
      </c>
      <c r="Q78" s="34">
        <v>0.01</v>
      </c>
    </row>
    <row r="79" spans="1:17" ht="24">
      <c r="A79" s="23">
        <v>61</v>
      </c>
      <c r="B79" s="30" t="s">
        <v>2013</v>
      </c>
      <c r="C79" s="113" t="s">
        <v>2012</v>
      </c>
      <c r="D79" s="31" t="s">
        <v>1536</v>
      </c>
      <c r="E79" s="32">
        <v>0.12</v>
      </c>
      <c r="F79" s="33">
        <v>3359.59</v>
      </c>
      <c r="G79" s="33">
        <v>689.7</v>
      </c>
      <c r="H79" s="33">
        <v>2669.89</v>
      </c>
      <c r="I79" s="33">
        <v>247.26</v>
      </c>
      <c r="J79" s="60">
        <v>403</v>
      </c>
      <c r="K79" s="34">
        <v>83</v>
      </c>
      <c r="L79" s="34">
        <v>320</v>
      </c>
      <c r="M79" s="34">
        <v>30</v>
      </c>
      <c r="N79" s="34">
        <v>53.3</v>
      </c>
      <c r="O79" s="34">
        <v>6.4</v>
      </c>
      <c r="P79" s="34">
        <v>15.83</v>
      </c>
      <c r="Q79" s="34">
        <v>1.9</v>
      </c>
    </row>
    <row r="80" spans="1:17" ht="60">
      <c r="A80" s="23">
        <v>62</v>
      </c>
      <c r="B80" s="30" t="s">
        <v>1715</v>
      </c>
      <c r="C80" s="113" t="s">
        <v>1714</v>
      </c>
      <c r="D80" s="31" t="s">
        <v>1713</v>
      </c>
      <c r="E80" s="35">
        <v>2.202</v>
      </c>
      <c r="F80" s="33">
        <v>1137.76</v>
      </c>
      <c r="G80" s="33">
        <v>303.52</v>
      </c>
      <c r="H80" s="33">
        <v>535.13</v>
      </c>
      <c r="I80" s="33">
        <v>53.33</v>
      </c>
      <c r="J80" s="60">
        <v>2505</v>
      </c>
      <c r="K80" s="34">
        <v>668</v>
      </c>
      <c r="L80" s="34">
        <v>1178</v>
      </c>
      <c r="M80" s="34">
        <v>117</v>
      </c>
      <c r="N80" s="34">
        <v>22.4</v>
      </c>
      <c r="O80" s="34">
        <v>49.32</v>
      </c>
      <c r="P80" s="34">
        <v>2.81</v>
      </c>
      <c r="Q80" s="34">
        <v>6.19</v>
      </c>
    </row>
    <row r="81" spans="1:17" ht="36">
      <c r="A81" s="23">
        <v>63</v>
      </c>
      <c r="B81" s="30" t="s">
        <v>1712</v>
      </c>
      <c r="C81" s="113" t="s">
        <v>1711</v>
      </c>
      <c r="D81" s="31" t="s">
        <v>1697</v>
      </c>
      <c r="E81" s="35">
        <v>2.202</v>
      </c>
      <c r="F81" s="33">
        <v>13506.5</v>
      </c>
      <c r="G81" s="34"/>
      <c r="H81" s="34"/>
      <c r="I81" s="34"/>
      <c r="J81" s="60">
        <v>29741</v>
      </c>
      <c r="K81" s="34"/>
      <c r="L81" s="34"/>
      <c r="M81" s="34"/>
      <c r="N81" s="34"/>
      <c r="O81" s="34"/>
      <c r="P81" s="34"/>
      <c r="Q81" s="34"/>
    </row>
    <row r="82" spans="1:17" ht="36">
      <c r="A82" s="23">
        <v>64</v>
      </c>
      <c r="B82" s="30" t="s">
        <v>2011</v>
      </c>
      <c r="C82" s="113" t="s">
        <v>2010</v>
      </c>
      <c r="D82" s="31" t="s">
        <v>1713</v>
      </c>
      <c r="E82" s="35">
        <v>0.36299999999999999</v>
      </c>
      <c r="F82" s="33">
        <v>1387.54</v>
      </c>
      <c r="G82" s="33">
        <v>428.9</v>
      </c>
      <c r="H82" s="33">
        <v>850.09</v>
      </c>
      <c r="I82" s="33">
        <v>102.76</v>
      </c>
      <c r="J82" s="60">
        <v>504</v>
      </c>
      <c r="K82" s="34">
        <v>156</v>
      </c>
      <c r="L82" s="34">
        <v>309</v>
      </c>
      <c r="M82" s="34">
        <v>37</v>
      </c>
      <c r="N82" s="34">
        <v>32.369999999999997</v>
      </c>
      <c r="O82" s="34">
        <v>11.75</v>
      </c>
      <c r="P82" s="34">
        <v>5.64</v>
      </c>
      <c r="Q82" s="34">
        <v>2.0499999999999998</v>
      </c>
    </row>
    <row r="83" spans="1:17" ht="36">
      <c r="A83" s="23">
        <v>65</v>
      </c>
      <c r="B83" s="30" t="s">
        <v>2009</v>
      </c>
      <c r="C83" s="113" t="s">
        <v>2008</v>
      </c>
      <c r="D83" s="31" t="s">
        <v>1697</v>
      </c>
      <c r="E83" s="35">
        <v>0.36299999999999999</v>
      </c>
      <c r="F83" s="33">
        <v>16144.61</v>
      </c>
      <c r="G83" s="34"/>
      <c r="H83" s="34"/>
      <c r="I83" s="34"/>
      <c r="J83" s="60">
        <v>5860</v>
      </c>
      <c r="K83" s="34"/>
      <c r="L83" s="34"/>
      <c r="M83" s="34"/>
      <c r="N83" s="34"/>
      <c r="O83" s="34"/>
      <c r="P83" s="34"/>
      <c r="Q83" s="34"/>
    </row>
    <row r="84" spans="1:17">
      <c r="A84" s="23">
        <v>66</v>
      </c>
      <c r="B84" s="30" t="s">
        <v>1710</v>
      </c>
      <c r="C84" s="113" t="s">
        <v>1709</v>
      </c>
      <c r="D84" s="31" t="s">
        <v>1769</v>
      </c>
      <c r="E84" s="32">
        <v>90.7</v>
      </c>
      <c r="F84" s="33">
        <v>2.59</v>
      </c>
      <c r="G84" s="33">
        <v>1.2</v>
      </c>
      <c r="H84" s="33">
        <v>1.39</v>
      </c>
      <c r="I84" s="34"/>
      <c r="J84" s="60">
        <v>235</v>
      </c>
      <c r="K84" s="34">
        <v>109</v>
      </c>
      <c r="L84" s="34">
        <v>126</v>
      </c>
      <c r="M84" s="34"/>
      <c r="N84" s="34">
        <v>0.1</v>
      </c>
      <c r="O84" s="34">
        <v>9.07</v>
      </c>
      <c r="P84" s="34"/>
      <c r="Q84" s="34"/>
    </row>
    <row r="85" spans="1:17" ht="36">
      <c r="A85" s="23">
        <v>67</v>
      </c>
      <c r="B85" s="30" t="s">
        <v>1707</v>
      </c>
      <c r="C85" s="113" t="s">
        <v>1706</v>
      </c>
      <c r="D85" s="31" t="s">
        <v>1939</v>
      </c>
      <c r="E85" s="35">
        <v>0.90700000000000003</v>
      </c>
      <c r="F85" s="33">
        <v>417.46</v>
      </c>
      <c r="G85" s="33">
        <v>79.650000000000006</v>
      </c>
      <c r="H85" s="33">
        <v>10.15</v>
      </c>
      <c r="I85" s="33">
        <v>0.16</v>
      </c>
      <c r="J85" s="60">
        <v>379</v>
      </c>
      <c r="K85" s="34">
        <v>72</v>
      </c>
      <c r="L85" s="34">
        <v>9</v>
      </c>
      <c r="M85" s="34"/>
      <c r="N85" s="34">
        <v>5.31</v>
      </c>
      <c r="O85" s="34">
        <v>4.82</v>
      </c>
      <c r="P85" s="34">
        <v>0.01</v>
      </c>
      <c r="Q85" s="34">
        <v>0.01</v>
      </c>
    </row>
    <row r="86" spans="1:17" ht="48">
      <c r="A86" s="23">
        <v>68</v>
      </c>
      <c r="B86" s="30" t="s">
        <v>1768</v>
      </c>
      <c r="C86" s="113" t="s">
        <v>1767</v>
      </c>
      <c r="D86" s="31" t="s">
        <v>1700</v>
      </c>
      <c r="E86" s="32">
        <v>0.90700000000000003</v>
      </c>
      <c r="F86" s="33">
        <v>2788.4</v>
      </c>
      <c r="G86" s="33">
        <v>2296.3200000000002</v>
      </c>
      <c r="H86" s="33">
        <v>323.20999999999998</v>
      </c>
      <c r="I86" s="34"/>
      <c r="J86" s="60">
        <v>2529</v>
      </c>
      <c r="K86" s="34">
        <v>2083</v>
      </c>
      <c r="L86" s="34">
        <v>293</v>
      </c>
      <c r="M86" s="34"/>
      <c r="N86" s="34">
        <v>184</v>
      </c>
      <c r="O86" s="34">
        <v>166.89</v>
      </c>
      <c r="P86" s="34"/>
      <c r="Q86" s="34"/>
    </row>
    <row r="87" spans="1:17" ht="24">
      <c r="A87" s="23">
        <v>69</v>
      </c>
      <c r="B87" s="30" t="s">
        <v>1943</v>
      </c>
      <c r="C87" s="113" t="s">
        <v>1942</v>
      </c>
      <c r="D87" s="31" t="s">
        <v>1877</v>
      </c>
      <c r="E87" s="32">
        <v>199.5</v>
      </c>
      <c r="F87" s="33">
        <v>85</v>
      </c>
      <c r="G87" s="34"/>
      <c r="H87" s="34"/>
      <c r="I87" s="34"/>
      <c r="J87" s="60">
        <v>16958</v>
      </c>
      <c r="K87" s="34"/>
      <c r="L87" s="34"/>
      <c r="M87" s="34"/>
      <c r="N87" s="34"/>
      <c r="O87" s="34"/>
      <c r="P87" s="34"/>
      <c r="Q87" s="34"/>
    </row>
    <row r="88" spans="1:17" ht="36">
      <c r="A88" s="23">
        <v>70</v>
      </c>
      <c r="B88" s="30" t="s">
        <v>2007</v>
      </c>
      <c r="C88" s="113" t="s">
        <v>2006</v>
      </c>
      <c r="D88" s="31" t="s">
        <v>2005</v>
      </c>
      <c r="E88" s="35">
        <v>0.19</v>
      </c>
      <c r="F88" s="33">
        <v>2078.3200000000002</v>
      </c>
      <c r="G88" s="33">
        <v>857.51</v>
      </c>
      <c r="H88" s="33">
        <v>44.07</v>
      </c>
      <c r="I88" s="34"/>
      <c r="J88" s="60">
        <v>395</v>
      </c>
      <c r="K88" s="34">
        <v>163</v>
      </c>
      <c r="L88" s="34">
        <v>8</v>
      </c>
      <c r="M88" s="34"/>
      <c r="N88" s="34">
        <v>75.22</v>
      </c>
      <c r="O88" s="34">
        <v>14.29</v>
      </c>
      <c r="P88" s="34"/>
      <c r="Q88" s="34"/>
    </row>
    <row r="89" spans="1:17">
      <c r="A89" s="219" t="s">
        <v>412</v>
      </c>
      <c r="B89" s="216"/>
      <c r="C89" s="216"/>
      <c r="D89" s="216"/>
      <c r="E89" s="216"/>
      <c r="F89" s="216"/>
      <c r="G89" s="216"/>
      <c r="H89" s="216"/>
      <c r="I89" s="216"/>
      <c r="J89" s="216"/>
      <c r="K89" s="216"/>
      <c r="L89" s="216"/>
      <c r="M89" s="216"/>
      <c r="N89" s="216"/>
      <c r="O89" s="216"/>
      <c r="P89" s="216"/>
      <c r="Q89" s="216"/>
    </row>
    <row r="90" spans="1:17" ht="72">
      <c r="A90" s="23">
        <v>74</v>
      </c>
      <c r="B90" s="30" t="s">
        <v>2000</v>
      </c>
      <c r="C90" s="113" t="s">
        <v>1999</v>
      </c>
      <c r="D90" s="31" t="s">
        <v>1998</v>
      </c>
      <c r="E90" s="35">
        <v>0.504</v>
      </c>
      <c r="F90" s="33">
        <v>16679.62</v>
      </c>
      <c r="G90" s="33">
        <v>1316.34</v>
      </c>
      <c r="H90" s="33">
        <v>70.59</v>
      </c>
      <c r="I90" s="34"/>
      <c r="J90" s="60">
        <v>8407</v>
      </c>
      <c r="K90" s="34">
        <v>663</v>
      </c>
      <c r="L90" s="34">
        <v>36</v>
      </c>
      <c r="M90" s="34"/>
      <c r="N90" s="34">
        <v>103</v>
      </c>
      <c r="O90" s="34">
        <v>51.91</v>
      </c>
      <c r="P90" s="34"/>
      <c r="Q90" s="34"/>
    </row>
    <row r="91" spans="1:17" ht="36">
      <c r="A91" s="23">
        <v>75</v>
      </c>
      <c r="B91" s="30" t="s">
        <v>1537</v>
      </c>
      <c r="C91" s="113" t="s">
        <v>1810</v>
      </c>
      <c r="D91" s="31" t="s">
        <v>1524</v>
      </c>
      <c r="E91" s="32">
        <v>51.9</v>
      </c>
      <c r="F91" s="33">
        <v>493.42</v>
      </c>
      <c r="G91" s="34"/>
      <c r="H91" s="34"/>
      <c r="I91" s="34"/>
      <c r="J91" s="60">
        <v>25608</v>
      </c>
      <c r="K91" s="34"/>
      <c r="L91" s="34"/>
      <c r="M91" s="34"/>
      <c r="N91" s="34"/>
      <c r="O91" s="34"/>
      <c r="P91" s="34"/>
      <c r="Q91" s="34"/>
    </row>
    <row r="92" spans="1:17" ht="48">
      <c r="A92" s="23">
        <v>76</v>
      </c>
      <c r="B92" s="30" t="s">
        <v>1997</v>
      </c>
      <c r="C92" s="113" t="s">
        <v>1996</v>
      </c>
      <c r="D92" s="31" t="s">
        <v>1772</v>
      </c>
      <c r="E92" s="35">
        <v>0.4</v>
      </c>
      <c r="F92" s="33">
        <v>83.02</v>
      </c>
      <c r="G92" s="33">
        <v>65.930000000000007</v>
      </c>
      <c r="H92" s="33">
        <v>17.09</v>
      </c>
      <c r="I92" s="34"/>
      <c r="J92" s="60">
        <v>33</v>
      </c>
      <c r="K92" s="34">
        <v>26</v>
      </c>
      <c r="L92" s="34">
        <v>7</v>
      </c>
      <c r="M92" s="34"/>
      <c r="N92" s="34">
        <v>5.49</v>
      </c>
      <c r="O92" s="34">
        <v>2.2000000000000002</v>
      </c>
      <c r="P92" s="34"/>
      <c r="Q92" s="34"/>
    </row>
    <row r="93" spans="1:17" ht="48">
      <c r="A93" s="23">
        <v>77</v>
      </c>
      <c r="B93" s="30" t="s">
        <v>1995</v>
      </c>
      <c r="C93" s="113" t="s">
        <v>1994</v>
      </c>
      <c r="D93" s="31" t="s">
        <v>1993</v>
      </c>
      <c r="E93" s="35">
        <v>4.7000000000000002E-3</v>
      </c>
      <c r="F93" s="33">
        <v>3906.63</v>
      </c>
      <c r="G93" s="33">
        <v>2444.6</v>
      </c>
      <c r="H93" s="33">
        <v>572.30999999999995</v>
      </c>
      <c r="I93" s="34"/>
      <c r="J93" s="60">
        <v>18</v>
      </c>
      <c r="K93" s="34">
        <v>11</v>
      </c>
      <c r="L93" s="34">
        <v>3</v>
      </c>
      <c r="M93" s="34"/>
      <c r="N93" s="34">
        <v>170</v>
      </c>
      <c r="O93" s="34">
        <v>0.8</v>
      </c>
      <c r="P93" s="34"/>
      <c r="Q93" s="34"/>
    </row>
    <row r="94" spans="1:17" ht="24">
      <c r="A94" s="23">
        <v>78</v>
      </c>
      <c r="B94" s="30" t="s">
        <v>1992</v>
      </c>
      <c r="C94" s="113" t="s">
        <v>1991</v>
      </c>
      <c r="D94" s="31" t="s">
        <v>1697</v>
      </c>
      <c r="E94" s="32">
        <v>4.7000000000000002E-3</v>
      </c>
      <c r="F94" s="33">
        <v>4637.68</v>
      </c>
      <c r="G94" s="34"/>
      <c r="H94" s="34"/>
      <c r="I94" s="34"/>
      <c r="J94" s="60">
        <v>22</v>
      </c>
      <c r="K94" s="34"/>
      <c r="L94" s="34"/>
      <c r="M94" s="34"/>
      <c r="N94" s="34"/>
      <c r="O94" s="34"/>
      <c r="P94" s="34"/>
      <c r="Q94" s="34"/>
    </row>
    <row r="95" spans="1:17" ht="36" customHeight="1">
      <c r="A95" s="23">
        <v>79</v>
      </c>
      <c r="B95" s="30" t="s">
        <v>1990</v>
      </c>
      <c r="C95" s="113" t="s">
        <v>1989</v>
      </c>
      <c r="D95" s="31" t="s">
        <v>1740</v>
      </c>
      <c r="E95" s="35">
        <v>10.9</v>
      </c>
      <c r="F95" s="33">
        <v>729.34</v>
      </c>
      <c r="G95" s="33">
        <v>168.39</v>
      </c>
      <c r="H95" s="33">
        <v>2.31</v>
      </c>
      <c r="I95" s="34"/>
      <c r="J95" s="60">
        <v>7950</v>
      </c>
      <c r="K95" s="34">
        <v>1835</v>
      </c>
      <c r="L95" s="34">
        <v>25</v>
      </c>
      <c r="M95" s="34"/>
      <c r="N95" s="34">
        <v>14.63</v>
      </c>
      <c r="O95" s="34">
        <v>159.47</v>
      </c>
      <c r="P95" s="34"/>
      <c r="Q95" s="34"/>
    </row>
    <row r="96" spans="1:17">
      <c r="A96" s="231" t="s">
        <v>1961</v>
      </c>
      <c r="B96" s="232"/>
      <c r="C96" s="232"/>
      <c r="D96" s="232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2"/>
      <c r="Q96" s="232"/>
    </row>
    <row r="97" spans="1:17">
      <c r="A97" s="23">
        <v>94</v>
      </c>
      <c r="B97" s="30" t="s">
        <v>1960</v>
      </c>
      <c r="C97" s="113" t="s">
        <v>1959</v>
      </c>
      <c r="D97" s="31" t="s">
        <v>1539</v>
      </c>
      <c r="E97" s="35">
        <v>0.04</v>
      </c>
      <c r="F97" s="33">
        <v>2709.38</v>
      </c>
      <c r="G97" s="33">
        <v>216.96</v>
      </c>
      <c r="H97" s="33">
        <v>2324.12</v>
      </c>
      <c r="I97" s="33">
        <v>165.26</v>
      </c>
      <c r="J97" s="60">
        <v>108</v>
      </c>
      <c r="K97" s="34">
        <v>9</v>
      </c>
      <c r="L97" s="34">
        <v>93</v>
      </c>
      <c r="M97" s="34">
        <v>7</v>
      </c>
      <c r="N97" s="34">
        <v>17.61</v>
      </c>
      <c r="O97" s="34">
        <v>0.7</v>
      </c>
      <c r="P97" s="34">
        <v>9.08</v>
      </c>
      <c r="Q97" s="34">
        <v>0.36</v>
      </c>
    </row>
    <row r="98" spans="1:17" ht="48">
      <c r="A98" s="23">
        <v>95</v>
      </c>
      <c r="B98" s="30" t="s">
        <v>1958</v>
      </c>
      <c r="C98" s="113" t="s">
        <v>1957</v>
      </c>
      <c r="D98" s="31" t="s">
        <v>1516</v>
      </c>
      <c r="E98" s="32">
        <v>1</v>
      </c>
      <c r="F98" s="33">
        <v>54.17</v>
      </c>
      <c r="G98" s="34"/>
      <c r="H98" s="34"/>
      <c r="I98" s="34"/>
      <c r="J98" s="60">
        <v>54</v>
      </c>
      <c r="K98" s="34"/>
      <c r="L98" s="34"/>
      <c r="M98" s="34"/>
      <c r="N98" s="34"/>
      <c r="O98" s="34"/>
      <c r="P98" s="34"/>
      <c r="Q98" s="34"/>
    </row>
    <row r="99" spans="1:17" ht="48">
      <c r="A99" s="23">
        <v>96</v>
      </c>
      <c r="B99" s="30" t="s">
        <v>1956</v>
      </c>
      <c r="C99" s="113" t="s">
        <v>1955</v>
      </c>
      <c r="D99" s="31" t="s">
        <v>1516</v>
      </c>
      <c r="E99" s="35">
        <v>3</v>
      </c>
      <c r="F99" s="33">
        <v>65.069999999999993</v>
      </c>
      <c r="G99" s="34"/>
      <c r="H99" s="34"/>
      <c r="I99" s="34"/>
      <c r="J99" s="60">
        <v>195</v>
      </c>
      <c r="K99" s="34"/>
      <c r="L99" s="34"/>
      <c r="M99" s="34"/>
      <c r="N99" s="34"/>
      <c r="O99" s="34"/>
      <c r="P99" s="34"/>
      <c r="Q99" s="34"/>
    </row>
    <row r="100" spans="1:17" ht="24">
      <c r="A100" s="23">
        <v>101</v>
      </c>
      <c r="B100" s="30" t="s">
        <v>1946</v>
      </c>
      <c r="C100" s="113" t="s">
        <v>1945</v>
      </c>
      <c r="D100" s="31" t="s">
        <v>1969</v>
      </c>
      <c r="E100" s="35">
        <v>0.91800000000000004</v>
      </c>
      <c r="F100" s="33">
        <v>15207.66</v>
      </c>
      <c r="G100" s="33">
        <v>2018.76</v>
      </c>
      <c r="H100" s="33">
        <v>98</v>
      </c>
      <c r="I100" s="33">
        <v>6.37</v>
      </c>
      <c r="J100" s="60">
        <v>13961</v>
      </c>
      <c r="K100" s="34">
        <v>1853</v>
      </c>
      <c r="L100" s="34">
        <v>90</v>
      </c>
      <c r="M100" s="34">
        <v>6</v>
      </c>
      <c r="N100" s="34">
        <v>165.88</v>
      </c>
      <c r="O100" s="34">
        <v>152.28</v>
      </c>
      <c r="P100" s="34">
        <v>0.47</v>
      </c>
      <c r="Q100" s="34">
        <v>0.43</v>
      </c>
    </row>
    <row r="101" spans="1:17">
      <c r="A101" s="23">
        <v>102</v>
      </c>
      <c r="B101" s="30" t="s">
        <v>1710</v>
      </c>
      <c r="C101" s="113" t="s">
        <v>1709</v>
      </c>
      <c r="D101" s="31" t="s">
        <v>1769</v>
      </c>
      <c r="E101" s="32">
        <v>38.200000000000003</v>
      </c>
      <c r="F101" s="33">
        <v>2.59</v>
      </c>
      <c r="G101" s="33">
        <v>1.2</v>
      </c>
      <c r="H101" s="33">
        <v>1.39</v>
      </c>
      <c r="I101" s="34"/>
      <c r="J101" s="60">
        <v>99</v>
      </c>
      <c r="K101" s="34">
        <v>46</v>
      </c>
      <c r="L101" s="34">
        <v>53</v>
      </c>
      <c r="M101" s="34"/>
      <c r="N101" s="34">
        <v>0.1</v>
      </c>
      <c r="O101" s="34">
        <v>3.82</v>
      </c>
      <c r="P101" s="34"/>
      <c r="Q101" s="34"/>
    </row>
    <row r="102" spans="1:17" ht="36">
      <c r="A102" s="23">
        <v>103</v>
      </c>
      <c r="B102" s="30" t="s">
        <v>1707</v>
      </c>
      <c r="C102" s="113" t="s">
        <v>1706</v>
      </c>
      <c r="D102" s="31" t="s">
        <v>1778</v>
      </c>
      <c r="E102" s="35">
        <v>0.38200000000000001</v>
      </c>
      <c r="F102" s="33">
        <v>417.46</v>
      </c>
      <c r="G102" s="33">
        <v>79.650000000000006</v>
      </c>
      <c r="H102" s="33">
        <v>10.15</v>
      </c>
      <c r="I102" s="33">
        <v>0.16</v>
      </c>
      <c r="J102" s="60">
        <v>159</v>
      </c>
      <c r="K102" s="34">
        <v>30</v>
      </c>
      <c r="L102" s="34">
        <v>4</v>
      </c>
      <c r="M102" s="34"/>
      <c r="N102" s="34">
        <v>5.31</v>
      </c>
      <c r="O102" s="34">
        <v>2.0299999999999998</v>
      </c>
      <c r="P102" s="34">
        <v>0.01</v>
      </c>
      <c r="Q102" s="34"/>
    </row>
    <row r="103" spans="1:17" ht="48">
      <c r="A103" s="23">
        <v>104</v>
      </c>
      <c r="B103" s="30" t="s">
        <v>1768</v>
      </c>
      <c r="C103" s="113" t="s">
        <v>1767</v>
      </c>
      <c r="D103" s="31" t="s">
        <v>1700</v>
      </c>
      <c r="E103" s="35">
        <v>0.38200000000000001</v>
      </c>
      <c r="F103" s="33">
        <v>2788.4</v>
      </c>
      <c r="G103" s="33">
        <v>2296.3200000000002</v>
      </c>
      <c r="H103" s="33">
        <v>323.20999999999998</v>
      </c>
      <c r="I103" s="34"/>
      <c r="J103" s="60">
        <v>1065</v>
      </c>
      <c r="K103" s="34">
        <v>877</v>
      </c>
      <c r="L103" s="34">
        <v>123</v>
      </c>
      <c r="M103" s="34"/>
      <c r="N103" s="34">
        <v>184</v>
      </c>
      <c r="O103" s="34">
        <v>70.290000000000006</v>
      </c>
      <c r="P103" s="34"/>
      <c r="Q103" s="34"/>
    </row>
    <row r="104" spans="1:17" ht="24">
      <c r="A104" s="23">
        <v>105</v>
      </c>
      <c r="B104" s="30" t="s">
        <v>1943</v>
      </c>
      <c r="C104" s="113" t="s">
        <v>1942</v>
      </c>
      <c r="D104" s="31" t="s">
        <v>1877</v>
      </c>
      <c r="E104" s="32">
        <v>84.04</v>
      </c>
      <c r="F104" s="33">
        <v>85</v>
      </c>
      <c r="G104" s="34"/>
      <c r="H104" s="34"/>
      <c r="I104" s="34"/>
      <c r="J104" s="60">
        <v>7143</v>
      </c>
      <c r="K104" s="34"/>
      <c r="L104" s="34"/>
      <c r="M104" s="34"/>
      <c r="N104" s="34"/>
      <c r="O104" s="34"/>
      <c r="P104" s="34"/>
      <c r="Q104" s="34"/>
    </row>
    <row r="105" spans="1:17" ht="36">
      <c r="A105" s="23">
        <v>106</v>
      </c>
      <c r="B105" s="30" t="s">
        <v>1941</v>
      </c>
      <c r="C105" s="113" t="s">
        <v>1940</v>
      </c>
      <c r="D105" s="31" t="s">
        <v>1939</v>
      </c>
      <c r="E105" s="35">
        <v>6.5000000000000002E-2</v>
      </c>
      <c r="F105" s="33">
        <v>3572.25</v>
      </c>
      <c r="G105" s="33">
        <v>287.94</v>
      </c>
      <c r="H105" s="33">
        <v>6.51</v>
      </c>
      <c r="I105" s="33">
        <v>1.25</v>
      </c>
      <c r="J105" s="60">
        <v>232</v>
      </c>
      <c r="K105" s="34">
        <v>19</v>
      </c>
      <c r="L105" s="34"/>
      <c r="M105" s="34"/>
      <c r="N105" s="34">
        <v>26.2</v>
      </c>
      <c r="O105" s="34">
        <v>1.7</v>
      </c>
      <c r="P105" s="34">
        <v>0.08</v>
      </c>
      <c r="Q105" s="34">
        <v>0.01</v>
      </c>
    </row>
    <row r="106" spans="1:17">
      <c r="A106" s="219" t="s">
        <v>411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</row>
    <row r="107" spans="1:17" ht="63">
      <c r="A107" s="23">
        <v>107</v>
      </c>
      <c r="B107" s="30" t="s">
        <v>1937</v>
      </c>
      <c r="C107" s="113" t="s">
        <v>1936</v>
      </c>
      <c r="D107" s="31" t="s">
        <v>1935</v>
      </c>
      <c r="E107" s="35">
        <v>6.9</v>
      </c>
      <c r="F107" s="33">
        <v>84.31</v>
      </c>
      <c r="G107" s="33">
        <v>33.57</v>
      </c>
      <c r="H107" s="33">
        <v>23.68</v>
      </c>
      <c r="I107" s="34"/>
      <c r="J107" s="60">
        <v>582</v>
      </c>
      <c r="K107" s="34">
        <v>232</v>
      </c>
      <c r="L107" s="34">
        <v>163</v>
      </c>
      <c r="M107" s="34"/>
      <c r="N107" s="34">
        <v>2.4</v>
      </c>
      <c r="O107" s="34">
        <v>16.559999999999999</v>
      </c>
      <c r="P107" s="34"/>
      <c r="Q107" s="34"/>
    </row>
    <row r="108" spans="1:17" ht="75">
      <c r="A108" s="23">
        <v>109</v>
      </c>
      <c r="B108" s="30" t="s">
        <v>1932</v>
      </c>
      <c r="C108" s="113" t="s">
        <v>1931</v>
      </c>
      <c r="D108" s="31" t="s">
        <v>1516</v>
      </c>
      <c r="E108" s="32">
        <v>2</v>
      </c>
      <c r="F108" s="33">
        <v>4516.3500000000004</v>
      </c>
      <c r="G108" s="34"/>
      <c r="H108" s="34"/>
      <c r="I108" s="34"/>
      <c r="J108" s="60">
        <v>9033</v>
      </c>
      <c r="K108" s="34"/>
      <c r="L108" s="34"/>
      <c r="M108" s="34"/>
      <c r="N108" s="34"/>
      <c r="O108" s="34"/>
      <c r="P108" s="34"/>
      <c r="Q108" s="34"/>
    </row>
    <row r="109" spans="1:17" ht="75">
      <c r="A109" s="23">
        <v>110</v>
      </c>
      <c r="B109" s="30" t="s">
        <v>1930</v>
      </c>
      <c r="C109" s="113" t="s">
        <v>1929</v>
      </c>
      <c r="D109" s="31" t="s">
        <v>1516</v>
      </c>
      <c r="E109" s="32">
        <v>1</v>
      </c>
      <c r="F109" s="33">
        <v>2777.76</v>
      </c>
      <c r="G109" s="34"/>
      <c r="H109" s="34"/>
      <c r="I109" s="34"/>
      <c r="J109" s="60">
        <v>2778</v>
      </c>
      <c r="K109" s="34"/>
      <c r="L109" s="34"/>
      <c r="M109" s="34"/>
      <c r="N109" s="34"/>
      <c r="O109" s="34"/>
      <c r="P109" s="34"/>
      <c r="Q109" s="34"/>
    </row>
    <row r="110" spans="1:17" ht="48">
      <c r="A110" s="23">
        <v>111</v>
      </c>
      <c r="B110" s="30" t="s">
        <v>1928</v>
      </c>
      <c r="C110" s="113" t="s">
        <v>1927</v>
      </c>
      <c r="D110" s="31" t="s">
        <v>1889</v>
      </c>
      <c r="E110" s="35">
        <v>2.6599999999999999E-2</v>
      </c>
      <c r="F110" s="33">
        <v>6606.92</v>
      </c>
      <c r="G110" s="33">
        <v>1349.38</v>
      </c>
      <c r="H110" s="33">
        <v>2984.53</v>
      </c>
      <c r="I110" s="33">
        <v>206.57</v>
      </c>
      <c r="J110" s="60">
        <v>176</v>
      </c>
      <c r="K110" s="34">
        <v>36</v>
      </c>
      <c r="L110" s="34">
        <v>79</v>
      </c>
      <c r="M110" s="34">
        <v>5</v>
      </c>
      <c r="N110" s="34">
        <v>104.28</v>
      </c>
      <c r="O110" s="34">
        <v>2.77</v>
      </c>
      <c r="P110" s="34">
        <v>11.35</v>
      </c>
      <c r="Q110" s="34">
        <v>0.3</v>
      </c>
    </row>
    <row r="111" spans="1:17" ht="34.9" customHeight="1">
      <c r="A111" s="23">
        <v>112</v>
      </c>
      <c r="B111" s="30" t="s">
        <v>1926</v>
      </c>
      <c r="C111" s="113" t="s">
        <v>410</v>
      </c>
      <c r="D111" s="31" t="s">
        <v>1682</v>
      </c>
      <c r="E111" s="32">
        <v>2.66</v>
      </c>
      <c r="F111" s="33">
        <v>366.51</v>
      </c>
      <c r="G111" s="34"/>
      <c r="H111" s="34"/>
      <c r="I111" s="34"/>
      <c r="J111" s="60">
        <v>975</v>
      </c>
      <c r="K111" s="34"/>
      <c r="L111" s="34"/>
      <c r="M111" s="34"/>
      <c r="N111" s="34"/>
      <c r="O111" s="34"/>
      <c r="P111" s="34"/>
      <c r="Q111" s="34"/>
    </row>
    <row r="112" spans="1:17" ht="24">
      <c r="A112" s="23">
        <v>113</v>
      </c>
      <c r="B112" s="30" t="s">
        <v>1924</v>
      </c>
      <c r="C112" s="113" t="s">
        <v>1923</v>
      </c>
      <c r="D112" s="31" t="s">
        <v>1904</v>
      </c>
      <c r="E112" s="32">
        <v>1</v>
      </c>
      <c r="F112" s="33">
        <v>224.5</v>
      </c>
      <c r="G112" s="34"/>
      <c r="H112" s="34"/>
      <c r="I112" s="34"/>
      <c r="J112" s="60">
        <v>225</v>
      </c>
      <c r="K112" s="34"/>
      <c r="L112" s="34"/>
      <c r="M112" s="34"/>
      <c r="N112" s="34"/>
      <c r="O112" s="34"/>
      <c r="P112" s="34"/>
      <c r="Q112" s="34"/>
    </row>
    <row r="113" spans="1:17" ht="48">
      <c r="A113" s="23">
        <v>114</v>
      </c>
      <c r="B113" s="30" t="s">
        <v>1922</v>
      </c>
      <c r="C113" s="113" t="s">
        <v>1921</v>
      </c>
      <c r="D113" s="31" t="s">
        <v>1889</v>
      </c>
      <c r="E113" s="35">
        <v>0.15720000000000001</v>
      </c>
      <c r="F113" s="33">
        <v>7978.81</v>
      </c>
      <c r="G113" s="33">
        <v>1452.45</v>
      </c>
      <c r="H113" s="33">
        <v>425.76</v>
      </c>
      <c r="I113" s="34"/>
      <c r="J113" s="60">
        <v>1254</v>
      </c>
      <c r="K113" s="34">
        <v>228</v>
      </c>
      <c r="L113" s="34">
        <v>67</v>
      </c>
      <c r="M113" s="34"/>
      <c r="N113" s="34">
        <v>115</v>
      </c>
      <c r="O113" s="34">
        <v>18.079999999999998</v>
      </c>
      <c r="P113" s="34"/>
      <c r="Q113" s="34"/>
    </row>
    <row r="114" spans="1:17" ht="36">
      <c r="A114" s="23">
        <v>115</v>
      </c>
      <c r="B114" s="30" t="s">
        <v>1919</v>
      </c>
      <c r="C114" s="113" t="s">
        <v>1920</v>
      </c>
      <c r="D114" s="31" t="s">
        <v>1682</v>
      </c>
      <c r="E114" s="35">
        <v>6.03</v>
      </c>
      <c r="F114" s="33">
        <v>304.64</v>
      </c>
      <c r="G114" s="34"/>
      <c r="H114" s="34"/>
      <c r="I114" s="34"/>
      <c r="J114" s="60">
        <v>1837</v>
      </c>
      <c r="K114" s="34"/>
      <c r="L114" s="34"/>
      <c r="M114" s="34"/>
      <c r="N114" s="34"/>
      <c r="O114" s="34"/>
      <c r="P114" s="34"/>
      <c r="Q114" s="34"/>
    </row>
    <row r="115" spans="1:17" ht="36">
      <c r="A115" s="23">
        <v>116</v>
      </c>
      <c r="B115" s="30" t="s">
        <v>1919</v>
      </c>
      <c r="C115" s="113" t="s">
        <v>1918</v>
      </c>
      <c r="D115" s="31" t="s">
        <v>1682</v>
      </c>
      <c r="E115" s="35">
        <v>1.8</v>
      </c>
      <c r="F115" s="33">
        <v>304.64</v>
      </c>
      <c r="G115" s="34"/>
      <c r="H115" s="34"/>
      <c r="I115" s="34"/>
      <c r="J115" s="60">
        <v>548</v>
      </c>
      <c r="K115" s="34"/>
      <c r="L115" s="34"/>
      <c r="M115" s="34"/>
      <c r="N115" s="34"/>
      <c r="O115" s="34"/>
      <c r="P115" s="34"/>
      <c r="Q115" s="34"/>
    </row>
    <row r="116" spans="1:17" ht="36">
      <c r="A116" s="23">
        <v>119</v>
      </c>
      <c r="B116" s="30" t="s">
        <v>1914</v>
      </c>
      <c r="C116" s="113" t="s">
        <v>1913</v>
      </c>
      <c r="D116" s="31" t="s">
        <v>1682</v>
      </c>
      <c r="E116" s="35">
        <v>7.89</v>
      </c>
      <c r="F116" s="33">
        <v>304.64</v>
      </c>
      <c r="G116" s="34"/>
      <c r="H116" s="34"/>
      <c r="I116" s="34"/>
      <c r="J116" s="60">
        <v>2404</v>
      </c>
      <c r="K116" s="34"/>
      <c r="L116" s="34"/>
      <c r="M116" s="34"/>
      <c r="N116" s="34"/>
      <c r="O116" s="34"/>
      <c r="P116" s="34"/>
      <c r="Q116" s="34"/>
    </row>
    <row r="117" spans="1:17" ht="24">
      <c r="A117" s="23">
        <v>121</v>
      </c>
      <c r="B117" s="30" t="s">
        <v>1910</v>
      </c>
      <c r="C117" s="113" t="s">
        <v>1909</v>
      </c>
      <c r="D117" s="31" t="s">
        <v>1904</v>
      </c>
      <c r="E117" s="35">
        <v>4</v>
      </c>
      <c r="F117" s="33">
        <v>168.76</v>
      </c>
      <c r="G117" s="34"/>
      <c r="H117" s="34"/>
      <c r="I117" s="34"/>
      <c r="J117" s="60">
        <v>675</v>
      </c>
      <c r="K117" s="34"/>
      <c r="L117" s="34"/>
      <c r="M117" s="34"/>
      <c r="N117" s="34"/>
      <c r="O117" s="34"/>
      <c r="P117" s="34"/>
      <c r="Q117" s="34"/>
    </row>
    <row r="118" spans="1:17" ht="24">
      <c r="A118" s="23">
        <v>52</v>
      </c>
      <c r="B118" s="30" t="s">
        <v>1908</v>
      </c>
      <c r="C118" s="113" t="s">
        <v>1907</v>
      </c>
      <c r="D118" s="31" t="s">
        <v>1904</v>
      </c>
      <c r="E118" s="32">
        <v>3</v>
      </c>
      <c r="F118" s="33">
        <v>107.79</v>
      </c>
      <c r="G118" s="34"/>
      <c r="H118" s="34"/>
      <c r="I118" s="34"/>
      <c r="J118" s="60">
        <v>323</v>
      </c>
      <c r="K118" s="34"/>
      <c r="L118" s="34"/>
      <c r="M118" s="34"/>
      <c r="N118" s="34"/>
      <c r="O118" s="34"/>
      <c r="P118" s="34"/>
      <c r="Q118" s="34"/>
    </row>
    <row r="119" spans="1:17" ht="72">
      <c r="A119" s="23">
        <v>127</v>
      </c>
      <c r="B119" s="30" t="s">
        <v>1899</v>
      </c>
      <c r="C119" s="113" t="s">
        <v>1898</v>
      </c>
      <c r="D119" s="31" t="s">
        <v>1889</v>
      </c>
      <c r="E119" s="35">
        <v>0.222</v>
      </c>
      <c r="F119" s="33">
        <v>64683.35</v>
      </c>
      <c r="G119" s="33">
        <v>2276.35</v>
      </c>
      <c r="H119" s="33">
        <v>1773.28</v>
      </c>
      <c r="I119" s="33">
        <v>109.75</v>
      </c>
      <c r="J119" s="60">
        <v>14360</v>
      </c>
      <c r="K119" s="34">
        <v>505</v>
      </c>
      <c r="L119" s="34">
        <v>394</v>
      </c>
      <c r="M119" s="34">
        <v>24</v>
      </c>
      <c r="N119" s="34">
        <v>182.4</v>
      </c>
      <c r="O119" s="34">
        <v>40.49</v>
      </c>
      <c r="P119" s="34">
        <v>6.03</v>
      </c>
      <c r="Q119" s="34">
        <v>1.34</v>
      </c>
    </row>
    <row r="120" spans="1:17" ht="24">
      <c r="A120" s="23">
        <v>128</v>
      </c>
      <c r="B120" s="30" t="s">
        <v>1537</v>
      </c>
      <c r="C120" s="113" t="s">
        <v>409</v>
      </c>
      <c r="D120" s="31" t="s">
        <v>1682</v>
      </c>
      <c r="E120" s="35">
        <v>15.8</v>
      </c>
      <c r="F120" s="33">
        <v>1709.05</v>
      </c>
      <c r="G120" s="34"/>
      <c r="H120" s="34"/>
      <c r="I120" s="34"/>
      <c r="J120" s="60">
        <v>27003</v>
      </c>
      <c r="K120" s="34"/>
      <c r="L120" s="34"/>
      <c r="M120" s="34"/>
      <c r="N120" s="34"/>
      <c r="O120" s="34"/>
      <c r="P120" s="34"/>
      <c r="Q120" s="34"/>
    </row>
    <row r="121" spans="1:17" ht="36">
      <c r="A121" s="23">
        <v>129</v>
      </c>
      <c r="B121" s="30" t="s">
        <v>1537</v>
      </c>
      <c r="C121" s="113" t="s">
        <v>1896</v>
      </c>
      <c r="D121" s="31" t="s">
        <v>1682</v>
      </c>
      <c r="E121" s="35">
        <v>6.5</v>
      </c>
      <c r="F121" s="33">
        <v>1514.71</v>
      </c>
      <c r="G121" s="34"/>
      <c r="H121" s="34"/>
      <c r="I121" s="34"/>
      <c r="J121" s="60">
        <v>9846</v>
      </c>
      <c r="K121" s="34"/>
      <c r="L121" s="34"/>
      <c r="M121" s="34"/>
      <c r="N121" s="34"/>
      <c r="O121" s="34"/>
      <c r="P121" s="34"/>
      <c r="Q121" s="34"/>
    </row>
    <row r="122" spans="1:17" ht="36">
      <c r="A122" s="23">
        <v>130</v>
      </c>
      <c r="B122" s="30" t="s">
        <v>1895</v>
      </c>
      <c r="C122" s="113" t="s">
        <v>1894</v>
      </c>
      <c r="D122" s="31" t="s">
        <v>1516</v>
      </c>
      <c r="E122" s="32">
        <v>15</v>
      </c>
      <c r="F122" s="33">
        <v>68</v>
      </c>
      <c r="G122" s="34"/>
      <c r="H122" s="34"/>
      <c r="I122" s="34"/>
      <c r="J122" s="60">
        <v>1020</v>
      </c>
      <c r="K122" s="34"/>
      <c r="L122" s="34"/>
      <c r="M122" s="34"/>
      <c r="N122" s="34"/>
      <c r="O122" s="34"/>
      <c r="P122" s="34"/>
      <c r="Q122" s="34"/>
    </row>
    <row r="123" spans="1:17" ht="24">
      <c r="A123" s="23">
        <v>131</v>
      </c>
      <c r="B123" s="30" t="s">
        <v>1893</v>
      </c>
      <c r="C123" s="113" t="s">
        <v>1892</v>
      </c>
      <c r="D123" s="31" t="s">
        <v>1889</v>
      </c>
      <c r="E123" s="35">
        <v>7.0000000000000001E-3</v>
      </c>
      <c r="F123" s="33">
        <v>27793.79</v>
      </c>
      <c r="G123" s="33">
        <v>2215.31</v>
      </c>
      <c r="H123" s="33">
        <v>618.70000000000005</v>
      </c>
      <c r="I123" s="33">
        <v>44.77</v>
      </c>
      <c r="J123" s="60">
        <v>195</v>
      </c>
      <c r="K123" s="34">
        <v>16</v>
      </c>
      <c r="L123" s="34">
        <v>4</v>
      </c>
      <c r="M123" s="34"/>
      <c r="N123" s="34">
        <v>182.03</v>
      </c>
      <c r="O123" s="34">
        <v>1.27</v>
      </c>
      <c r="P123" s="34">
        <v>2.46</v>
      </c>
      <c r="Q123" s="34">
        <v>0.02</v>
      </c>
    </row>
    <row r="124" spans="1:17" ht="36">
      <c r="A124" s="23">
        <v>132</v>
      </c>
      <c r="B124" s="30" t="s">
        <v>1891</v>
      </c>
      <c r="C124" s="113" t="s">
        <v>1890</v>
      </c>
      <c r="D124" s="31" t="s">
        <v>1889</v>
      </c>
      <c r="E124" s="32">
        <v>0.222</v>
      </c>
      <c r="F124" s="33">
        <v>3969.79</v>
      </c>
      <c r="G124" s="33">
        <v>805.9</v>
      </c>
      <c r="H124" s="33">
        <v>122.81</v>
      </c>
      <c r="I124" s="33">
        <v>3.64</v>
      </c>
      <c r="J124" s="60">
        <v>881</v>
      </c>
      <c r="K124" s="34">
        <v>179</v>
      </c>
      <c r="L124" s="34">
        <v>27</v>
      </c>
      <c r="M124" s="34">
        <v>1</v>
      </c>
      <c r="N124" s="34">
        <v>66.22</v>
      </c>
      <c r="O124" s="34">
        <v>14.7</v>
      </c>
      <c r="P124" s="34">
        <v>0.2</v>
      </c>
      <c r="Q124" s="34">
        <v>0.04</v>
      </c>
    </row>
    <row r="125" spans="1:17" ht="24">
      <c r="A125" s="23">
        <v>133</v>
      </c>
      <c r="B125" s="30" t="s">
        <v>1537</v>
      </c>
      <c r="C125" s="113" t="s">
        <v>1888</v>
      </c>
      <c r="D125" s="31" t="s">
        <v>1682</v>
      </c>
      <c r="E125" s="35">
        <v>9</v>
      </c>
      <c r="F125" s="33">
        <v>694.8</v>
      </c>
      <c r="G125" s="34"/>
      <c r="H125" s="34"/>
      <c r="I125" s="34"/>
      <c r="J125" s="60">
        <v>6253</v>
      </c>
      <c r="K125" s="34"/>
      <c r="L125" s="34"/>
      <c r="M125" s="34"/>
      <c r="N125" s="34"/>
      <c r="O125" s="34"/>
      <c r="P125" s="34"/>
      <c r="Q125" s="34"/>
    </row>
    <row r="126" spans="1:17" ht="36">
      <c r="A126" s="23">
        <v>134</v>
      </c>
      <c r="B126" s="30" t="s">
        <v>1739</v>
      </c>
      <c r="C126" s="113" t="s">
        <v>1887</v>
      </c>
      <c r="D126" s="31" t="s">
        <v>1700</v>
      </c>
      <c r="E126" s="35">
        <v>6.8000000000000005E-2</v>
      </c>
      <c r="F126" s="33">
        <v>15322.3</v>
      </c>
      <c r="G126" s="33">
        <v>1354.13</v>
      </c>
      <c r="H126" s="33">
        <v>58.83</v>
      </c>
      <c r="I126" s="33">
        <v>3.64</v>
      </c>
      <c r="J126" s="60">
        <v>1042</v>
      </c>
      <c r="K126" s="34">
        <v>92</v>
      </c>
      <c r="L126" s="34">
        <v>4</v>
      </c>
      <c r="M126" s="34"/>
      <c r="N126" s="34">
        <v>112.75</v>
      </c>
      <c r="O126" s="34">
        <v>7.67</v>
      </c>
      <c r="P126" s="34">
        <v>0.2</v>
      </c>
      <c r="Q126" s="34">
        <v>0.01</v>
      </c>
    </row>
    <row r="127" spans="1:17">
      <c r="A127" s="219" t="s">
        <v>408</v>
      </c>
      <c r="B127" s="216"/>
      <c r="C127" s="216"/>
      <c r="D127" s="216"/>
      <c r="E127" s="216"/>
      <c r="F127" s="216"/>
      <c r="G127" s="216"/>
      <c r="H127" s="216"/>
      <c r="I127" s="216"/>
      <c r="J127" s="216"/>
      <c r="K127" s="216"/>
      <c r="L127" s="216"/>
      <c r="M127" s="216"/>
      <c r="N127" s="216"/>
      <c r="O127" s="216"/>
      <c r="P127" s="216"/>
      <c r="Q127" s="216"/>
    </row>
    <row r="128" spans="1:17">
      <c r="A128" s="215" t="s">
        <v>407</v>
      </c>
      <c r="B128" s="216"/>
      <c r="C128" s="216"/>
      <c r="D128" s="216"/>
      <c r="E128" s="216"/>
      <c r="F128" s="216"/>
      <c r="G128" s="216"/>
      <c r="H128" s="216"/>
      <c r="I128" s="216"/>
      <c r="J128" s="216"/>
      <c r="K128" s="216"/>
      <c r="L128" s="216"/>
      <c r="M128" s="216"/>
      <c r="N128" s="216"/>
      <c r="O128" s="216"/>
      <c r="P128" s="216"/>
      <c r="Q128" s="216"/>
    </row>
    <row r="129" spans="1:17">
      <c r="A129" s="23">
        <v>148</v>
      </c>
      <c r="B129" s="30" t="s">
        <v>1694</v>
      </c>
      <c r="C129" s="113" t="s">
        <v>1693</v>
      </c>
      <c r="D129" s="31" t="s">
        <v>1778</v>
      </c>
      <c r="E129" s="35">
        <v>0.19700000000000001</v>
      </c>
      <c r="F129" s="33">
        <v>835.84</v>
      </c>
      <c r="G129" s="33">
        <v>90.94</v>
      </c>
      <c r="H129" s="33">
        <v>93.47</v>
      </c>
      <c r="I129" s="33">
        <v>13.75</v>
      </c>
      <c r="J129" s="60">
        <v>165</v>
      </c>
      <c r="K129" s="34">
        <v>18</v>
      </c>
      <c r="L129" s="34">
        <v>18</v>
      </c>
      <c r="M129" s="34">
        <v>3</v>
      </c>
      <c r="N129" s="34">
        <v>7.7</v>
      </c>
      <c r="O129" s="34">
        <v>1.52</v>
      </c>
      <c r="P129" s="34">
        <v>0.88</v>
      </c>
      <c r="Q129" s="34">
        <v>0.17</v>
      </c>
    </row>
    <row r="130" spans="1:17" ht="24">
      <c r="A130" s="23">
        <v>149</v>
      </c>
      <c r="B130" s="30" t="s">
        <v>1691</v>
      </c>
      <c r="C130" s="113" t="s">
        <v>1690</v>
      </c>
      <c r="D130" s="31" t="s">
        <v>26</v>
      </c>
      <c r="E130" s="35">
        <v>1.2</v>
      </c>
      <c r="F130" s="33">
        <v>276.85000000000002</v>
      </c>
      <c r="G130" s="33">
        <v>46.55</v>
      </c>
      <c r="H130" s="33">
        <v>65.150000000000006</v>
      </c>
      <c r="I130" s="33">
        <v>8.59</v>
      </c>
      <c r="J130" s="60">
        <v>332</v>
      </c>
      <c r="K130" s="34">
        <v>56</v>
      </c>
      <c r="L130" s="34">
        <v>78</v>
      </c>
      <c r="M130" s="34">
        <v>10</v>
      </c>
      <c r="N130" s="34">
        <v>3.73</v>
      </c>
      <c r="O130" s="34">
        <v>4.4800000000000004</v>
      </c>
      <c r="P130" s="34">
        <v>0.55000000000000004</v>
      </c>
      <c r="Q130" s="34">
        <v>0.66</v>
      </c>
    </row>
    <row r="131" spans="1:17" ht="24">
      <c r="A131" s="23">
        <v>150</v>
      </c>
      <c r="B131" s="30" t="s">
        <v>1689</v>
      </c>
      <c r="C131" s="113" t="s">
        <v>1688</v>
      </c>
      <c r="D131" s="31" t="s">
        <v>26</v>
      </c>
      <c r="E131" s="35">
        <v>3</v>
      </c>
      <c r="F131" s="33">
        <v>613.48</v>
      </c>
      <c r="G131" s="33">
        <v>43.22</v>
      </c>
      <c r="H131" s="33">
        <v>0.27</v>
      </c>
      <c r="I131" s="34"/>
      <c r="J131" s="60">
        <v>1840</v>
      </c>
      <c r="K131" s="34">
        <v>130</v>
      </c>
      <c r="L131" s="34">
        <v>1</v>
      </c>
      <c r="M131" s="34"/>
      <c r="N131" s="34">
        <v>3.66</v>
      </c>
      <c r="O131" s="34">
        <v>10.98</v>
      </c>
      <c r="P131" s="34"/>
      <c r="Q131" s="34"/>
    </row>
    <row r="132" spans="1:17" ht="24">
      <c r="A132" s="23">
        <v>151</v>
      </c>
      <c r="B132" s="30" t="s">
        <v>1882</v>
      </c>
      <c r="C132" s="113" t="s">
        <v>1881</v>
      </c>
      <c r="D132" s="31" t="s">
        <v>1811</v>
      </c>
      <c r="E132" s="35">
        <v>3.9</v>
      </c>
      <c r="F132" s="33">
        <v>319.85000000000002</v>
      </c>
      <c r="G132" s="33">
        <v>26.42</v>
      </c>
      <c r="H132" s="33">
        <v>28.01</v>
      </c>
      <c r="I132" s="33">
        <v>7.03</v>
      </c>
      <c r="J132" s="60">
        <v>1247</v>
      </c>
      <c r="K132" s="34">
        <v>103</v>
      </c>
      <c r="L132" s="34">
        <v>109</v>
      </c>
      <c r="M132" s="34">
        <v>27</v>
      </c>
      <c r="N132" s="34">
        <v>2.2000000000000002</v>
      </c>
      <c r="O132" s="34">
        <v>8.58</v>
      </c>
      <c r="P132" s="34">
        <v>0.45</v>
      </c>
      <c r="Q132" s="34">
        <v>1.76</v>
      </c>
    </row>
    <row r="133" spans="1:17" ht="24">
      <c r="A133" s="23">
        <v>152</v>
      </c>
      <c r="B133" s="30" t="s">
        <v>1880</v>
      </c>
      <c r="C133" s="113" t="s">
        <v>1879</v>
      </c>
      <c r="D133" s="31" t="s">
        <v>1778</v>
      </c>
      <c r="E133" s="32">
        <v>0.19700000000000001</v>
      </c>
      <c r="F133" s="33">
        <v>1119.19</v>
      </c>
      <c r="G133" s="33">
        <v>415.88</v>
      </c>
      <c r="H133" s="33">
        <v>223.72</v>
      </c>
      <c r="I133" s="33">
        <v>2.81</v>
      </c>
      <c r="J133" s="60">
        <v>220</v>
      </c>
      <c r="K133" s="34">
        <v>82</v>
      </c>
      <c r="L133" s="34">
        <v>44</v>
      </c>
      <c r="M133" s="34">
        <v>1</v>
      </c>
      <c r="N133" s="34">
        <v>26.97</v>
      </c>
      <c r="O133" s="34">
        <v>5.31</v>
      </c>
      <c r="P133" s="34">
        <v>0.18</v>
      </c>
      <c r="Q133" s="34">
        <v>0.04</v>
      </c>
    </row>
    <row r="134" spans="1:17" ht="24">
      <c r="A134" s="23">
        <v>153</v>
      </c>
      <c r="B134" s="30" t="s">
        <v>1537</v>
      </c>
      <c r="C134" s="113" t="s">
        <v>1878</v>
      </c>
      <c r="D134" s="31" t="s">
        <v>1877</v>
      </c>
      <c r="E134" s="35">
        <v>34.700000000000003</v>
      </c>
      <c r="F134" s="33">
        <v>17.170000000000002</v>
      </c>
      <c r="G134" s="34"/>
      <c r="H134" s="34"/>
      <c r="I134" s="34"/>
      <c r="J134" s="60">
        <v>596</v>
      </c>
      <c r="K134" s="34"/>
      <c r="L134" s="34"/>
      <c r="M134" s="34"/>
      <c r="N134" s="34"/>
      <c r="O134" s="34"/>
      <c r="P134" s="34"/>
      <c r="Q134" s="34"/>
    </row>
    <row r="135" spans="1:17" ht="36">
      <c r="A135" s="23">
        <v>154</v>
      </c>
      <c r="B135" s="30" t="s">
        <v>1876</v>
      </c>
      <c r="C135" s="113" t="s">
        <v>1875</v>
      </c>
      <c r="D135" s="31" t="s">
        <v>1700</v>
      </c>
      <c r="E135" s="32">
        <v>0.19700000000000001</v>
      </c>
      <c r="F135" s="33">
        <v>10169.02</v>
      </c>
      <c r="G135" s="33">
        <v>1475.69</v>
      </c>
      <c r="H135" s="33">
        <v>150.93</v>
      </c>
      <c r="I135" s="33">
        <v>41.55</v>
      </c>
      <c r="J135" s="60">
        <v>2003</v>
      </c>
      <c r="K135" s="34">
        <v>291</v>
      </c>
      <c r="L135" s="34">
        <v>30</v>
      </c>
      <c r="M135" s="34">
        <v>8</v>
      </c>
      <c r="N135" s="34">
        <v>119.78</v>
      </c>
      <c r="O135" s="34">
        <v>23.6</v>
      </c>
      <c r="P135" s="34">
        <v>2.66</v>
      </c>
      <c r="Q135" s="34">
        <v>0.52</v>
      </c>
    </row>
    <row r="136" spans="1:17" ht="24">
      <c r="A136" s="23">
        <v>155</v>
      </c>
      <c r="B136" s="30" t="s">
        <v>1853</v>
      </c>
      <c r="C136" s="113" t="s">
        <v>1852</v>
      </c>
      <c r="D136" s="31" t="s">
        <v>1851</v>
      </c>
      <c r="E136" s="35">
        <v>0.21099999999999999</v>
      </c>
      <c r="F136" s="33">
        <v>267.38</v>
      </c>
      <c r="G136" s="33">
        <v>140.91999999999999</v>
      </c>
      <c r="H136" s="33">
        <v>4.37</v>
      </c>
      <c r="I136" s="34"/>
      <c r="J136" s="60">
        <v>56</v>
      </c>
      <c r="K136" s="34">
        <v>30</v>
      </c>
      <c r="L136" s="34">
        <v>1</v>
      </c>
      <c r="M136" s="34"/>
      <c r="N136" s="34">
        <v>10.4</v>
      </c>
      <c r="O136" s="34">
        <v>2.19</v>
      </c>
      <c r="P136" s="34"/>
      <c r="Q136" s="34"/>
    </row>
    <row r="137" spans="1:17">
      <c r="A137" s="215" t="s">
        <v>1856</v>
      </c>
      <c r="B137" s="216"/>
      <c r="C137" s="216"/>
      <c r="D137" s="216"/>
      <c r="E137" s="216"/>
      <c r="F137" s="216"/>
      <c r="G137" s="216"/>
      <c r="H137" s="216"/>
      <c r="I137" s="216"/>
      <c r="J137" s="216"/>
      <c r="K137" s="216"/>
      <c r="L137" s="216"/>
      <c r="M137" s="216"/>
      <c r="N137" s="216"/>
      <c r="O137" s="216"/>
      <c r="P137" s="216"/>
      <c r="Q137" s="216"/>
    </row>
    <row r="138" spans="1:17" ht="36">
      <c r="A138" s="23">
        <v>164</v>
      </c>
      <c r="B138" s="30" t="s">
        <v>1855</v>
      </c>
      <c r="C138" s="113" t="s">
        <v>1854</v>
      </c>
      <c r="D138" s="31" t="s">
        <v>1700</v>
      </c>
      <c r="E138" s="35">
        <v>1.5304</v>
      </c>
      <c r="F138" s="33">
        <v>11444.35</v>
      </c>
      <c r="G138" s="33">
        <v>952.14</v>
      </c>
      <c r="H138" s="33">
        <v>222.95</v>
      </c>
      <c r="I138" s="33">
        <v>45.77</v>
      </c>
      <c r="J138" s="60">
        <v>17514</v>
      </c>
      <c r="K138" s="34">
        <v>1457</v>
      </c>
      <c r="L138" s="34">
        <v>341</v>
      </c>
      <c r="M138" s="34">
        <v>70</v>
      </c>
      <c r="N138" s="34">
        <v>81.31</v>
      </c>
      <c r="O138" s="34">
        <v>124.44</v>
      </c>
      <c r="P138" s="34">
        <v>2.93</v>
      </c>
      <c r="Q138" s="34">
        <v>4.4800000000000004</v>
      </c>
    </row>
    <row r="139" spans="1:17" ht="24">
      <c r="A139" s="23">
        <v>165</v>
      </c>
      <c r="B139" s="30" t="s">
        <v>1853</v>
      </c>
      <c r="C139" s="113" t="s">
        <v>1852</v>
      </c>
      <c r="D139" s="31" t="s">
        <v>1851</v>
      </c>
      <c r="E139" s="35">
        <v>1.6379999999999999</v>
      </c>
      <c r="F139" s="33">
        <v>267.38</v>
      </c>
      <c r="G139" s="33">
        <v>140.91999999999999</v>
      </c>
      <c r="H139" s="33">
        <v>4.37</v>
      </c>
      <c r="I139" s="34"/>
      <c r="J139" s="60">
        <v>438</v>
      </c>
      <c r="K139" s="34">
        <v>231</v>
      </c>
      <c r="L139" s="34">
        <v>7</v>
      </c>
      <c r="M139" s="34"/>
      <c r="N139" s="34">
        <v>10.4</v>
      </c>
      <c r="O139" s="34">
        <v>17.04</v>
      </c>
      <c r="P139" s="34"/>
      <c r="Q139" s="34"/>
    </row>
    <row r="140" spans="1:17">
      <c r="A140" s="219" t="s">
        <v>406</v>
      </c>
      <c r="B140" s="216"/>
      <c r="C140" s="216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</row>
    <row r="141" spans="1:17" ht="48">
      <c r="A141" s="23">
        <v>166</v>
      </c>
      <c r="B141" s="30" t="s">
        <v>1849</v>
      </c>
      <c r="C141" s="113" t="s">
        <v>1848</v>
      </c>
      <c r="D141" s="31" t="s">
        <v>1847</v>
      </c>
      <c r="E141" s="35">
        <v>0.60299999999999998</v>
      </c>
      <c r="F141" s="33">
        <v>11758</v>
      </c>
      <c r="G141" s="33">
        <v>1239.6600000000001</v>
      </c>
      <c r="H141" s="33">
        <v>34.51</v>
      </c>
      <c r="I141" s="34"/>
      <c r="J141" s="60">
        <v>7090</v>
      </c>
      <c r="K141" s="34">
        <v>748</v>
      </c>
      <c r="L141" s="34">
        <v>21</v>
      </c>
      <c r="M141" s="34"/>
      <c r="N141" s="34">
        <v>97</v>
      </c>
      <c r="O141" s="34">
        <v>58.49</v>
      </c>
      <c r="P141" s="34"/>
      <c r="Q141" s="34"/>
    </row>
    <row r="142" spans="1:17" ht="60">
      <c r="A142" s="23">
        <v>167</v>
      </c>
      <c r="B142" s="30" t="s">
        <v>1846</v>
      </c>
      <c r="C142" s="113" t="s">
        <v>1845</v>
      </c>
      <c r="D142" s="31" t="s">
        <v>1703</v>
      </c>
      <c r="E142" s="35">
        <v>0.60299999999999998</v>
      </c>
      <c r="F142" s="33">
        <v>2195.66</v>
      </c>
      <c r="G142" s="33">
        <v>361.22</v>
      </c>
      <c r="H142" s="33">
        <v>11.32</v>
      </c>
      <c r="I142" s="33">
        <v>0.16</v>
      </c>
      <c r="J142" s="60">
        <v>1324</v>
      </c>
      <c r="K142" s="34">
        <v>218</v>
      </c>
      <c r="L142" s="34">
        <v>7</v>
      </c>
      <c r="M142" s="34"/>
      <c r="N142" s="34">
        <v>28.6</v>
      </c>
      <c r="O142" s="34">
        <v>17.25</v>
      </c>
      <c r="P142" s="34">
        <v>0.01</v>
      </c>
      <c r="Q142" s="34">
        <v>0.01</v>
      </c>
    </row>
    <row r="143" spans="1:17" ht="36">
      <c r="A143" s="23">
        <v>169</v>
      </c>
      <c r="B143" s="30" t="s">
        <v>1843</v>
      </c>
      <c r="C143" s="113" t="s">
        <v>1842</v>
      </c>
      <c r="D143" s="31" t="s">
        <v>1778</v>
      </c>
      <c r="E143" s="32">
        <v>0.87</v>
      </c>
      <c r="F143" s="33">
        <v>2750.46</v>
      </c>
      <c r="G143" s="33">
        <v>680.76</v>
      </c>
      <c r="H143" s="33">
        <v>18.27</v>
      </c>
      <c r="I143" s="33">
        <v>0.31</v>
      </c>
      <c r="J143" s="60">
        <v>2393</v>
      </c>
      <c r="K143" s="34">
        <v>592</v>
      </c>
      <c r="L143" s="34">
        <v>16</v>
      </c>
      <c r="M143" s="34"/>
      <c r="N143" s="34">
        <v>53.9</v>
      </c>
      <c r="O143" s="34">
        <v>46.89</v>
      </c>
      <c r="P143" s="34">
        <v>0.02</v>
      </c>
      <c r="Q143" s="34">
        <v>0.02</v>
      </c>
    </row>
    <row r="144" spans="1:17" ht="24">
      <c r="A144" s="23">
        <v>168</v>
      </c>
      <c r="B144" s="30" t="s">
        <v>1835</v>
      </c>
      <c r="C144" s="113" t="s">
        <v>1844</v>
      </c>
      <c r="D144" s="31" t="s">
        <v>1778</v>
      </c>
      <c r="E144" s="35">
        <v>0.87</v>
      </c>
      <c r="F144" s="33">
        <v>368.03</v>
      </c>
      <c r="G144" s="33">
        <v>341.61</v>
      </c>
      <c r="H144" s="33">
        <v>4.03</v>
      </c>
      <c r="I144" s="33">
        <v>1.56</v>
      </c>
      <c r="J144" s="60">
        <v>320</v>
      </c>
      <c r="K144" s="34">
        <v>297</v>
      </c>
      <c r="L144" s="34">
        <v>4</v>
      </c>
      <c r="M144" s="34">
        <v>1</v>
      </c>
      <c r="N144" s="34">
        <v>28.07</v>
      </c>
      <c r="O144" s="34">
        <v>24.42</v>
      </c>
      <c r="P144" s="34">
        <v>0.1</v>
      </c>
      <c r="Q144" s="34">
        <v>0.09</v>
      </c>
    </row>
    <row r="145" spans="1:17" ht="48">
      <c r="A145" s="23">
        <v>171</v>
      </c>
      <c r="B145" s="30" t="s">
        <v>1841</v>
      </c>
      <c r="C145" s="113" t="s">
        <v>1840</v>
      </c>
      <c r="D145" s="31" t="s">
        <v>1778</v>
      </c>
      <c r="E145" s="35">
        <v>1.36</v>
      </c>
      <c r="F145" s="33">
        <v>2722.42</v>
      </c>
      <c r="G145" s="33">
        <v>1137.3800000000001</v>
      </c>
      <c r="H145" s="33">
        <v>182.31</v>
      </c>
      <c r="I145" s="33">
        <v>78.56</v>
      </c>
      <c r="J145" s="60">
        <v>3702</v>
      </c>
      <c r="K145" s="34">
        <v>1547</v>
      </c>
      <c r="L145" s="34">
        <v>248</v>
      </c>
      <c r="M145" s="34">
        <v>107</v>
      </c>
      <c r="N145" s="34">
        <v>85.84</v>
      </c>
      <c r="O145" s="34">
        <v>116.74</v>
      </c>
      <c r="P145" s="34">
        <v>6.29</v>
      </c>
      <c r="Q145" s="34">
        <v>8.5500000000000007</v>
      </c>
    </row>
    <row r="146" spans="1:17" ht="60">
      <c r="A146" s="23">
        <v>172</v>
      </c>
      <c r="B146" s="30" t="s">
        <v>1838</v>
      </c>
      <c r="C146" s="113" t="s">
        <v>1837</v>
      </c>
      <c r="D146" s="31" t="s">
        <v>1836</v>
      </c>
      <c r="E146" s="35">
        <v>0.3</v>
      </c>
      <c r="F146" s="33">
        <v>3434.85</v>
      </c>
      <c r="G146" s="33">
        <v>1960.61</v>
      </c>
      <c r="H146" s="33">
        <v>27</v>
      </c>
      <c r="I146" s="33">
        <v>10.47</v>
      </c>
      <c r="J146" s="60">
        <v>1030</v>
      </c>
      <c r="K146" s="34">
        <v>588</v>
      </c>
      <c r="L146" s="34">
        <v>8</v>
      </c>
      <c r="M146" s="34">
        <v>3</v>
      </c>
      <c r="N146" s="34">
        <v>157.1</v>
      </c>
      <c r="O146" s="34">
        <v>47.13</v>
      </c>
      <c r="P146" s="34">
        <v>0.67</v>
      </c>
      <c r="Q146" s="34">
        <v>0.2</v>
      </c>
    </row>
    <row r="147" spans="1:17" ht="24">
      <c r="A147" s="23">
        <v>173</v>
      </c>
      <c r="B147" s="30" t="s">
        <v>1835</v>
      </c>
      <c r="C147" s="113" t="s">
        <v>1834</v>
      </c>
      <c r="D147" s="31" t="s">
        <v>1778</v>
      </c>
      <c r="E147" s="32">
        <v>20</v>
      </c>
      <c r="F147" s="33">
        <v>368.03</v>
      </c>
      <c r="G147" s="33">
        <v>341.61</v>
      </c>
      <c r="H147" s="33">
        <v>4.03</v>
      </c>
      <c r="I147" s="33">
        <v>1.56</v>
      </c>
      <c r="J147" s="60">
        <v>7361</v>
      </c>
      <c r="K147" s="34">
        <v>6832</v>
      </c>
      <c r="L147" s="34">
        <v>81</v>
      </c>
      <c r="M147" s="34">
        <v>31</v>
      </c>
      <c r="N147" s="34">
        <v>28.07</v>
      </c>
      <c r="O147" s="34">
        <v>561.4</v>
      </c>
      <c r="P147" s="34">
        <v>0.1</v>
      </c>
      <c r="Q147" s="34">
        <v>2</v>
      </c>
    </row>
    <row r="148" spans="1:17" ht="60">
      <c r="A148" s="23">
        <v>174</v>
      </c>
      <c r="B148" s="30" t="s">
        <v>1832</v>
      </c>
      <c r="C148" s="113" t="s">
        <v>1831</v>
      </c>
      <c r="D148" s="31" t="s">
        <v>1703</v>
      </c>
      <c r="E148" s="35">
        <v>1.19</v>
      </c>
      <c r="F148" s="33">
        <v>2053.29</v>
      </c>
      <c r="G148" s="33">
        <v>320.93</v>
      </c>
      <c r="H148" s="33">
        <v>11.32</v>
      </c>
      <c r="I148" s="33">
        <v>0.16</v>
      </c>
      <c r="J148" s="60">
        <v>2443</v>
      </c>
      <c r="K148" s="34">
        <v>382</v>
      </c>
      <c r="L148" s="34">
        <v>13</v>
      </c>
      <c r="M148" s="34"/>
      <c r="N148" s="34">
        <v>25.41</v>
      </c>
      <c r="O148" s="34">
        <v>30.24</v>
      </c>
      <c r="P148" s="34">
        <v>0.01</v>
      </c>
      <c r="Q148" s="34">
        <v>0.01</v>
      </c>
    </row>
    <row r="149" spans="1:17" ht="24">
      <c r="A149" s="23">
        <v>175</v>
      </c>
      <c r="B149" s="30" t="s">
        <v>1829</v>
      </c>
      <c r="C149" s="113" t="s">
        <v>1830</v>
      </c>
      <c r="D149" s="31" t="s">
        <v>1778</v>
      </c>
      <c r="E149" s="35">
        <v>2.58</v>
      </c>
      <c r="F149" s="33">
        <v>2387.62</v>
      </c>
      <c r="G149" s="33">
        <v>651.91</v>
      </c>
      <c r="H149" s="33">
        <v>12.41</v>
      </c>
      <c r="I149" s="33">
        <v>0.16</v>
      </c>
      <c r="J149" s="60">
        <v>6160</v>
      </c>
      <c r="K149" s="34">
        <v>1682</v>
      </c>
      <c r="L149" s="34">
        <v>32</v>
      </c>
      <c r="M149" s="34"/>
      <c r="N149" s="34">
        <v>51.01</v>
      </c>
      <c r="O149" s="34">
        <v>131.61000000000001</v>
      </c>
      <c r="P149" s="34">
        <v>0.01</v>
      </c>
      <c r="Q149" s="34">
        <v>0.03</v>
      </c>
    </row>
    <row r="150" spans="1:17" ht="30" customHeight="1">
      <c r="A150" s="23">
        <v>176</v>
      </c>
      <c r="B150" s="30" t="s">
        <v>1829</v>
      </c>
      <c r="C150" s="113" t="s">
        <v>1828</v>
      </c>
      <c r="D150" s="31" t="s">
        <v>1703</v>
      </c>
      <c r="E150" s="35">
        <v>0.68</v>
      </c>
      <c r="F150" s="33">
        <v>2387.62</v>
      </c>
      <c r="G150" s="33">
        <v>651.91</v>
      </c>
      <c r="H150" s="33">
        <v>12.41</v>
      </c>
      <c r="I150" s="33">
        <v>0.16</v>
      </c>
      <c r="J150" s="60">
        <v>1624</v>
      </c>
      <c r="K150" s="34">
        <v>443</v>
      </c>
      <c r="L150" s="34">
        <v>8</v>
      </c>
      <c r="M150" s="34"/>
      <c r="N150" s="34">
        <v>51.01</v>
      </c>
      <c r="O150" s="34">
        <v>34.69</v>
      </c>
      <c r="P150" s="34">
        <v>0.01</v>
      </c>
      <c r="Q150" s="34">
        <v>0.01</v>
      </c>
    </row>
    <row r="151" spans="1:17" ht="72">
      <c r="A151" s="23">
        <v>177</v>
      </c>
      <c r="B151" s="30" t="s">
        <v>1827</v>
      </c>
      <c r="C151" s="113" t="s">
        <v>1826</v>
      </c>
      <c r="D151" s="31" t="s">
        <v>405</v>
      </c>
      <c r="E151" s="35">
        <v>0.43</v>
      </c>
      <c r="F151" s="33">
        <v>11855.09</v>
      </c>
      <c r="G151" s="33">
        <v>2066.13</v>
      </c>
      <c r="H151" s="33">
        <v>42.41</v>
      </c>
      <c r="I151" s="33">
        <v>23.08</v>
      </c>
      <c r="J151" s="60">
        <v>5098</v>
      </c>
      <c r="K151" s="34">
        <v>888</v>
      </c>
      <c r="L151" s="34">
        <v>18</v>
      </c>
      <c r="M151" s="34">
        <v>10</v>
      </c>
      <c r="N151" s="34">
        <v>159.66999999999999</v>
      </c>
      <c r="O151" s="34">
        <v>68.66</v>
      </c>
      <c r="P151" s="34">
        <v>1.65</v>
      </c>
      <c r="Q151" s="34">
        <v>0.71</v>
      </c>
    </row>
    <row r="152" spans="1:17" ht="36">
      <c r="A152" s="23">
        <v>178</v>
      </c>
      <c r="B152" s="30" t="s">
        <v>1825</v>
      </c>
      <c r="C152" s="113" t="s">
        <v>1824</v>
      </c>
      <c r="D152" s="31" t="s">
        <v>1778</v>
      </c>
      <c r="E152" s="35">
        <v>0.54200000000000004</v>
      </c>
      <c r="F152" s="33">
        <v>666.37</v>
      </c>
      <c r="G152" s="33">
        <v>331.9</v>
      </c>
      <c r="H152" s="33">
        <v>2.59</v>
      </c>
      <c r="I152" s="33">
        <v>0.16</v>
      </c>
      <c r="J152" s="60">
        <v>361</v>
      </c>
      <c r="K152" s="34">
        <v>180</v>
      </c>
      <c r="L152" s="34">
        <v>1</v>
      </c>
      <c r="M152" s="34"/>
      <c r="N152" s="34">
        <v>25.97</v>
      </c>
      <c r="O152" s="34">
        <v>14.08</v>
      </c>
      <c r="P152" s="34">
        <v>0.01</v>
      </c>
      <c r="Q152" s="34">
        <v>0.01</v>
      </c>
    </row>
    <row r="153" spans="1:17" ht="77.25">
      <c r="A153" s="23">
        <v>179</v>
      </c>
      <c r="B153" s="30" t="s">
        <v>1823</v>
      </c>
      <c r="C153" s="113" t="s">
        <v>1822</v>
      </c>
      <c r="D153" s="31" t="s">
        <v>1703</v>
      </c>
      <c r="E153" s="35">
        <v>3.2000000000000001E-2</v>
      </c>
      <c r="F153" s="33">
        <v>1351.09</v>
      </c>
      <c r="G153" s="33">
        <v>819.34</v>
      </c>
      <c r="H153" s="33">
        <v>4.1399999999999997</v>
      </c>
      <c r="I153" s="33">
        <v>0.26</v>
      </c>
      <c r="J153" s="60">
        <v>43</v>
      </c>
      <c r="K153" s="34">
        <v>26</v>
      </c>
      <c r="L153" s="34"/>
      <c r="M153" s="34"/>
      <c r="N153" s="34">
        <v>64.11</v>
      </c>
      <c r="O153" s="34">
        <v>2.0499999999999998</v>
      </c>
      <c r="P153" s="34">
        <v>0.02</v>
      </c>
      <c r="Q153" s="34"/>
    </row>
    <row r="154" spans="1:17" ht="24">
      <c r="A154" s="23">
        <v>180</v>
      </c>
      <c r="B154" s="30" t="s">
        <v>1821</v>
      </c>
      <c r="C154" s="113" t="s">
        <v>1820</v>
      </c>
      <c r="D154" s="31" t="s">
        <v>1778</v>
      </c>
      <c r="E154" s="35">
        <v>0.185</v>
      </c>
      <c r="F154" s="33">
        <v>2305.5500000000002</v>
      </c>
      <c r="G154" s="33">
        <v>656.51</v>
      </c>
      <c r="H154" s="33">
        <v>12.81</v>
      </c>
      <c r="I154" s="33">
        <v>0.31</v>
      </c>
      <c r="J154" s="60">
        <v>427</v>
      </c>
      <c r="K154" s="34">
        <v>121</v>
      </c>
      <c r="L154" s="34">
        <v>2</v>
      </c>
      <c r="M154" s="34"/>
      <c r="N154" s="34">
        <v>51.37</v>
      </c>
      <c r="O154" s="34">
        <v>9.5</v>
      </c>
      <c r="P154" s="34">
        <v>0.02</v>
      </c>
      <c r="Q154" s="34"/>
    </row>
    <row r="155" spans="1:17">
      <c r="A155" s="219" t="s">
        <v>404</v>
      </c>
      <c r="B155" s="216"/>
      <c r="C155" s="216"/>
      <c r="D155" s="216"/>
      <c r="E155" s="216"/>
      <c r="F155" s="216"/>
      <c r="G155" s="216"/>
      <c r="H155" s="216"/>
      <c r="I155" s="216"/>
      <c r="J155" s="216"/>
      <c r="K155" s="216"/>
      <c r="L155" s="216"/>
      <c r="M155" s="216"/>
      <c r="N155" s="216"/>
      <c r="O155" s="216"/>
      <c r="P155" s="216"/>
      <c r="Q155" s="216"/>
    </row>
    <row r="156" spans="1:17" ht="53.25">
      <c r="A156" s="23">
        <v>181</v>
      </c>
      <c r="B156" s="30" t="s">
        <v>1799</v>
      </c>
      <c r="C156" s="113" t="s">
        <v>1818</v>
      </c>
      <c r="D156" s="31" t="s">
        <v>1797</v>
      </c>
      <c r="E156" s="35">
        <v>0.81</v>
      </c>
      <c r="F156" s="33">
        <v>1898.17</v>
      </c>
      <c r="G156" s="33">
        <v>1253.1500000000001</v>
      </c>
      <c r="H156" s="33">
        <v>645.02</v>
      </c>
      <c r="I156" s="33">
        <v>45.86</v>
      </c>
      <c r="J156" s="60">
        <v>1538</v>
      </c>
      <c r="K156" s="34">
        <v>1016</v>
      </c>
      <c r="L156" s="34">
        <v>522</v>
      </c>
      <c r="M156" s="34">
        <v>37</v>
      </c>
      <c r="N156" s="34">
        <v>98.06</v>
      </c>
      <c r="O156" s="34">
        <v>79.430000000000007</v>
      </c>
      <c r="P156" s="34">
        <v>2.52</v>
      </c>
      <c r="Q156" s="34">
        <v>2.04</v>
      </c>
    </row>
    <row r="157" spans="1:17" ht="24">
      <c r="A157" s="23">
        <v>182</v>
      </c>
      <c r="B157" s="30" t="s">
        <v>1817</v>
      </c>
      <c r="C157" s="113" t="s">
        <v>1816</v>
      </c>
      <c r="D157" s="31" t="s">
        <v>1700</v>
      </c>
      <c r="E157" s="35">
        <v>1.92</v>
      </c>
      <c r="F157" s="33">
        <v>202.89</v>
      </c>
      <c r="G157" s="33">
        <v>158.04</v>
      </c>
      <c r="H157" s="33">
        <v>44.85</v>
      </c>
      <c r="I157" s="34"/>
      <c r="J157" s="60">
        <v>390</v>
      </c>
      <c r="K157" s="34">
        <v>304</v>
      </c>
      <c r="L157" s="34">
        <v>86</v>
      </c>
      <c r="M157" s="34"/>
      <c r="N157" s="34">
        <v>14.38</v>
      </c>
      <c r="O157" s="34">
        <v>27.61</v>
      </c>
      <c r="P157" s="34"/>
      <c r="Q157" s="34"/>
    </row>
    <row r="158" spans="1:17" ht="53.25">
      <c r="A158" s="23">
        <v>183</v>
      </c>
      <c r="B158" s="30" t="s">
        <v>1807</v>
      </c>
      <c r="C158" s="113" t="s">
        <v>1815</v>
      </c>
      <c r="D158" s="31" t="s">
        <v>1803</v>
      </c>
      <c r="E158" s="32">
        <v>1.92</v>
      </c>
      <c r="F158" s="33">
        <v>493.74</v>
      </c>
      <c r="G158" s="33">
        <v>265.02</v>
      </c>
      <c r="H158" s="33">
        <v>228.72</v>
      </c>
      <c r="I158" s="33">
        <v>25.64</v>
      </c>
      <c r="J158" s="60">
        <v>948</v>
      </c>
      <c r="K158" s="34">
        <v>509</v>
      </c>
      <c r="L158" s="34">
        <v>439</v>
      </c>
      <c r="M158" s="34">
        <v>49</v>
      </c>
      <c r="N158" s="34">
        <v>21.78</v>
      </c>
      <c r="O158" s="34">
        <v>41.82</v>
      </c>
      <c r="P158" s="34">
        <v>1.55</v>
      </c>
      <c r="Q158" s="34">
        <v>2.98</v>
      </c>
    </row>
    <row r="159" spans="1:17" ht="77.25">
      <c r="A159" s="23">
        <v>184</v>
      </c>
      <c r="B159" s="30" t="s">
        <v>1805</v>
      </c>
      <c r="C159" s="113" t="s">
        <v>1814</v>
      </c>
      <c r="D159" s="31" t="s">
        <v>1803</v>
      </c>
      <c r="E159" s="32">
        <v>1.92</v>
      </c>
      <c r="F159" s="33">
        <v>13.02</v>
      </c>
      <c r="G159" s="33">
        <v>9.74</v>
      </c>
      <c r="H159" s="33">
        <v>3.28</v>
      </c>
      <c r="I159" s="33">
        <v>0.39</v>
      </c>
      <c r="J159" s="60">
        <v>25</v>
      </c>
      <c r="K159" s="34">
        <v>19</v>
      </c>
      <c r="L159" s="34">
        <v>6</v>
      </c>
      <c r="M159" s="34">
        <v>1</v>
      </c>
      <c r="N159" s="34">
        <v>0.8</v>
      </c>
      <c r="O159" s="34">
        <v>1.54</v>
      </c>
      <c r="P159" s="34">
        <v>0.02</v>
      </c>
      <c r="Q159" s="34">
        <v>0.04</v>
      </c>
    </row>
    <row r="160" spans="1:17" ht="36">
      <c r="A160" s="23">
        <v>185</v>
      </c>
      <c r="B160" s="30" t="s">
        <v>1813</v>
      </c>
      <c r="C160" s="113" t="s">
        <v>1812</v>
      </c>
      <c r="D160" s="31" t="s">
        <v>1811</v>
      </c>
      <c r="E160" s="35">
        <v>11.52</v>
      </c>
      <c r="F160" s="33">
        <v>209.4</v>
      </c>
      <c r="G160" s="33">
        <v>138.49</v>
      </c>
      <c r="H160" s="33">
        <v>70.91</v>
      </c>
      <c r="I160" s="34"/>
      <c r="J160" s="60">
        <v>2412</v>
      </c>
      <c r="K160" s="34">
        <v>1595</v>
      </c>
      <c r="L160" s="34">
        <v>817</v>
      </c>
      <c r="M160" s="34"/>
      <c r="N160" s="34">
        <v>10.58</v>
      </c>
      <c r="O160" s="34">
        <v>121.88</v>
      </c>
      <c r="P160" s="34"/>
      <c r="Q160" s="34"/>
    </row>
    <row r="161" spans="1:17" ht="36">
      <c r="A161" s="23">
        <v>186</v>
      </c>
      <c r="B161" s="30" t="s">
        <v>403</v>
      </c>
      <c r="C161" s="113" t="s">
        <v>1810</v>
      </c>
      <c r="D161" s="31" t="s">
        <v>1524</v>
      </c>
      <c r="E161" s="32">
        <v>11.8</v>
      </c>
      <c r="F161" s="33">
        <v>493.42</v>
      </c>
      <c r="G161" s="34"/>
      <c r="H161" s="34"/>
      <c r="I161" s="34"/>
      <c r="J161" s="60">
        <v>5822</v>
      </c>
      <c r="K161" s="34"/>
      <c r="L161" s="34"/>
      <c r="M161" s="34"/>
      <c r="N161" s="34"/>
      <c r="O161" s="34"/>
      <c r="P161" s="34"/>
      <c r="Q161" s="34"/>
    </row>
    <row r="162" spans="1:17" ht="36">
      <c r="A162" s="23">
        <v>187</v>
      </c>
      <c r="B162" s="30" t="s">
        <v>1809</v>
      </c>
      <c r="C162" s="113" t="s">
        <v>1808</v>
      </c>
      <c r="D162" s="31" t="s">
        <v>1778</v>
      </c>
      <c r="E162" s="32">
        <v>1.92</v>
      </c>
      <c r="F162" s="33">
        <v>2146.63</v>
      </c>
      <c r="G162" s="33">
        <v>176.92</v>
      </c>
      <c r="H162" s="33">
        <v>27.29</v>
      </c>
      <c r="I162" s="34"/>
      <c r="J162" s="60">
        <v>4122</v>
      </c>
      <c r="K162" s="34">
        <v>340</v>
      </c>
      <c r="L162" s="34">
        <v>52</v>
      </c>
      <c r="M162" s="34"/>
      <c r="N162" s="34">
        <v>14.36</v>
      </c>
      <c r="O162" s="34">
        <v>27.57</v>
      </c>
      <c r="P162" s="34"/>
      <c r="Q162" s="34"/>
    </row>
    <row r="163" spans="1:17" ht="24">
      <c r="A163" s="23">
        <v>188</v>
      </c>
      <c r="B163" s="30" t="s">
        <v>1807</v>
      </c>
      <c r="C163" s="113" t="s">
        <v>1806</v>
      </c>
      <c r="D163" s="31" t="s">
        <v>1803</v>
      </c>
      <c r="E163" s="32">
        <v>1.92</v>
      </c>
      <c r="F163" s="33">
        <v>1700.9</v>
      </c>
      <c r="G163" s="33">
        <v>331.27</v>
      </c>
      <c r="H163" s="33">
        <v>285.91000000000003</v>
      </c>
      <c r="I163" s="33">
        <v>32.049999999999997</v>
      </c>
      <c r="J163" s="60">
        <v>3266</v>
      </c>
      <c r="K163" s="34">
        <v>636</v>
      </c>
      <c r="L163" s="34">
        <v>549</v>
      </c>
      <c r="M163" s="34">
        <v>62</v>
      </c>
      <c r="N163" s="34">
        <v>27.22</v>
      </c>
      <c r="O163" s="34">
        <v>52.26</v>
      </c>
      <c r="P163" s="34">
        <v>1.94</v>
      </c>
      <c r="Q163" s="34">
        <v>3.72</v>
      </c>
    </row>
    <row r="164" spans="1:17" ht="67.5">
      <c r="A164" s="23">
        <v>189</v>
      </c>
      <c r="B164" s="30" t="s">
        <v>1805</v>
      </c>
      <c r="C164" s="113" t="s">
        <v>402</v>
      </c>
      <c r="D164" s="31" t="s">
        <v>1803</v>
      </c>
      <c r="E164" s="32">
        <v>1.92</v>
      </c>
      <c r="F164" s="33">
        <v>424.7</v>
      </c>
      <c r="G164" s="33">
        <v>60.85</v>
      </c>
      <c r="H164" s="33">
        <v>20.5</v>
      </c>
      <c r="I164" s="33">
        <v>2.4500000000000002</v>
      </c>
      <c r="J164" s="60">
        <v>815</v>
      </c>
      <c r="K164" s="34">
        <v>117</v>
      </c>
      <c r="L164" s="34">
        <v>39</v>
      </c>
      <c r="M164" s="34">
        <v>5</v>
      </c>
      <c r="N164" s="34">
        <v>5</v>
      </c>
      <c r="O164" s="34">
        <v>9.6</v>
      </c>
      <c r="P164" s="34">
        <v>0.15</v>
      </c>
      <c r="Q164" s="34">
        <v>0.28999999999999998</v>
      </c>
    </row>
    <row r="165" spans="1:17" ht="24">
      <c r="A165" s="23">
        <v>190</v>
      </c>
      <c r="B165" s="30" t="s">
        <v>1802</v>
      </c>
      <c r="C165" s="113" t="s">
        <v>1801</v>
      </c>
      <c r="D165" s="31" t="s">
        <v>1800</v>
      </c>
      <c r="E165" s="32">
        <v>1.92</v>
      </c>
      <c r="F165" s="33">
        <v>328.12</v>
      </c>
      <c r="G165" s="33">
        <v>190.27</v>
      </c>
      <c r="H165" s="33">
        <v>74.650000000000006</v>
      </c>
      <c r="I165" s="33">
        <v>3.64</v>
      </c>
      <c r="J165" s="60">
        <v>630</v>
      </c>
      <c r="K165" s="34">
        <v>365</v>
      </c>
      <c r="L165" s="34">
        <v>143</v>
      </c>
      <c r="M165" s="34">
        <v>7</v>
      </c>
      <c r="N165" s="34">
        <v>14.36</v>
      </c>
      <c r="O165" s="34">
        <v>27.57</v>
      </c>
      <c r="P165" s="34">
        <v>0.2</v>
      </c>
      <c r="Q165" s="34">
        <v>0.38</v>
      </c>
    </row>
    <row r="166" spans="1:17" ht="48">
      <c r="A166" s="23">
        <v>191</v>
      </c>
      <c r="B166" s="30" t="s">
        <v>1749</v>
      </c>
      <c r="C166" s="113" t="s">
        <v>1748</v>
      </c>
      <c r="D166" s="31" t="s">
        <v>1747</v>
      </c>
      <c r="E166" s="35">
        <v>1.21</v>
      </c>
      <c r="F166" s="33">
        <v>3155.25</v>
      </c>
      <c r="G166" s="33">
        <v>337.73</v>
      </c>
      <c r="H166" s="33">
        <v>271.14</v>
      </c>
      <c r="I166" s="33">
        <v>4.37</v>
      </c>
      <c r="J166" s="60">
        <v>3818</v>
      </c>
      <c r="K166" s="34">
        <v>409</v>
      </c>
      <c r="L166" s="34">
        <v>328</v>
      </c>
      <c r="M166" s="34">
        <v>5</v>
      </c>
      <c r="N166" s="34">
        <v>26.1</v>
      </c>
      <c r="O166" s="34">
        <v>31.58</v>
      </c>
      <c r="P166" s="34">
        <v>0.24</v>
      </c>
      <c r="Q166" s="34">
        <v>0.28999999999999998</v>
      </c>
    </row>
    <row r="167" spans="1:17">
      <c r="A167" s="23">
        <v>192</v>
      </c>
      <c r="B167" s="30" t="s">
        <v>1746</v>
      </c>
      <c r="C167" s="113" t="s">
        <v>1745</v>
      </c>
      <c r="D167" s="31" t="s">
        <v>1682</v>
      </c>
      <c r="E167" s="32">
        <v>150</v>
      </c>
      <c r="F167" s="33">
        <v>36.61</v>
      </c>
      <c r="G167" s="34"/>
      <c r="H167" s="34"/>
      <c r="I167" s="34"/>
      <c r="J167" s="60">
        <v>5492</v>
      </c>
      <c r="K167" s="34"/>
      <c r="L167" s="34"/>
      <c r="M167" s="34"/>
      <c r="N167" s="34"/>
      <c r="O167" s="34"/>
      <c r="P167" s="34"/>
      <c r="Q167" s="34"/>
    </row>
    <row r="168" spans="1:17">
      <c r="A168" s="23">
        <v>193</v>
      </c>
      <c r="B168" s="30" t="s">
        <v>1744</v>
      </c>
      <c r="C168" s="113" t="s">
        <v>1743</v>
      </c>
      <c r="D168" s="31" t="s">
        <v>1682</v>
      </c>
      <c r="E168" s="35">
        <v>154.9</v>
      </c>
      <c r="F168" s="33">
        <v>31.16</v>
      </c>
      <c r="G168" s="34"/>
      <c r="H168" s="34"/>
      <c r="I168" s="34"/>
      <c r="J168" s="60">
        <v>4827</v>
      </c>
      <c r="K168" s="34"/>
      <c r="L168" s="34"/>
      <c r="M168" s="34"/>
      <c r="N168" s="34"/>
      <c r="O168" s="34"/>
      <c r="P168" s="34"/>
      <c r="Q168" s="34"/>
    </row>
    <row r="169" spans="1:17" ht="24">
      <c r="A169" s="23">
        <v>194</v>
      </c>
      <c r="B169" s="30" t="s">
        <v>1799</v>
      </c>
      <c r="C169" s="113" t="s">
        <v>1798</v>
      </c>
      <c r="D169" s="31" t="s">
        <v>1539</v>
      </c>
      <c r="E169" s="35">
        <v>0.84</v>
      </c>
      <c r="F169" s="33">
        <v>4594.2700000000004</v>
      </c>
      <c r="G169" s="33">
        <v>1566.44</v>
      </c>
      <c r="H169" s="33">
        <v>806.27</v>
      </c>
      <c r="I169" s="33">
        <v>57.33</v>
      </c>
      <c r="J169" s="60">
        <v>3859</v>
      </c>
      <c r="K169" s="34">
        <v>1316</v>
      </c>
      <c r="L169" s="34">
        <v>677</v>
      </c>
      <c r="M169" s="34">
        <v>48</v>
      </c>
      <c r="N169" s="34">
        <v>122.57</v>
      </c>
      <c r="O169" s="34">
        <v>102.96</v>
      </c>
      <c r="P169" s="34">
        <v>3.15</v>
      </c>
      <c r="Q169" s="34">
        <v>2.65</v>
      </c>
    </row>
    <row r="170" spans="1:17" ht="36">
      <c r="A170" s="23">
        <v>195</v>
      </c>
      <c r="B170" s="30" t="s">
        <v>1796</v>
      </c>
      <c r="C170" s="113" t="s">
        <v>1795</v>
      </c>
      <c r="D170" s="31" t="s">
        <v>1516</v>
      </c>
      <c r="E170" s="32">
        <v>84</v>
      </c>
      <c r="F170" s="33">
        <v>66.05</v>
      </c>
      <c r="G170" s="34"/>
      <c r="H170" s="34"/>
      <c r="I170" s="34"/>
      <c r="J170" s="60">
        <v>5548</v>
      </c>
      <c r="K170" s="34"/>
      <c r="L170" s="34"/>
      <c r="M170" s="34"/>
      <c r="N170" s="34"/>
      <c r="O170" s="34"/>
      <c r="P170" s="34"/>
      <c r="Q170" s="34"/>
    </row>
    <row r="171" spans="1:17" ht="24">
      <c r="A171" s="23">
        <v>196</v>
      </c>
      <c r="B171" s="30" t="s">
        <v>1735</v>
      </c>
      <c r="C171" s="113" t="s">
        <v>1794</v>
      </c>
      <c r="D171" s="31" t="s">
        <v>1540</v>
      </c>
      <c r="E171" s="35">
        <v>1E-3</v>
      </c>
      <c r="F171" s="33">
        <v>64980.89</v>
      </c>
      <c r="G171" s="33">
        <v>1978.2</v>
      </c>
      <c r="H171" s="33">
        <v>4648.3500000000004</v>
      </c>
      <c r="I171" s="33">
        <v>327.60000000000002</v>
      </c>
      <c r="J171" s="60">
        <v>65</v>
      </c>
      <c r="K171" s="34">
        <v>2</v>
      </c>
      <c r="L171" s="34">
        <v>5</v>
      </c>
      <c r="M171" s="34"/>
      <c r="N171" s="34">
        <v>180</v>
      </c>
      <c r="O171" s="34">
        <v>0.18</v>
      </c>
      <c r="P171" s="34">
        <v>18</v>
      </c>
      <c r="Q171" s="34">
        <v>0.02</v>
      </c>
    </row>
    <row r="172" spans="1:17" ht="24">
      <c r="A172" s="23">
        <v>197</v>
      </c>
      <c r="B172" s="30" t="s">
        <v>1793</v>
      </c>
      <c r="C172" s="113" t="s">
        <v>1792</v>
      </c>
      <c r="D172" s="31" t="s">
        <v>1791</v>
      </c>
      <c r="E172" s="35">
        <v>1.4500000000000001E-2</v>
      </c>
      <c r="F172" s="33">
        <v>27464.46</v>
      </c>
      <c r="G172" s="33">
        <v>1017.85</v>
      </c>
      <c r="H172" s="33">
        <v>559.04</v>
      </c>
      <c r="I172" s="33">
        <v>38.4</v>
      </c>
      <c r="J172" s="60">
        <v>398</v>
      </c>
      <c r="K172" s="34">
        <v>15</v>
      </c>
      <c r="L172" s="34">
        <v>8</v>
      </c>
      <c r="M172" s="34">
        <v>1</v>
      </c>
      <c r="N172" s="34">
        <v>84.75</v>
      </c>
      <c r="O172" s="34">
        <v>1.23</v>
      </c>
      <c r="P172" s="34">
        <v>2.11</v>
      </c>
      <c r="Q172" s="34">
        <v>0.03</v>
      </c>
    </row>
    <row r="173" spans="1:17" ht="36">
      <c r="A173" s="23">
        <v>198</v>
      </c>
      <c r="B173" s="30" t="s">
        <v>1790</v>
      </c>
      <c r="C173" s="113" t="s">
        <v>1789</v>
      </c>
      <c r="D173" s="31" t="s">
        <v>1543</v>
      </c>
      <c r="E173" s="35">
        <v>0.03</v>
      </c>
      <c r="F173" s="33">
        <v>7407.56</v>
      </c>
      <c r="G173" s="33">
        <v>441.97</v>
      </c>
      <c r="H173" s="33">
        <v>14.19</v>
      </c>
      <c r="I173" s="34"/>
      <c r="J173" s="60">
        <v>222</v>
      </c>
      <c r="K173" s="34">
        <v>13</v>
      </c>
      <c r="L173" s="34"/>
      <c r="M173" s="34"/>
      <c r="N173" s="34">
        <v>36.799999999999997</v>
      </c>
      <c r="O173" s="34">
        <v>1.1000000000000001</v>
      </c>
      <c r="P173" s="34"/>
      <c r="Q173" s="34"/>
    </row>
    <row r="174" spans="1:17" ht="24">
      <c r="A174" s="23">
        <v>199</v>
      </c>
      <c r="B174" s="30" t="s">
        <v>1788</v>
      </c>
      <c r="C174" s="113" t="s">
        <v>1787</v>
      </c>
      <c r="D174" s="31" t="s">
        <v>1536</v>
      </c>
      <c r="E174" s="32">
        <v>0.02</v>
      </c>
      <c r="F174" s="33">
        <v>7931.37</v>
      </c>
      <c r="G174" s="33">
        <v>637.73</v>
      </c>
      <c r="H174" s="33">
        <v>8.73</v>
      </c>
      <c r="I174" s="34"/>
      <c r="J174" s="60">
        <v>159</v>
      </c>
      <c r="K174" s="34">
        <v>13</v>
      </c>
      <c r="L174" s="34"/>
      <c r="M174" s="34"/>
      <c r="N174" s="34">
        <v>53.1</v>
      </c>
      <c r="O174" s="34">
        <v>1.06</v>
      </c>
      <c r="P174" s="34"/>
      <c r="Q174" s="34"/>
    </row>
    <row r="175" spans="1:17" ht="36">
      <c r="A175" s="23">
        <v>200</v>
      </c>
      <c r="B175" s="30" t="s">
        <v>1786</v>
      </c>
      <c r="C175" s="113" t="s">
        <v>1785</v>
      </c>
      <c r="D175" s="31" t="s">
        <v>1516</v>
      </c>
      <c r="E175" s="35">
        <v>4</v>
      </c>
      <c r="F175" s="33">
        <v>175.31</v>
      </c>
      <c r="G175" s="34"/>
      <c r="H175" s="34"/>
      <c r="I175" s="34"/>
      <c r="J175" s="60">
        <v>701</v>
      </c>
      <c r="K175" s="34"/>
      <c r="L175" s="34"/>
      <c r="M175" s="34"/>
      <c r="N175" s="34"/>
      <c r="O175" s="34"/>
      <c r="P175" s="34"/>
      <c r="Q175" s="34"/>
    </row>
    <row r="176" spans="1:17">
      <c r="A176" s="215" t="s">
        <v>1582</v>
      </c>
      <c r="B176" s="216"/>
      <c r="C176" s="216"/>
      <c r="D176" s="216"/>
      <c r="E176" s="216"/>
      <c r="F176" s="216"/>
      <c r="G176" s="216"/>
      <c r="H176" s="216"/>
      <c r="I176" s="216"/>
      <c r="J176" s="61">
        <v>437015</v>
      </c>
      <c r="K176" s="33">
        <v>47511</v>
      </c>
      <c r="L176" s="33">
        <v>40739</v>
      </c>
      <c r="M176" s="33">
        <v>3089</v>
      </c>
      <c r="N176" s="34"/>
      <c r="O176" s="33">
        <v>3804.09</v>
      </c>
      <c r="P176" s="34"/>
      <c r="Q176" s="33">
        <v>192.78</v>
      </c>
    </row>
    <row r="177" spans="1:17">
      <c r="A177" s="215" t="s">
        <v>1583</v>
      </c>
      <c r="B177" s="216"/>
      <c r="C177" s="216"/>
      <c r="D177" s="216"/>
      <c r="E177" s="216"/>
      <c r="F177" s="216"/>
      <c r="G177" s="216"/>
      <c r="H177" s="216"/>
      <c r="I177" s="216"/>
      <c r="J177" s="61">
        <v>459336</v>
      </c>
      <c r="K177" s="33">
        <v>60352</v>
      </c>
      <c r="L177" s="33">
        <v>50219</v>
      </c>
      <c r="M177" s="33">
        <v>4207</v>
      </c>
      <c r="N177" s="34"/>
      <c r="O177" s="33">
        <v>4623.2700000000004</v>
      </c>
      <c r="P177" s="34"/>
      <c r="Q177" s="33">
        <v>248.58</v>
      </c>
    </row>
    <row r="178" spans="1:17">
      <c r="A178" s="215" t="s">
        <v>1584</v>
      </c>
      <c r="B178" s="216"/>
      <c r="C178" s="216"/>
      <c r="D178" s="216"/>
      <c r="E178" s="216"/>
      <c r="F178" s="216"/>
      <c r="G178" s="216"/>
      <c r="H178" s="216"/>
      <c r="I178" s="216"/>
      <c r="J178" s="60"/>
      <c r="K178" s="34"/>
      <c r="L178" s="34"/>
      <c r="M178" s="34"/>
      <c r="N178" s="34"/>
      <c r="O178" s="34"/>
      <c r="P178" s="34"/>
      <c r="Q178" s="34"/>
    </row>
    <row r="179" spans="1:17" ht="34.15" customHeight="1">
      <c r="A179" s="215" t="s">
        <v>401</v>
      </c>
      <c r="B179" s="216"/>
      <c r="C179" s="216"/>
      <c r="D179" s="216"/>
      <c r="E179" s="216"/>
      <c r="F179" s="216"/>
      <c r="G179" s="216"/>
      <c r="H179" s="216"/>
      <c r="I179" s="216"/>
      <c r="J179" s="61">
        <v>2176</v>
      </c>
      <c r="K179" s="33">
        <v>2043</v>
      </c>
      <c r="L179" s="33">
        <v>133</v>
      </c>
      <c r="M179" s="33">
        <v>133</v>
      </c>
      <c r="N179" s="34"/>
      <c r="O179" s="34"/>
      <c r="P179" s="34"/>
      <c r="Q179" s="34"/>
    </row>
    <row r="180" spans="1:17" ht="43.9" customHeight="1">
      <c r="A180" s="215" t="s">
        <v>400</v>
      </c>
      <c r="B180" s="216"/>
      <c r="C180" s="216"/>
      <c r="D180" s="216"/>
      <c r="E180" s="216"/>
      <c r="F180" s="216"/>
      <c r="G180" s="216"/>
      <c r="H180" s="216"/>
      <c r="I180" s="216"/>
      <c r="J180" s="61">
        <v>8849</v>
      </c>
      <c r="K180" s="33">
        <v>4221</v>
      </c>
      <c r="L180" s="33">
        <v>4628</v>
      </c>
      <c r="M180" s="33">
        <v>486</v>
      </c>
      <c r="N180" s="34"/>
      <c r="O180" s="33">
        <v>320.06700000000001</v>
      </c>
      <c r="P180" s="34"/>
      <c r="Q180" s="33">
        <v>27.5825</v>
      </c>
    </row>
    <row r="181" spans="1:17" ht="36.6" customHeight="1">
      <c r="A181" s="215" t="s">
        <v>399</v>
      </c>
      <c r="B181" s="216"/>
      <c r="C181" s="216"/>
      <c r="D181" s="216"/>
      <c r="E181" s="216"/>
      <c r="F181" s="216"/>
      <c r="G181" s="216"/>
      <c r="H181" s="216"/>
      <c r="I181" s="216"/>
      <c r="J181" s="61">
        <v>11296</v>
      </c>
      <c r="K181" s="33">
        <v>6578</v>
      </c>
      <c r="L181" s="33">
        <v>4716</v>
      </c>
      <c r="M181" s="33">
        <v>496</v>
      </c>
      <c r="N181" s="34"/>
      <c r="O181" s="33">
        <v>499.13200000000001</v>
      </c>
      <c r="P181" s="34"/>
      <c r="Q181" s="33">
        <v>28.181999999999999</v>
      </c>
    </row>
    <row r="182" spans="1:17">
      <c r="A182" s="215" t="s">
        <v>1585</v>
      </c>
      <c r="B182" s="216"/>
      <c r="C182" s="216"/>
      <c r="D182" s="216"/>
      <c r="E182" s="216"/>
      <c r="F182" s="216"/>
      <c r="G182" s="216"/>
      <c r="H182" s="216"/>
      <c r="I182" s="216"/>
      <c r="J182" s="61">
        <v>68824</v>
      </c>
      <c r="K182" s="34"/>
      <c r="L182" s="34"/>
      <c r="M182" s="34"/>
      <c r="N182" s="34"/>
      <c r="O182" s="34"/>
      <c r="P182" s="34"/>
      <c r="Q182" s="34"/>
    </row>
    <row r="183" spans="1:17">
      <c r="A183" s="215" t="s">
        <v>1586</v>
      </c>
      <c r="B183" s="216"/>
      <c r="C183" s="216"/>
      <c r="D183" s="216"/>
      <c r="E183" s="216"/>
      <c r="F183" s="216"/>
      <c r="G183" s="216"/>
      <c r="H183" s="216"/>
      <c r="I183" s="216"/>
      <c r="J183" s="61">
        <v>43472</v>
      </c>
      <c r="K183" s="34"/>
      <c r="L183" s="34"/>
      <c r="M183" s="34"/>
      <c r="N183" s="34"/>
      <c r="O183" s="34"/>
      <c r="P183" s="34"/>
      <c r="Q183" s="34"/>
    </row>
    <row r="184" spans="1:17">
      <c r="A184" s="225" t="s">
        <v>1587</v>
      </c>
      <c r="B184" s="216"/>
      <c r="C184" s="216"/>
      <c r="D184" s="216"/>
      <c r="E184" s="216"/>
      <c r="F184" s="216"/>
      <c r="G184" s="216"/>
      <c r="H184" s="216"/>
      <c r="I184" s="216"/>
      <c r="J184" s="60"/>
      <c r="K184" s="34"/>
      <c r="L184" s="34"/>
      <c r="M184" s="34"/>
      <c r="N184" s="34"/>
      <c r="O184" s="34"/>
      <c r="P184" s="34"/>
      <c r="Q184" s="34"/>
    </row>
    <row r="185" spans="1:17">
      <c r="A185" s="215" t="s">
        <v>1590</v>
      </c>
      <c r="B185" s="216"/>
      <c r="C185" s="216"/>
      <c r="D185" s="216"/>
      <c r="E185" s="216"/>
      <c r="F185" s="216"/>
      <c r="G185" s="216"/>
      <c r="H185" s="216"/>
      <c r="I185" s="216"/>
      <c r="J185" s="61">
        <v>571632</v>
      </c>
      <c r="K185" s="34"/>
      <c r="L185" s="34"/>
      <c r="M185" s="34"/>
      <c r="N185" s="34"/>
      <c r="O185" s="33">
        <v>4623.2700000000004</v>
      </c>
      <c r="P185" s="34"/>
      <c r="Q185" s="33">
        <v>248.58</v>
      </c>
    </row>
    <row r="186" spans="1:17">
      <c r="A186" s="215" t="s">
        <v>1591</v>
      </c>
      <c r="B186" s="216"/>
      <c r="C186" s="216"/>
      <c r="D186" s="216"/>
      <c r="E186" s="216"/>
      <c r="F186" s="216"/>
      <c r="G186" s="216"/>
      <c r="H186" s="216"/>
      <c r="I186" s="216"/>
      <c r="J186" s="60"/>
      <c r="K186" s="34"/>
      <c r="L186" s="34"/>
      <c r="M186" s="34"/>
      <c r="N186" s="34"/>
      <c r="O186" s="34"/>
      <c r="P186" s="34"/>
      <c r="Q186" s="34"/>
    </row>
    <row r="187" spans="1:17">
      <c r="A187" s="215" t="s">
        <v>1592</v>
      </c>
      <c r="B187" s="216"/>
      <c r="C187" s="216"/>
      <c r="D187" s="216"/>
      <c r="E187" s="216"/>
      <c r="F187" s="216"/>
      <c r="G187" s="216"/>
      <c r="H187" s="216"/>
      <c r="I187" s="216"/>
      <c r="J187" s="61">
        <v>348765</v>
      </c>
      <c r="K187" s="34"/>
      <c r="L187" s="34"/>
      <c r="M187" s="34"/>
      <c r="N187" s="34"/>
      <c r="O187" s="34"/>
      <c r="P187" s="34"/>
      <c r="Q187" s="34"/>
    </row>
    <row r="188" spans="1:17">
      <c r="A188" s="215" t="s">
        <v>1593</v>
      </c>
      <c r="B188" s="216"/>
      <c r="C188" s="216"/>
      <c r="D188" s="216"/>
      <c r="E188" s="216"/>
      <c r="F188" s="216"/>
      <c r="G188" s="216"/>
      <c r="H188" s="216"/>
      <c r="I188" s="216"/>
      <c r="J188" s="61">
        <v>50219</v>
      </c>
      <c r="K188" s="34"/>
      <c r="L188" s="34"/>
      <c r="M188" s="34"/>
      <c r="N188" s="34"/>
      <c r="O188" s="34"/>
      <c r="P188" s="34"/>
      <c r="Q188" s="34"/>
    </row>
    <row r="189" spans="1:17">
      <c r="A189" s="215" t="s">
        <v>1594</v>
      </c>
      <c r="B189" s="216"/>
      <c r="C189" s="216"/>
      <c r="D189" s="216"/>
      <c r="E189" s="216"/>
      <c r="F189" s="216"/>
      <c r="G189" s="216"/>
      <c r="H189" s="216"/>
      <c r="I189" s="216"/>
      <c r="J189" s="61">
        <v>64559</v>
      </c>
      <c r="K189" s="34"/>
      <c r="L189" s="34"/>
      <c r="M189" s="34"/>
      <c r="N189" s="34"/>
      <c r="O189" s="34"/>
      <c r="P189" s="34"/>
      <c r="Q189" s="34"/>
    </row>
    <row r="190" spans="1:17">
      <c r="A190" s="215" t="s">
        <v>1595</v>
      </c>
      <c r="B190" s="216"/>
      <c r="C190" s="216"/>
      <c r="D190" s="216"/>
      <c r="E190" s="216"/>
      <c r="F190" s="216"/>
      <c r="G190" s="216"/>
      <c r="H190" s="216"/>
      <c r="I190" s="216"/>
      <c r="J190" s="61">
        <v>68824</v>
      </c>
      <c r="K190" s="34"/>
      <c r="L190" s="34"/>
      <c r="M190" s="34"/>
      <c r="N190" s="34"/>
      <c r="O190" s="34"/>
      <c r="P190" s="34"/>
      <c r="Q190" s="34"/>
    </row>
    <row r="191" spans="1:17">
      <c r="A191" s="215" t="s">
        <v>1596</v>
      </c>
      <c r="B191" s="216"/>
      <c r="C191" s="216"/>
      <c r="D191" s="216"/>
      <c r="E191" s="216"/>
      <c r="F191" s="216"/>
      <c r="G191" s="216"/>
      <c r="H191" s="216"/>
      <c r="I191" s="216"/>
      <c r="J191" s="61">
        <v>43472</v>
      </c>
      <c r="K191" s="34"/>
      <c r="L191" s="34"/>
      <c r="M191" s="34"/>
      <c r="N191" s="34"/>
      <c r="O191" s="34"/>
      <c r="P191" s="34"/>
      <c r="Q191" s="34"/>
    </row>
    <row r="192" spans="1:17">
      <c r="A192" s="225" t="s">
        <v>1597</v>
      </c>
      <c r="B192" s="216"/>
      <c r="C192" s="216"/>
      <c r="D192" s="216"/>
      <c r="E192" s="216"/>
      <c r="F192" s="216"/>
      <c r="G192" s="216"/>
      <c r="H192" s="216"/>
      <c r="I192" s="216"/>
      <c r="J192" s="62">
        <v>571632</v>
      </c>
      <c r="K192" s="34"/>
      <c r="L192" s="34"/>
      <c r="M192" s="34"/>
      <c r="N192" s="34"/>
      <c r="O192" s="36">
        <v>4623.2700000000004</v>
      </c>
      <c r="P192" s="34"/>
      <c r="Q192" s="36">
        <v>248.58</v>
      </c>
    </row>
    <row r="193" spans="1:17">
      <c r="F193" s="27"/>
      <c r="G193" s="27"/>
      <c r="H193" s="27"/>
      <c r="I193" s="27"/>
      <c r="J193" s="63"/>
      <c r="K193" s="27"/>
      <c r="L193" s="27"/>
      <c r="M193" s="27"/>
      <c r="N193" s="27"/>
      <c r="O193" s="27"/>
      <c r="P193" s="27"/>
      <c r="Q193" s="27"/>
    </row>
    <row r="194" spans="1:17" customFormat="1" ht="12.75" customHeight="1">
      <c r="A194" s="49"/>
      <c r="B194" s="18" t="s">
        <v>1612</v>
      </c>
      <c r="C194" s="18"/>
      <c r="D194" s="18"/>
      <c r="E194" s="18"/>
      <c r="F194" s="18"/>
      <c r="G194" s="18"/>
      <c r="H194" s="18"/>
      <c r="I194" s="18" t="s">
        <v>991</v>
      </c>
      <c r="J194" s="59"/>
      <c r="K194" s="59"/>
      <c r="L194" s="18"/>
      <c r="M194" s="18"/>
      <c r="N194" s="50"/>
      <c r="O194" s="50"/>
      <c r="P194" s="50"/>
    </row>
    <row r="195" spans="1:17" customFormat="1" ht="12.75" customHeight="1">
      <c r="A195" s="49"/>
      <c r="B195" s="51"/>
      <c r="C195" s="52"/>
      <c r="D195" s="53"/>
      <c r="E195" s="51"/>
      <c r="F195" s="51"/>
      <c r="G195" s="52"/>
      <c r="H195" s="40"/>
      <c r="I195" s="18"/>
      <c r="J195" s="59"/>
      <c r="K195" s="59"/>
      <c r="L195" s="18"/>
      <c r="M195" s="18"/>
      <c r="N195" s="50"/>
      <c r="O195" s="50"/>
      <c r="P195" s="50"/>
    </row>
    <row r="196" spans="1:17">
      <c r="F196" s="27"/>
      <c r="G196" s="27"/>
      <c r="H196" s="27"/>
      <c r="I196" s="27"/>
      <c r="J196" s="63"/>
      <c r="K196" s="63"/>
      <c r="L196" s="27"/>
      <c r="M196" s="27"/>
      <c r="N196" s="27"/>
      <c r="O196" s="27"/>
      <c r="P196" s="27"/>
      <c r="Q196" s="27"/>
    </row>
  </sheetData>
  <mergeCells count="51">
    <mergeCell ref="E1:I1"/>
    <mergeCell ref="P17:P19"/>
    <mergeCell ref="A32:Q32"/>
    <mergeCell ref="A40:Q40"/>
    <mergeCell ref="A47:Q47"/>
    <mergeCell ref="N17:N19"/>
    <mergeCell ref="Q17:Q19"/>
    <mergeCell ref="J18:J19"/>
    <mergeCell ref="F18:F19"/>
    <mergeCell ref="F17:I17"/>
    <mergeCell ref="A182:I182"/>
    <mergeCell ref="A185:I185"/>
    <mergeCell ref="A186:I186"/>
    <mergeCell ref="A187:I187"/>
    <mergeCell ref="A188:I188"/>
    <mergeCell ref="O17:O19"/>
    <mergeCell ref="K18:M18"/>
    <mergeCell ref="J17:M17"/>
    <mergeCell ref="G18:I18"/>
    <mergeCell ref="A96:Q96"/>
    <mergeCell ref="A106:Q106"/>
    <mergeCell ref="A127:Q127"/>
    <mergeCell ref="A179:I179"/>
    <mergeCell ref="A180:I180"/>
    <mergeCell ref="A181:I181"/>
    <mergeCell ref="A66:Q66"/>
    <mergeCell ref="A17:A19"/>
    <mergeCell ref="C17:C19"/>
    <mergeCell ref="D17:D19"/>
    <mergeCell ref="E17:E19"/>
    <mergeCell ref="B17:B19"/>
    <mergeCell ref="A191:I191"/>
    <mergeCell ref="A192:I192"/>
    <mergeCell ref="J12:K12"/>
    <mergeCell ref="J13:K13"/>
    <mergeCell ref="J14:K14"/>
    <mergeCell ref="A189:I189"/>
    <mergeCell ref="A190:I190"/>
    <mergeCell ref="A178:I178"/>
    <mergeCell ref="A74:Q74"/>
    <mergeCell ref="A89:Q89"/>
    <mergeCell ref="A128:Q128"/>
    <mergeCell ref="A21:Q21"/>
    <mergeCell ref="A31:Q31"/>
    <mergeCell ref="A184:I184"/>
    <mergeCell ref="A137:Q137"/>
    <mergeCell ref="A140:Q140"/>
    <mergeCell ref="A155:Q155"/>
    <mergeCell ref="A176:I176"/>
    <mergeCell ref="A177:I177"/>
    <mergeCell ref="A183:I183"/>
  </mergeCells>
  <phoneticPr fontId="60" type="noConversion"/>
  <pageMargins left="0.23622047244094491" right="0" top="0.39370078740157483" bottom="0.39370078740157483" header="0.19685039370078741" footer="0.19685039370078741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indexed="46"/>
  </sheetPr>
  <dimension ref="A1:D49"/>
  <sheetViews>
    <sheetView tabSelected="1" topLeftCell="A38" zoomScaleNormal="100" zoomScaleSheetLayoutView="75" workbookViewId="0">
      <selection activeCell="E60" sqref="E60"/>
    </sheetView>
  </sheetViews>
  <sheetFormatPr defaultColWidth="9" defaultRowHeight="12.75"/>
  <cols>
    <col min="1" max="1" width="41.85546875" style="102" customWidth="1"/>
    <col min="2" max="2" width="21.5703125" style="102" customWidth="1"/>
    <col min="3" max="3" width="22.28515625" style="102" customWidth="1"/>
    <col min="4" max="4" width="22.28515625" style="103" customWidth="1"/>
    <col min="5" max="250" width="20.140625" style="102" customWidth="1"/>
    <col min="251" max="251" width="10.7109375" style="102" customWidth="1"/>
    <col min="252" max="252" width="11.140625" style="102" customWidth="1"/>
    <col min="253" max="253" width="21.42578125" style="102" customWidth="1"/>
    <col min="254" max="254" width="21.5703125" style="102" customWidth="1"/>
    <col min="255" max="255" width="22.28515625" style="102" customWidth="1"/>
    <col min="256" max="16384" width="9" style="102"/>
  </cols>
  <sheetData>
    <row r="1" spans="1:4" s="72" customFormat="1" ht="18.75" customHeight="1">
      <c r="A1" s="239" t="s">
        <v>1632</v>
      </c>
      <c r="B1" s="239"/>
      <c r="C1" s="239"/>
      <c r="D1" s="239"/>
    </row>
    <row r="2" spans="1:4" s="72" customFormat="1" ht="15.75" customHeight="1">
      <c r="A2" s="73"/>
      <c r="B2" s="73"/>
      <c r="C2" s="73"/>
      <c r="D2" s="73"/>
    </row>
    <row r="3" spans="1:4" s="72" customFormat="1" ht="20.25" customHeight="1">
      <c r="A3" s="240" t="s">
        <v>1633</v>
      </c>
      <c r="B3" s="240"/>
      <c r="C3" s="240"/>
      <c r="D3" s="240"/>
    </row>
    <row r="4" spans="1:4" s="72" customFormat="1" ht="15.75" customHeight="1">
      <c r="A4" s="74"/>
      <c r="B4" s="75"/>
      <c r="C4" s="74"/>
      <c r="D4" s="76"/>
    </row>
    <row r="5" spans="1:4" s="77" customFormat="1" ht="18.75">
      <c r="A5" s="241" t="s">
        <v>485</v>
      </c>
      <c r="B5" s="241"/>
      <c r="C5" s="241"/>
      <c r="D5" s="241"/>
    </row>
    <row r="6" spans="1:4" s="77" customFormat="1" ht="18.75">
      <c r="A6" s="241" t="s">
        <v>486</v>
      </c>
      <c r="B6" s="241"/>
      <c r="C6" s="241"/>
      <c r="D6" s="241"/>
    </row>
    <row r="7" spans="1:4" s="77" customFormat="1" ht="9" customHeight="1">
      <c r="A7" s="241"/>
      <c r="B7" s="241"/>
      <c r="C7" s="241"/>
      <c r="D7" s="241"/>
    </row>
    <row r="8" spans="1:4" s="77" customFormat="1" ht="15.75" customHeight="1">
      <c r="A8" s="78"/>
      <c r="B8" s="78"/>
      <c r="C8" s="78"/>
      <c r="D8" s="78"/>
    </row>
    <row r="9" spans="1:4" s="83" customFormat="1" ht="15.75" customHeight="1">
      <c r="A9" s="79" t="s">
        <v>1634</v>
      </c>
      <c r="B9" s="80"/>
      <c r="C9" s="81"/>
      <c r="D9" s="82" t="s">
        <v>1635</v>
      </c>
    </row>
    <row r="10" spans="1:4" s="72" customFormat="1" ht="15.75" customHeight="1">
      <c r="A10" s="242" t="s">
        <v>1636</v>
      </c>
      <c r="B10" s="245" t="s">
        <v>1637</v>
      </c>
      <c r="C10" s="245" t="s">
        <v>1638</v>
      </c>
      <c r="D10" s="245" t="s">
        <v>1639</v>
      </c>
    </row>
    <row r="11" spans="1:4" s="84" customFormat="1" ht="12.75" customHeight="1">
      <c r="A11" s="243"/>
      <c r="B11" s="246"/>
      <c r="C11" s="246"/>
      <c r="D11" s="248"/>
    </row>
    <row r="12" spans="1:4" s="84" customFormat="1" ht="12.75" customHeight="1">
      <c r="A12" s="243"/>
      <c r="B12" s="246"/>
      <c r="C12" s="246"/>
      <c r="D12" s="248"/>
    </row>
    <row r="13" spans="1:4" s="84" customFormat="1" ht="42.75" customHeight="1">
      <c r="A13" s="244"/>
      <c r="B13" s="247"/>
      <c r="C13" s="246"/>
      <c r="D13" s="249"/>
    </row>
    <row r="14" spans="1:4" s="72" customFormat="1" ht="15.75">
      <c r="A14" s="109" t="s">
        <v>1640</v>
      </c>
      <c r="B14" s="85" t="s">
        <v>1641</v>
      </c>
      <c r="C14" s="86" t="s">
        <v>1642</v>
      </c>
      <c r="D14" s="105" t="s">
        <v>1643</v>
      </c>
    </row>
    <row r="15" spans="1:4" s="89" customFormat="1" ht="50.1" customHeight="1">
      <c r="A15" s="110" t="s">
        <v>422</v>
      </c>
      <c r="B15" s="87">
        <f ca="1">'Сводка затрат'!H14</f>
        <v>2170450</v>
      </c>
      <c r="C15" s="88">
        <f ca="1">ROUND('Сводка затрат'!D14*4.42+'Сводка затрат'!E14*4.42+'Сводка затрат'!F14*4.19+'Сводка затрат'!G14*6.05,0)</f>
        <v>9593389</v>
      </c>
      <c r="D15" s="112" t="s">
        <v>444</v>
      </c>
    </row>
    <row r="16" spans="1:4" s="89" customFormat="1" ht="50.1" customHeight="1">
      <c r="A16" s="104" t="s">
        <v>423</v>
      </c>
      <c r="B16" s="87">
        <f ca="1">'Сводка затрат'!H15</f>
        <v>216901</v>
      </c>
      <c r="C16" s="88">
        <f ca="1">ROUND('Сводка затрат'!D15*4.42+'Сводка затрат'!E15*4.42+'Сводка затрат'!F15*4.19+'Сводка затрат'!G15*6.05,0)</f>
        <v>959813</v>
      </c>
      <c r="D16" s="112" t="s">
        <v>445</v>
      </c>
    </row>
    <row r="17" spans="1:4" s="89" customFormat="1" ht="50.1" customHeight="1">
      <c r="A17" s="104" t="s">
        <v>434</v>
      </c>
      <c r="B17" s="87">
        <f ca="1">'Сводка затрат'!H16</f>
        <v>330884</v>
      </c>
      <c r="C17" s="88">
        <f ca="1">ROUND('Сводка затрат'!D16*4.42+'Сводка затрат'!E16*4.42+'Сводка затрат'!F16*4.19+'Сводка затрат'!G16*6.05,0)</f>
        <v>1428465</v>
      </c>
      <c r="D17" s="112" t="s">
        <v>446</v>
      </c>
    </row>
    <row r="18" spans="1:4" s="89" customFormat="1" ht="50.1" customHeight="1">
      <c r="A18" s="104" t="s">
        <v>435</v>
      </c>
      <c r="B18" s="87">
        <f ca="1">'Сводка затрат'!H17</f>
        <v>246479</v>
      </c>
      <c r="C18" s="88">
        <f ca="1">ROUND('Сводка затрат'!D17*4.42+'Сводка затрат'!E17*4.42+'Сводка затрат'!F17*4.19+'Сводка затрат'!G17*6.05,0)</f>
        <v>1085317</v>
      </c>
      <c r="D18" s="112" t="s">
        <v>447</v>
      </c>
    </row>
    <row r="19" spans="1:4" s="89" customFormat="1" ht="50.1" customHeight="1">
      <c r="A19" s="104" t="s">
        <v>436</v>
      </c>
      <c r="B19" s="87">
        <f ca="1">'Сводка затрат'!H18</f>
        <v>32065</v>
      </c>
      <c r="C19" s="88">
        <f ca="1">ROUND('Сводка затрат'!D18*4.42+'Сводка затрат'!E18*4.42+'Сводка затрат'!F18*4.19+'Сводка затрат'!G18*6.05,0)</f>
        <v>141727</v>
      </c>
      <c r="D19" s="112" t="s">
        <v>448</v>
      </c>
    </row>
    <row r="20" spans="1:4" s="89" customFormat="1" ht="50.1" customHeight="1">
      <c r="A20" s="104" t="s">
        <v>433</v>
      </c>
      <c r="B20" s="87">
        <f ca="1">'Сводка затрат'!H19</f>
        <v>60253</v>
      </c>
      <c r="C20" s="88">
        <f ca="1">ROUND('Сводка затрат'!D19*4.42+'Сводка затрат'!E19*4.42+'Сводка затрат'!F19*4.19+'Сводка затрат'!G19*6.05,0)</f>
        <v>266318</v>
      </c>
      <c r="D20" s="112" t="s">
        <v>449</v>
      </c>
    </row>
    <row r="21" spans="1:4" s="89" customFormat="1" ht="50.1" customHeight="1">
      <c r="A21" s="104" t="s">
        <v>432</v>
      </c>
      <c r="B21" s="87">
        <f ca="1">'Сводка затрат'!H20</f>
        <v>7968</v>
      </c>
      <c r="C21" s="88">
        <f ca="1">ROUND('Сводка затрат'!D20*4.42+'Сводка затрат'!E20*4.42+'Сводка затрат'!F20*4.19+'Сводка затрат'!G20*6.05,0)</f>
        <v>35219</v>
      </c>
      <c r="D21" s="112" t="s">
        <v>450</v>
      </c>
    </row>
    <row r="22" spans="1:4" s="89" customFormat="1" ht="50.1" customHeight="1">
      <c r="A22" s="104" t="s">
        <v>429</v>
      </c>
      <c r="B22" s="87">
        <f ca="1">'Сводка затрат'!H21</f>
        <v>33312</v>
      </c>
      <c r="C22" s="88">
        <f ca="1">ROUND('Сводка затрат'!D21*4.42+'Сводка затрат'!E21*4.42+'Сводка затрат'!F21*4.19+'Сводка затрат'!G21*6.05,0)</f>
        <v>147239</v>
      </c>
      <c r="D22" s="112" t="s">
        <v>451</v>
      </c>
    </row>
    <row r="23" spans="1:4" s="89" customFormat="1" ht="50.1" customHeight="1">
      <c r="A23" s="104" t="s">
        <v>431</v>
      </c>
      <c r="B23" s="87">
        <f ca="1">'Сводка затрат'!H22</f>
        <v>51063</v>
      </c>
      <c r="C23" s="88">
        <f ca="1">ROUND('Сводка затрат'!D22*4.42+'Сводка затрат'!E22*4.42+'Сводка затрат'!F22*4.19+'Сводка затрат'!G22*6.05,0)</f>
        <v>225698</v>
      </c>
      <c r="D23" s="112" t="s">
        <v>452</v>
      </c>
    </row>
    <row r="24" spans="1:4" s="89" customFormat="1" ht="50.1" customHeight="1">
      <c r="A24" s="104" t="s">
        <v>437</v>
      </c>
      <c r="B24" s="87">
        <f ca="1">'Сводка затрат'!H23</f>
        <v>156439</v>
      </c>
      <c r="C24" s="88">
        <f ca="1">ROUND('Сводка затрат'!D23*4.42+'Сводка затрат'!E23*4.42+'Сводка затрат'!F23*4.19+'Сводка затрат'!G23*6.05,0)</f>
        <v>691460</v>
      </c>
      <c r="D24" s="112" t="s">
        <v>453</v>
      </c>
    </row>
    <row r="25" spans="1:4" s="89" customFormat="1" ht="50.1" customHeight="1">
      <c r="A25" s="104" t="s">
        <v>438</v>
      </c>
      <c r="B25" s="87">
        <f ca="1">'Сводка затрат'!H24</f>
        <v>33817</v>
      </c>
      <c r="C25" s="88">
        <f ca="1">ROUND('Сводка затрат'!D24*4.42+'Сводка затрат'!E24*4.42+'Сводка затрат'!F24*4.19+'Сводка затрат'!G24*6.05,0)</f>
        <v>149471</v>
      </c>
      <c r="D25" s="112" t="s">
        <v>454</v>
      </c>
    </row>
    <row r="26" spans="1:4" s="89" customFormat="1" ht="50.1" customHeight="1">
      <c r="A26" s="104" t="s">
        <v>439</v>
      </c>
      <c r="B26" s="87">
        <f ca="1">'Сводка затрат'!H25</f>
        <v>205517</v>
      </c>
      <c r="C26" s="88">
        <f ca="1">ROUND('Сводка затрат'!D25*4.42+'Сводка затрат'!E25*4.42+'Сводка затрат'!F25*4.19+'Сводка затрат'!G25*6.05,0)</f>
        <v>908385</v>
      </c>
      <c r="D26" s="112" t="s">
        <v>455</v>
      </c>
    </row>
    <row r="27" spans="1:4" s="89" customFormat="1" ht="50.1" customHeight="1">
      <c r="A27" s="104" t="s">
        <v>440</v>
      </c>
      <c r="B27" s="87">
        <f ca="1">'Сводка затрат'!H26</f>
        <v>62749</v>
      </c>
      <c r="C27" s="88">
        <f ca="1">ROUND('Сводка затрат'!D26*4.42+'Сводка затрат'!E26*4.42+'Сводка затрат'!F26*4.19+'Сводка затрат'!G26*6.05,0)</f>
        <v>263306</v>
      </c>
      <c r="D27" s="112" t="s">
        <v>456</v>
      </c>
    </row>
    <row r="28" spans="1:4" s="89" customFormat="1" ht="50.1" customHeight="1">
      <c r="A28" s="104" t="s">
        <v>441</v>
      </c>
      <c r="B28" s="87">
        <f ca="1">'Сводка затрат'!H27</f>
        <v>349</v>
      </c>
      <c r="C28" s="88">
        <f ca="1">ROUND('Сводка затрат'!D27*4.42+'Сводка затрат'!E27*4.42+'Сводка затрат'!F27*4.19+'Сводка затрат'!G27*6.05,0)</f>
        <v>1543</v>
      </c>
      <c r="D28" s="112" t="s">
        <v>457</v>
      </c>
    </row>
    <row r="29" spans="1:4" s="89" customFormat="1" ht="50.1" customHeight="1">
      <c r="A29" s="104" t="s">
        <v>442</v>
      </c>
      <c r="B29" s="87">
        <f ca="1">'Сводка затрат'!H28</f>
        <v>56278</v>
      </c>
      <c r="C29" s="88">
        <f ca="1">ROUND('Сводка затрат'!D28*4.42+'Сводка затрат'!E28*4.42+'Сводка затрат'!F28*4.19+'Сводка затрат'!G28*6.05,0)</f>
        <v>248749</v>
      </c>
      <c r="D29" s="112" t="s">
        <v>458</v>
      </c>
    </row>
    <row r="30" spans="1:4" s="89" customFormat="1" ht="50.1" customHeight="1">
      <c r="A30" s="104" t="s">
        <v>443</v>
      </c>
      <c r="B30" s="87">
        <f ca="1">'Сводка затрат'!H29</f>
        <v>571632</v>
      </c>
      <c r="C30" s="88">
        <f ca="1">ROUND('Сводка затрат'!D29*4.42+'Сводка затрат'!E29*4.42+'Сводка затрат'!F29*4.19+'Сводка затрат'!G29*6.05,0)</f>
        <v>2526613</v>
      </c>
      <c r="D30" s="112" t="s">
        <v>459</v>
      </c>
    </row>
    <row r="31" spans="1:4" s="89" customFormat="1" ht="20.25" customHeight="1">
      <c r="A31" s="111" t="s">
        <v>1644</v>
      </c>
      <c r="B31" s="90">
        <f ca="1">SUM(B15:B30)</f>
        <v>4236156</v>
      </c>
      <c r="C31" s="91">
        <f ca="1">SUM(C15:C30)</f>
        <v>18672712</v>
      </c>
      <c r="D31" s="106"/>
    </row>
    <row r="32" spans="1:4" s="89" customFormat="1" ht="15" customHeight="1">
      <c r="A32" s="92"/>
      <c r="B32" s="90"/>
      <c r="C32" s="91"/>
      <c r="D32" s="107"/>
    </row>
    <row r="33" spans="1:4" s="89" customFormat="1" ht="33" customHeight="1">
      <c r="A33" s="199" t="s">
        <v>496</v>
      </c>
      <c r="B33" s="87">
        <f ca="1">'Сводка затрат'!D31+'Сводка затрат'!E31</f>
        <v>98231</v>
      </c>
      <c r="C33" s="88">
        <f ca="1">ROUND(B33*4.42,0)</f>
        <v>434181</v>
      </c>
      <c r="D33" s="107" t="s">
        <v>495</v>
      </c>
    </row>
    <row r="34" spans="1:4" s="89" customFormat="1" ht="15" customHeight="1">
      <c r="A34" s="92"/>
      <c r="B34" s="90"/>
      <c r="C34" s="91"/>
      <c r="D34" s="107"/>
    </row>
    <row r="35" spans="1:4" s="89" customFormat="1" ht="15" customHeight="1">
      <c r="A35" s="92" t="s">
        <v>493</v>
      </c>
      <c r="B35" s="90">
        <f>SUM(B31:B33)</f>
        <v>4334387</v>
      </c>
      <c r="C35" s="91">
        <f>SUM(C31:C33)</f>
        <v>19106893</v>
      </c>
      <c r="D35" s="107"/>
    </row>
    <row r="36" spans="1:4" s="89" customFormat="1" ht="15" customHeight="1">
      <c r="A36" s="92"/>
      <c r="B36" s="90"/>
      <c r="C36" s="91"/>
      <c r="D36" s="107"/>
    </row>
    <row r="37" spans="1:4" s="200" customFormat="1" ht="31.5" customHeight="1">
      <c r="A37" s="201" t="s">
        <v>491</v>
      </c>
      <c r="B37" s="87">
        <f ca="1">'Сводка затрат'!D33+'Сводка затрат'!E33</f>
        <v>142882</v>
      </c>
      <c r="C37" s="88">
        <f>ROUND(B37*4.42,0)</f>
        <v>631538</v>
      </c>
      <c r="D37" s="107" t="s">
        <v>497</v>
      </c>
    </row>
    <row r="38" spans="1:4" s="89" customFormat="1" ht="15" customHeight="1">
      <c r="A38" s="92"/>
      <c r="B38" s="90"/>
      <c r="C38" s="91"/>
      <c r="D38" s="107"/>
    </row>
    <row r="39" spans="1:4" s="89" customFormat="1" ht="15" customHeight="1">
      <c r="A39" s="92" t="s">
        <v>494</v>
      </c>
      <c r="B39" s="90">
        <f>SUM(B35:B37)</f>
        <v>4477269</v>
      </c>
      <c r="C39" s="91">
        <f>SUM(C35:C37)</f>
        <v>19738431</v>
      </c>
      <c r="D39" s="107"/>
    </row>
    <row r="40" spans="1:4" s="89" customFormat="1" ht="15" customHeight="1">
      <c r="A40" s="92"/>
      <c r="B40" s="90"/>
      <c r="C40" s="91"/>
      <c r="D40" s="107"/>
    </row>
    <row r="41" spans="1:4" s="89" customFormat="1" ht="15.75" customHeight="1">
      <c r="A41" s="202" t="s">
        <v>1645</v>
      </c>
      <c r="B41" s="203"/>
      <c r="C41" s="88">
        <f>ROUND(C39*18%,2)</f>
        <v>3552917.58</v>
      </c>
      <c r="D41" s="107"/>
    </row>
    <row r="42" spans="1:4" s="89" customFormat="1" ht="15" customHeight="1">
      <c r="A42" s="92"/>
      <c r="B42" s="94"/>
      <c r="C42" s="91"/>
      <c r="D42" s="107"/>
    </row>
    <row r="43" spans="1:4" s="89" customFormat="1" ht="20.100000000000001" customHeight="1">
      <c r="A43" s="95" t="s">
        <v>1499</v>
      </c>
      <c r="B43" s="96"/>
      <c r="C43" s="97">
        <f>C39+C41</f>
        <v>23291348.579999998</v>
      </c>
      <c r="D43" s="108"/>
    </row>
    <row r="44" spans="1:4" s="89" customFormat="1" ht="18.75" customHeight="1">
      <c r="A44" s="98"/>
      <c r="B44" s="99"/>
      <c r="C44" s="99"/>
      <c r="D44" s="93"/>
    </row>
    <row r="46" spans="1:4" s="79" customFormat="1" ht="15.75">
      <c r="A46" s="79" t="s">
        <v>1646</v>
      </c>
      <c r="D46" s="100"/>
    </row>
    <row r="47" spans="1:4" s="79" customFormat="1" ht="15.75">
      <c r="A47" s="79" t="s">
        <v>1647</v>
      </c>
      <c r="B47" s="80"/>
      <c r="C47" s="101" t="s">
        <v>1648</v>
      </c>
      <c r="D47" s="100"/>
    </row>
    <row r="48" spans="1:4" s="79" customFormat="1" ht="26.25" customHeight="1">
      <c r="C48" s="101"/>
      <c r="D48" s="100"/>
    </row>
    <row r="49" spans="1:4" s="79" customFormat="1" ht="15.75">
      <c r="A49" s="79" t="s">
        <v>1649</v>
      </c>
      <c r="B49" s="80"/>
      <c r="C49" s="101" t="s">
        <v>1650</v>
      </c>
      <c r="D49" s="100"/>
    </row>
  </sheetData>
  <mergeCells count="9">
    <mergeCell ref="A1:D1"/>
    <mergeCell ref="A3:D3"/>
    <mergeCell ref="A5:D5"/>
    <mergeCell ref="A7:D7"/>
    <mergeCell ref="A6:D6"/>
    <mergeCell ref="A10:A13"/>
    <mergeCell ref="B10:B13"/>
    <mergeCell ref="C10:C13"/>
    <mergeCell ref="D10:D13"/>
  </mergeCells>
  <phoneticPr fontId="60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indexed="46"/>
    <pageSetUpPr fitToPage="1"/>
  </sheetPr>
  <dimension ref="A1:J45"/>
  <sheetViews>
    <sheetView topLeftCell="A28" zoomScaleNormal="100" zoomScaleSheetLayoutView="75" workbookViewId="0">
      <selection activeCell="J37" sqref="J37"/>
    </sheetView>
  </sheetViews>
  <sheetFormatPr defaultColWidth="20.140625" defaultRowHeight="15.75"/>
  <cols>
    <col min="1" max="1" width="4" style="167" customWidth="1"/>
    <col min="2" max="2" width="14" style="167" customWidth="1"/>
    <col min="3" max="3" width="33.28515625" style="166" customWidth="1"/>
    <col min="4" max="6" width="17.7109375" style="166" customWidth="1"/>
    <col min="7" max="7" width="19" style="166" customWidth="1"/>
    <col min="8" max="8" width="17.7109375" style="166" customWidth="1"/>
    <col min="9" max="9" width="17.7109375" style="204" customWidth="1"/>
    <col min="10" max="10" width="17.7109375" style="205" customWidth="1"/>
    <col min="11" max="16384" width="20.140625" style="166"/>
  </cols>
  <sheetData>
    <row r="1" spans="1:10" ht="15.75" customHeight="1">
      <c r="A1" s="254" t="s">
        <v>475</v>
      </c>
      <c r="B1" s="254"/>
      <c r="C1" s="254"/>
      <c r="D1" s="254"/>
      <c r="E1" s="254"/>
      <c r="F1" s="254"/>
      <c r="G1" s="254"/>
      <c r="H1" s="254"/>
      <c r="I1" s="254"/>
      <c r="J1" s="254"/>
    </row>
    <row r="2" spans="1:10" ht="15.7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</row>
    <row r="3" spans="1:10" s="175" customFormat="1" ht="15.75" customHeight="1">
      <c r="A3" s="256" t="s">
        <v>474</v>
      </c>
      <c r="B3" s="256"/>
      <c r="C3" s="256"/>
      <c r="D3" s="256"/>
      <c r="E3" s="256"/>
      <c r="F3" s="256"/>
      <c r="G3" s="256"/>
      <c r="H3" s="256"/>
      <c r="I3" s="256"/>
      <c r="J3" s="256"/>
    </row>
    <row r="4" spans="1:10" s="175" customFormat="1" ht="15.75" customHeight="1">
      <c r="A4" s="257"/>
      <c r="B4" s="257"/>
      <c r="C4" s="257"/>
      <c r="D4" s="257"/>
      <c r="E4" s="257"/>
      <c r="F4" s="257"/>
      <c r="G4" s="257"/>
      <c r="H4" s="257"/>
      <c r="I4" s="257"/>
      <c r="J4" s="257"/>
    </row>
    <row r="5" spans="1:10" s="175" customFormat="1" ht="20.25" customHeight="1">
      <c r="A5" s="258" t="s">
        <v>473</v>
      </c>
      <c r="B5" s="258"/>
      <c r="C5" s="258"/>
      <c r="D5" s="258"/>
      <c r="E5" s="258"/>
      <c r="F5" s="258"/>
      <c r="G5" s="258"/>
      <c r="H5" s="258"/>
      <c r="I5" s="258"/>
      <c r="J5" s="258"/>
    </row>
    <row r="6" spans="1:10" s="175" customFormat="1" ht="12" customHeight="1">
      <c r="A6" s="258"/>
      <c r="B6" s="258"/>
      <c r="C6" s="258"/>
      <c r="D6" s="258"/>
      <c r="E6" s="258"/>
      <c r="F6" s="258"/>
      <c r="G6" s="258"/>
      <c r="H6" s="258"/>
      <c r="I6" s="258"/>
      <c r="J6" s="258"/>
    </row>
    <row r="7" spans="1:10" s="175" customFormat="1" ht="16.5" customHeight="1">
      <c r="A7" s="259" t="s">
        <v>488</v>
      </c>
      <c r="B7" s="259"/>
      <c r="C7" s="259"/>
      <c r="D7" s="259"/>
      <c r="E7" s="259"/>
      <c r="F7" s="259"/>
      <c r="G7" s="259"/>
      <c r="H7" s="259"/>
      <c r="I7" s="259"/>
      <c r="J7" s="259"/>
    </row>
    <row r="8" spans="1:10" s="175" customFormat="1" ht="16.5" customHeight="1">
      <c r="A8" s="259" t="s">
        <v>487</v>
      </c>
      <c r="B8" s="259"/>
      <c r="C8" s="259"/>
      <c r="D8" s="259"/>
      <c r="E8" s="259"/>
      <c r="F8" s="259"/>
      <c r="G8" s="259"/>
      <c r="H8" s="259"/>
      <c r="I8" s="259"/>
      <c r="J8" s="259"/>
    </row>
    <row r="9" spans="1:10" s="185" customFormat="1" ht="17.25" customHeight="1">
      <c r="A9" s="260"/>
      <c r="B9" s="260"/>
      <c r="C9" s="260"/>
      <c r="D9" s="260"/>
      <c r="E9" s="260"/>
      <c r="F9" s="260"/>
      <c r="G9" s="260"/>
      <c r="H9" s="260"/>
      <c r="I9" s="260"/>
      <c r="J9" s="260"/>
    </row>
    <row r="10" spans="1:10" s="181" customFormat="1" ht="20.45" customHeight="1">
      <c r="A10" s="184" t="s">
        <v>472</v>
      </c>
      <c r="B10" s="184"/>
      <c r="C10" s="183"/>
      <c r="D10" s="183"/>
      <c r="E10" s="183"/>
      <c r="F10" s="183"/>
      <c r="G10" s="183"/>
      <c r="H10" s="182"/>
      <c r="I10" s="204"/>
      <c r="J10" s="214" t="s">
        <v>1635</v>
      </c>
    </row>
    <row r="11" spans="1:10" s="175" customFormat="1" ht="31.5" customHeight="1">
      <c r="A11" s="250" t="s">
        <v>1651</v>
      </c>
      <c r="B11" s="250" t="s">
        <v>471</v>
      </c>
      <c r="C11" s="251" t="s">
        <v>470</v>
      </c>
      <c r="D11" s="251" t="s">
        <v>484</v>
      </c>
      <c r="E11" s="251"/>
      <c r="F11" s="251"/>
      <c r="G11" s="251"/>
      <c r="H11" s="250" t="s">
        <v>469</v>
      </c>
      <c r="I11" s="252" t="s">
        <v>498</v>
      </c>
      <c r="J11" s="253"/>
    </row>
    <row r="12" spans="1:10" s="180" customFormat="1" ht="96" customHeight="1">
      <c r="A12" s="250"/>
      <c r="B12" s="250"/>
      <c r="C12" s="251"/>
      <c r="D12" s="177" t="s">
        <v>468</v>
      </c>
      <c r="E12" s="177" t="s">
        <v>467</v>
      </c>
      <c r="F12" s="177" t="s">
        <v>466</v>
      </c>
      <c r="G12" s="177" t="s">
        <v>483</v>
      </c>
      <c r="H12" s="250"/>
      <c r="I12" s="206" t="s">
        <v>499</v>
      </c>
      <c r="J12" s="207" t="s">
        <v>500</v>
      </c>
    </row>
    <row r="13" spans="1:10" s="175" customFormat="1">
      <c r="A13" s="179" t="s">
        <v>1640</v>
      </c>
      <c r="B13" s="179" t="s">
        <v>1641</v>
      </c>
      <c r="C13" s="178" t="s">
        <v>1642</v>
      </c>
      <c r="D13" s="178" t="s">
        <v>1643</v>
      </c>
      <c r="E13" s="178" t="s">
        <v>465</v>
      </c>
      <c r="F13" s="178" t="s">
        <v>464</v>
      </c>
      <c r="G13" s="178" t="s">
        <v>463</v>
      </c>
      <c r="H13" s="178" t="s">
        <v>462</v>
      </c>
      <c r="I13" s="208" t="s">
        <v>502</v>
      </c>
      <c r="J13" s="208" t="s">
        <v>501</v>
      </c>
    </row>
    <row r="14" spans="1:10" s="175" customFormat="1" ht="39.950000000000003" customHeight="1">
      <c r="A14" s="174">
        <v>1</v>
      </c>
      <c r="B14" s="192" t="s">
        <v>444</v>
      </c>
      <c r="C14" s="177" t="s">
        <v>422</v>
      </c>
      <c r="D14" s="176">
        <f ca="1">'24340'!J344</f>
        <v>2170450</v>
      </c>
      <c r="E14" s="176">
        <v>0</v>
      </c>
      <c r="F14" s="176">
        <v>0</v>
      </c>
      <c r="G14" s="176">
        <v>0</v>
      </c>
      <c r="H14" s="176">
        <f>SUM(D14:G14)</f>
        <v>2170450</v>
      </c>
      <c r="I14" s="209">
        <v>0</v>
      </c>
      <c r="J14" s="209">
        <f>H14-I14</f>
        <v>2170450</v>
      </c>
    </row>
    <row r="15" spans="1:10" s="175" customFormat="1" ht="50.1" customHeight="1">
      <c r="A15" s="174">
        <v>2</v>
      </c>
      <c r="B15" s="192" t="s">
        <v>445</v>
      </c>
      <c r="C15" s="177" t="s">
        <v>423</v>
      </c>
      <c r="D15" s="176">
        <f ca="1">'24356'!K148</f>
        <v>44192</v>
      </c>
      <c r="E15" s="176">
        <f ca="1">'24356'!K151</f>
        <v>124469</v>
      </c>
      <c r="F15" s="176">
        <f ca="1">'24356'!K154</f>
        <v>41678</v>
      </c>
      <c r="G15" s="176">
        <f ca="1">'24356'!K158</f>
        <v>6562</v>
      </c>
      <c r="H15" s="176">
        <f t="shared" ref="H15:H29" si="0">SUM(D15:G15)</f>
        <v>216901</v>
      </c>
      <c r="I15" s="209">
        <v>0</v>
      </c>
      <c r="J15" s="209">
        <f t="shared" ref="J15:J37" si="1">H15-I15</f>
        <v>216901</v>
      </c>
    </row>
    <row r="16" spans="1:10" s="175" customFormat="1" ht="39.950000000000003" customHeight="1">
      <c r="A16" s="174">
        <v>3</v>
      </c>
      <c r="B16" s="192" t="s">
        <v>446</v>
      </c>
      <c r="C16" s="177" t="s">
        <v>434</v>
      </c>
      <c r="D16" s="176">
        <f ca="1">'24359'!K294</f>
        <v>181410</v>
      </c>
      <c r="E16" s="176">
        <f ca="1">'24359'!K298</f>
        <v>1463</v>
      </c>
      <c r="F16" s="176">
        <f ca="1">'24359'!K301</f>
        <v>148011</v>
      </c>
      <c r="G16" s="176">
        <v>0</v>
      </c>
      <c r="H16" s="176">
        <f t="shared" si="0"/>
        <v>330884</v>
      </c>
      <c r="I16" s="209">
        <v>0</v>
      </c>
      <c r="J16" s="209">
        <f t="shared" si="1"/>
        <v>330884</v>
      </c>
    </row>
    <row r="17" spans="1:10" s="175" customFormat="1" ht="39.950000000000003" customHeight="1">
      <c r="A17" s="174">
        <v>4</v>
      </c>
      <c r="B17" s="192" t="s">
        <v>447</v>
      </c>
      <c r="C17" s="177" t="s">
        <v>435</v>
      </c>
      <c r="D17" s="176">
        <f ca="1">'24360-И'!K145</f>
        <v>13160</v>
      </c>
      <c r="E17" s="176">
        <f ca="1">'24360-И'!K146</f>
        <v>215407</v>
      </c>
      <c r="F17" s="176">
        <f ca="1">'24360-И'!K147</f>
        <v>17912</v>
      </c>
      <c r="G17" s="176">
        <v>0</v>
      </c>
      <c r="H17" s="176">
        <f t="shared" si="0"/>
        <v>246479</v>
      </c>
      <c r="I17" s="209">
        <v>0</v>
      </c>
      <c r="J17" s="209">
        <f t="shared" si="1"/>
        <v>246479</v>
      </c>
    </row>
    <row r="18" spans="1:10" s="175" customFormat="1" ht="39.950000000000003" customHeight="1">
      <c r="A18" s="174">
        <v>5</v>
      </c>
      <c r="B18" s="192" t="s">
        <v>448</v>
      </c>
      <c r="C18" s="177" t="s">
        <v>436</v>
      </c>
      <c r="D18" s="176">
        <f ca="1">'24364'!J93</f>
        <v>31627</v>
      </c>
      <c r="E18" s="176">
        <f ca="1">'24364'!J94</f>
        <v>438</v>
      </c>
      <c r="F18" s="176">
        <v>0</v>
      </c>
      <c r="G18" s="176">
        <v>0</v>
      </c>
      <c r="H18" s="176">
        <f t="shared" si="0"/>
        <v>32065</v>
      </c>
      <c r="I18" s="209">
        <v>0</v>
      </c>
      <c r="J18" s="209">
        <f t="shared" si="1"/>
        <v>32065</v>
      </c>
    </row>
    <row r="19" spans="1:10" s="175" customFormat="1" ht="39.950000000000003" customHeight="1">
      <c r="A19" s="174">
        <v>6</v>
      </c>
      <c r="B19" s="192" t="s">
        <v>449</v>
      </c>
      <c r="C19" s="177" t="s">
        <v>433</v>
      </c>
      <c r="D19" s="176">
        <f ca="1">'24368'!J96</f>
        <v>60253</v>
      </c>
      <c r="E19" s="176">
        <v>0</v>
      </c>
      <c r="F19" s="176">
        <v>0</v>
      </c>
      <c r="G19" s="176">
        <v>0</v>
      </c>
      <c r="H19" s="176">
        <f t="shared" si="0"/>
        <v>60253</v>
      </c>
      <c r="I19" s="209">
        <v>0</v>
      </c>
      <c r="J19" s="209">
        <f t="shared" si="1"/>
        <v>60253</v>
      </c>
    </row>
    <row r="20" spans="1:10" s="175" customFormat="1" ht="39.950000000000003" customHeight="1">
      <c r="A20" s="174">
        <v>7</v>
      </c>
      <c r="B20" s="192" t="s">
        <v>450</v>
      </c>
      <c r="C20" s="177" t="s">
        <v>432</v>
      </c>
      <c r="D20" s="176">
        <f ca="1">'24379'!J67</f>
        <v>7968</v>
      </c>
      <c r="E20" s="176">
        <v>0</v>
      </c>
      <c r="F20" s="176">
        <v>0</v>
      </c>
      <c r="G20" s="176">
        <v>0</v>
      </c>
      <c r="H20" s="176">
        <f t="shared" si="0"/>
        <v>7968</v>
      </c>
      <c r="I20" s="209">
        <v>0</v>
      </c>
      <c r="J20" s="209">
        <f t="shared" si="1"/>
        <v>7968</v>
      </c>
    </row>
    <row r="21" spans="1:10" s="175" customFormat="1" ht="39.950000000000003" customHeight="1">
      <c r="A21" s="174">
        <v>8</v>
      </c>
      <c r="B21" s="192" t="s">
        <v>451</v>
      </c>
      <c r="C21" s="177" t="s">
        <v>429</v>
      </c>
      <c r="D21" s="176">
        <f ca="1">'24406'!J80</f>
        <v>33312</v>
      </c>
      <c r="E21" s="176">
        <v>0</v>
      </c>
      <c r="F21" s="176">
        <v>0</v>
      </c>
      <c r="G21" s="176">
        <v>0</v>
      </c>
      <c r="H21" s="176">
        <f t="shared" si="0"/>
        <v>33312</v>
      </c>
      <c r="I21" s="209">
        <f>H21</f>
        <v>33312</v>
      </c>
      <c r="J21" s="209">
        <f t="shared" si="1"/>
        <v>0</v>
      </c>
    </row>
    <row r="22" spans="1:10" s="175" customFormat="1" ht="39.950000000000003" customHeight="1">
      <c r="A22" s="174">
        <v>9</v>
      </c>
      <c r="B22" s="192" t="s">
        <v>452</v>
      </c>
      <c r="C22" s="177" t="s">
        <v>431</v>
      </c>
      <c r="D22" s="176">
        <f ca="1">'24481'!J104</f>
        <v>51063</v>
      </c>
      <c r="E22" s="176">
        <v>0</v>
      </c>
      <c r="F22" s="176">
        <v>0</v>
      </c>
      <c r="G22" s="176">
        <v>0</v>
      </c>
      <c r="H22" s="176">
        <f t="shared" si="0"/>
        <v>51063</v>
      </c>
      <c r="I22" s="209">
        <v>0</v>
      </c>
      <c r="J22" s="209">
        <f t="shared" si="1"/>
        <v>51063</v>
      </c>
    </row>
    <row r="23" spans="1:10" s="175" customFormat="1" ht="39.950000000000003" customHeight="1">
      <c r="A23" s="174">
        <v>10</v>
      </c>
      <c r="B23" s="192" t="s">
        <v>453</v>
      </c>
      <c r="C23" s="191" t="s">
        <v>437</v>
      </c>
      <c r="D23" s="176">
        <f ca="1">'24493'!K99</f>
        <v>53074</v>
      </c>
      <c r="E23" s="176">
        <f ca="1">'24493'!K100</f>
        <v>103365</v>
      </c>
      <c r="F23" s="176">
        <v>0</v>
      </c>
      <c r="G23" s="176">
        <v>0</v>
      </c>
      <c r="H23" s="176">
        <f t="shared" si="0"/>
        <v>156439</v>
      </c>
      <c r="I23" s="209">
        <f>H23</f>
        <v>156439</v>
      </c>
      <c r="J23" s="209">
        <f t="shared" si="1"/>
        <v>0</v>
      </c>
    </row>
    <row r="24" spans="1:10" s="175" customFormat="1" ht="39.950000000000003" customHeight="1">
      <c r="A24" s="174">
        <v>11</v>
      </c>
      <c r="B24" s="192" t="s">
        <v>454</v>
      </c>
      <c r="C24" s="191" t="s">
        <v>438</v>
      </c>
      <c r="D24" s="176">
        <f ca="1">'24496'!J79</f>
        <v>33817</v>
      </c>
      <c r="E24" s="176">
        <v>0</v>
      </c>
      <c r="F24" s="176">
        <v>0</v>
      </c>
      <c r="G24" s="176">
        <v>0</v>
      </c>
      <c r="H24" s="176">
        <f t="shared" si="0"/>
        <v>33817</v>
      </c>
      <c r="I24" s="209">
        <v>0</v>
      </c>
      <c r="J24" s="209">
        <f t="shared" si="1"/>
        <v>33817</v>
      </c>
    </row>
    <row r="25" spans="1:10" s="175" customFormat="1" ht="39.950000000000003" customHeight="1">
      <c r="A25" s="174">
        <v>12</v>
      </c>
      <c r="B25" s="192" t="s">
        <v>455</v>
      </c>
      <c r="C25" s="191" t="s">
        <v>439</v>
      </c>
      <c r="D25" s="176">
        <f ca="1">'24505'!J99</f>
        <v>205517</v>
      </c>
      <c r="E25" s="176">
        <v>0</v>
      </c>
      <c r="F25" s="176">
        <v>0</v>
      </c>
      <c r="G25" s="176">
        <v>0</v>
      </c>
      <c r="H25" s="176">
        <f t="shared" si="0"/>
        <v>205517</v>
      </c>
      <c r="I25" s="209">
        <v>0</v>
      </c>
      <c r="J25" s="209">
        <f t="shared" si="1"/>
        <v>205517</v>
      </c>
    </row>
    <row r="26" spans="1:10" s="175" customFormat="1" ht="39.950000000000003" customHeight="1">
      <c r="A26" s="174">
        <v>13</v>
      </c>
      <c r="B26" s="192" t="s">
        <v>456</v>
      </c>
      <c r="C26" s="191" t="s">
        <v>440</v>
      </c>
      <c r="D26" s="176">
        <v>0</v>
      </c>
      <c r="E26" s="176">
        <f ca="1">'24523'!K42</f>
        <v>1686</v>
      </c>
      <c r="F26" s="176">
        <f ca="1">'24523'!K43</f>
        <v>61063</v>
      </c>
      <c r="G26" s="176">
        <v>0</v>
      </c>
      <c r="H26" s="176">
        <f t="shared" si="0"/>
        <v>62749</v>
      </c>
      <c r="I26" s="209">
        <v>0</v>
      </c>
      <c r="J26" s="209">
        <f t="shared" si="1"/>
        <v>62749</v>
      </c>
    </row>
    <row r="27" spans="1:10" s="175" customFormat="1" ht="39.950000000000003" customHeight="1">
      <c r="A27" s="174">
        <v>14</v>
      </c>
      <c r="B27" s="192" t="s">
        <v>457</v>
      </c>
      <c r="C27" s="191" t="s">
        <v>441</v>
      </c>
      <c r="D27" s="176">
        <f ca="1">'24532'!J44</f>
        <v>349</v>
      </c>
      <c r="E27" s="176">
        <v>0</v>
      </c>
      <c r="F27" s="176">
        <v>0</v>
      </c>
      <c r="G27" s="176">
        <v>0</v>
      </c>
      <c r="H27" s="176">
        <f t="shared" si="0"/>
        <v>349</v>
      </c>
      <c r="I27" s="209">
        <v>0</v>
      </c>
      <c r="J27" s="209">
        <f t="shared" si="1"/>
        <v>349</v>
      </c>
    </row>
    <row r="28" spans="1:10" s="175" customFormat="1" ht="50.1" customHeight="1">
      <c r="A28" s="174">
        <v>15</v>
      </c>
      <c r="B28" s="192" t="s">
        <v>458</v>
      </c>
      <c r="C28" s="191" t="s">
        <v>442</v>
      </c>
      <c r="D28" s="176">
        <f ca="1">'24533'!J141</f>
        <v>56278</v>
      </c>
      <c r="E28" s="176">
        <v>0</v>
      </c>
      <c r="F28" s="176">
        <v>0</v>
      </c>
      <c r="G28" s="176">
        <v>0</v>
      </c>
      <c r="H28" s="176">
        <f t="shared" si="0"/>
        <v>56278</v>
      </c>
      <c r="I28" s="209">
        <v>0</v>
      </c>
      <c r="J28" s="209">
        <f t="shared" si="1"/>
        <v>56278</v>
      </c>
    </row>
    <row r="29" spans="1:10" s="175" customFormat="1" ht="39.950000000000003" customHeight="1">
      <c r="A29" s="174">
        <v>16</v>
      </c>
      <c r="B29" s="192" t="s">
        <v>459</v>
      </c>
      <c r="C29" s="191" t="s">
        <v>443</v>
      </c>
      <c r="D29" s="176">
        <f ca="1">'24556'!J192</f>
        <v>571632</v>
      </c>
      <c r="E29" s="176">
        <v>0</v>
      </c>
      <c r="F29" s="176">
        <v>0</v>
      </c>
      <c r="G29" s="176">
        <v>0</v>
      </c>
      <c r="H29" s="176">
        <f t="shared" si="0"/>
        <v>571632</v>
      </c>
      <c r="I29" s="209">
        <f>H29</f>
        <v>571632</v>
      </c>
      <c r="J29" s="209">
        <f t="shared" si="1"/>
        <v>0</v>
      </c>
    </row>
    <row r="30" spans="1:10" s="173" customFormat="1" ht="37.5" customHeight="1">
      <c r="A30" s="174"/>
      <c r="B30" s="177"/>
      <c r="C30" s="186" t="s">
        <v>461</v>
      </c>
      <c r="D30" s="172">
        <f>SUM(D14:D29)</f>
        <v>3514102</v>
      </c>
      <c r="E30" s="172">
        <f>SUM(E14:E29)</f>
        <v>446828</v>
      </c>
      <c r="F30" s="172">
        <f>SUM(F14:F29)</f>
        <v>268664</v>
      </c>
      <c r="G30" s="172">
        <f>SUM(G14:G29)</f>
        <v>6562</v>
      </c>
      <c r="H30" s="172">
        <f>SUM(D30:G30)</f>
        <v>4236156</v>
      </c>
      <c r="I30" s="210">
        <f>SUM(I14:I29)</f>
        <v>761383</v>
      </c>
      <c r="J30" s="210">
        <f t="shared" si="1"/>
        <v>3474773</v>
      </c>
    </row>
    <row r="31" spans="1:10" s="173" customFormat="1" ht="37.5" customHeight="1">
      <c r="A31" s="174"/>
      <c r="B31" s="177"/>
      <c r="C31" s="198" t="s">
        <v>489</v>
      </c>
      <c r="D31" s="176">
        <f>ROUND(D30*2.48%,0)</f>
        <v>87150</v>
      </c>
      <c r="E31" s="176">
        <f>ROUND(E30*2.48%,0)</f>
        <v>11081</v>
      </c>
      <c r="F31" s="176">
        <v>0</v>
      </c>
      <c r="G31" s="176">
        <v>0</v>
      </c>
      <c r="H31" s="176">
        <f>SUM(D31:G31)</f>
        <v>98231</v>
      </c>
      <c r="I31" s="209">
        <f>ROUND(I30*2.48%,0)</f>
        <v>18882</v>
      </c>
      <c r="J31" s="209">
        <f t="shared" si="1"/>
        <v>79349</v>
      </c>
    </row>
    <row r="32" spans="1:10" s="173" customFormat="1" ht="37.5" customHeight="1">
      <c r="A32" s="174"/>
      <c r="B32" s="177"/>
      <c r="C32" s="186" t="s">
        <v>490</v>
      </c>
      <c r="D32" s="172">
        <f>SUM(D30:D31)</f>
        <v>3601252</v>
      </c>
      <c r="E32" s="172">
        <f>SUM(E30:E31)</f>
        <v>457909</v>
      </c>
      <c r="F32" s="172">
        <f>SUM(F30:F31)</f>
        <v>268664</v>
      </c>
      <c r="G32" s="172">
        <f>SUM(G30:G31)</f>
        <v>6562</v>
      </c>
      <c r="H32" s="172">
        <f t="shared" ref="H32:H37" si="2">SUM(D32:G32)</f>
        <v>4334387</v>
      </c>
      <c r="I32" s="210">
        <f>SUM(I30:I31)</f>
        <v>780265</v>
      </c>
      <c r="J32" s="210">
        <f t="shared" si="1"/>
        <v>3554122</v>
      </c>
    </row>
    <row r="33" spans="1:10" s="173" customFormat="1" ht="37.5" customHeight="1">
      <c r="A33" s="174"/>
      <c r="B33" s="177"/>
      <c r="C33" s="198" t="s">
        <v>491</v>
      </c>
      <c r="D33" s="176">
        <f>ROUND(D32*3.52%,0)</f>
        <v>126764</v>
      </c>
      <c r="E33" s="176">
        <f>ROUND(E32*3.52%,0)</f>
        <v>16118</v>
      </c>
      <c r="F33" s="176">
        <v>0</v>
      </c>
      <c r="G33" s="176">
        <v>0</v>
      </c>
      <c r="H33" s="176">
        <f t="shared" si="2"/>
        <v>142882</v>
      </c>
      <c r="I33" s="209">
        <f>ROUND(I32*3.52%,0)</f>
        <v>27465</v>
      </c>
      <c r="J33" s="209">
        <f t="shared" si="1"/>
        <v>115417</v>
      </c>
    </row>
    <row r="34" spans="1:10" s="173" customFormat="1" ht="37.5" customHeight="1">
      <c r="A34" s="174"/>
      <c r="B34" s="177"/>
      <c r="C34" s="186" t="s">
        <v>492</v>
      </c>
      <c r="D34" s="172">
        <f>SUM(D32:D33)</f>
        <v>3728016</v>
      </c>
      <c r="E34" s="172">
        <f>SUM(E32:E33)</f>
        <v>474027</v>
      </c>
      <c r="F34" s="172">
        <f>SUM(F32:F33)</f>
        <v>268664</v>
      </c>
      <c r="G34" s="172">
        <f>SUM(G32:G33)</f>
        <v>6562</v>
      </c>
      <c r="H34" s="172">
        <f t="shared" si="2"/>
        <v>4477269</v>
      </c>
      <c r="I34" s="210">
        <f>SUM(I32:I33)</f>
        <v>807730</v>
      </c>
      <c r="J34" s="210">
        <f t="shared" si="1"/>
        <v>3669539</v>
      </c>
    </row>
    <row r="35" spans="1:10" s="171" customFormat="1" ht="59.25" customHeight="1">
      <c r="A35" s="187"/>
      <c r="B35" s="187"/>
      <c r="C35" s="188" t="s">
        <v>482</v>
      </c>
      <c r="D35" s="172">
        <f>ROUND(D34*4.42,0)-1</f>
        <v>16477830</v>
      </c>
      <c r="E35" s="172">
        <f>ROUND(E34*4.42,0)</f>
        <v>2095199</v>
      </c>
      <c r="F35" s="172">
        <f>ROUND(F34*4.19,0)</f>
        <v>1125702</v>
      </c>
      <c r="G35" s="172">
        <f>ROUND(G34*6.05,0)</f>
        <v>39700</v>
      </c>
      <c r="H35" s="172">
        <f t="shared" si="2"/>
        <v>19738431</v>
      </c>
      <c r="I35" s="210">
        <f>ROUND(I34*4.42,0)</f>
        <v>3570167</v>
      </c>
      <c r="J35" s="210">
        <f t="shared" si="1"/>
        <v>16168264</v>
      </c>
    </row>
    <row r="36" spans="1:10" s="169" customFormat="1" ht="27.75" customHeight="1">
      <c r="A36" s="196"/>
      <c r="B36" s="196"/>
      <c r="C36" s="197" t="s">
        <v>1645</v>
      </c>
      <c r="D36" s="176">
        <f>ROUND(D35*18%,2)</f>
        <v>2966009.4</v>
      </c>
      <c r="E36" s="176">
        <f>ROUND(E35*18%,2)</f>
        <v>377135.82</v>
      </c>
      <c r="F36" s="176">
        <f>ROUND(F35*18%,2)</f>
        <v>202626.36</v>
      </c>
      <c r="G36" s="176">
        <f>ROUND(G35*18%,2)</f>
        <v>7146</v>
      </c>
      <c r="H36" s="176">
        <f t="shared" si="2"/>
        <v>3552917.5799999996</v>
      </c>
      <c r="I36" s="209">
        <f>ROUND(I35*18%,2)</f>
        <v>642630.06000000006</v>
      </c>
      <c r="J36" s="209">
        <f t="shared" si="1"/>
        <v>2910287.5199999996</v>
      </c>
    </row>
    <row r="37" spans="1:10" s="169" customFormat="1" ht="28.5" customHeight="1">
      <c r="A37" s="189"/>
      <c r="B37" s="189"/>
      <c r="C37" s="190" t="s">
        <v>460</v>
      </c>
      <c r="D37" s="170">
        <f>D35+D36</f>
        <v>19443839.399999999</v>
      </c>
      <c r="E37" s="170">
        <f>E35+E36</f>
        <v>2472334.8199999998</v>
      </c>
      <c r="F37" s="170">
        <f>F35+F36</f>
        <v>1328328.3599999999</v>
      </c>
      <c r="G37" s="170">
        <f>G35+G36</f>
        <v>46846</v>
      </c>
      <c r="H37" s="172">
        <f t="shared" si="2"/>
        <v>23291348.579999998</v>
      </c>
      <c r="I37" s="210">
        <f>I35+I36</f>
        <v>4212797.0600000005</v>
      </c>
      <c r="J37" s="210">
        <f t="shared" si="1"/>
        <v>19078551.519999996</v>
      </c>
    </row>
    <row r="38" spans="1:10">
      <c r="B38" s="168"/>
    </row>
    <row r="41" spans="1:10" s="194" customFormat="1">
      <c r="A41" s="193"/>
      <c r="B41" s="193"/>
      <c r="C41" s="194" t="s">
        <v>476</v>
      </c>
      <c r="H41" s="194" t="s">
        <v>477</v>
      </c>
      <c r="I41" s="211"/>
      <c r="J41" s="212"/>
    </row>
    <row r="42" spans="1:10" s="169" customFormat="1">
      <c r="A42" s="195"/>
      <c r="B42" s="195"/>
      <c r="C42" s="169" t="s">
        <v>478</v>
      </c>
      <c r="I42" s="204"/>
      <c r="J42" s="213"/>
    </row>
    <row r="43" spans="1:10" s="169" customFormat="1">
      <c r="A43" s="195"/>
      <c r="B43" s="195"/>
      <c r="C43" s="169" t="s">
        <v>1605</v>
      </c>
      <c r="I43" s="204"/>
      <c r="J43" s="213"/>
    </row>
    <row r="45" spans="1:10" s="169" customFormat="1">
      <c r="A45" s="195"/>
      <c r="B45" s="195"/>
      <c r="C45" s="169" t="s">
        <v>479</v>
      </c>
      <c r="I45" s="204"/>
      <c r="J45" s="213"/>
    </row>
  </sheetData>
  <mergeCells count="15">
    <mergeCell ref="A7:J7"/>
    <mergeCell ref="A8:J8"/>
    <mergeCell ref="A9:J9"/>
    <mergeCell ref="A1:J1"/>
    <mergeCell ref="A2:J2"/>
    <mergeCell ref="A3:J3"/>
    <mergeCell ref="A4:J4"/>
    <mergeCell ref="A5:J5"/>
    <mergeCell ref="A6:J6"/>
    <mergeCell ref="H11:H12"/>
    <mergeCell ref="D11:G11"/>
    <mergeCell ref="C11:C12"/>
    <mergeCell ref="B11:B12"/>
    <mergeCell ref="A11:A12"/>
    <mergeCell ref="I11:J11"/>
  </mergeCells>
  <phoneticPr fontId="60" type="noConversion"/>
  <printOptions horizontalCentered="1"/>
  <pageMargins left="0.59055118110236227" right="0.39370078740157483" top="0.39370078740157483" bottom="0.19685039370078741" header="0" footer="0"/>
  <pageSetup paperSize="9" scale="78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90</vt:i4>
      </vt:variant>
    </vt:vector>
  </HeadingPairs>
  <TitlesOfParts>
    <vt:vector size="108" baseType="lpstr">
      <vt:lpstr>24340</vt:lpstr>
      <vt:lpstr>24356</vt:lpstr>
      <vt:lpstr>24359</vt:lpstr>
      <vt:lpstr>24360-И</vt:lpstr>
      <vt:lpstr>24364</vt:lpstr>
      <vt:lpstr>24368</vt:lpstr>
      <vt:lpstr>24379</vt:lpstr>
      <vt:lpstr>24406</vt:lpstr>
      <vt:lpstr>24481</vt:lpstr>
      <vt:lpstr>24493</vt:lpstr>
      <vt:lpstr>24496</vt:lpstr>
      <vt:lpstr>24505</vt:lpstr>
      <vt:lpstr>24523</vt:lpstr>
      <vt:lpstr>24532</vt:lpstr>
      <vt:lpstr>24533</vt:lpstr>
      <vt:lpstr>24556</vt:lpstr>
      <vt:lpstr>НМЦ</vt:lpstr>
      <vt:lpstr>Сводка затрат</vt:lpstr>
      <vt:lpstr>'24356'!Constr</vt:lpstr>
      <vt:lpstr>'24360-И'!Constr</vt:lpstr>
      <vt:lpstr>'24481'!Constr</vt:lpstr>
      <vt:lpstr>'24493'!Constr</vt:lpstr>
      <vt:lpstr>'24505'!Constr</vt:lpstr>
      <vt:lpstr>'24523'!Constr</vt:lpstr>
      <vt:lpstr>'24532'!Constr</vt:lpstr>
      <vt:lpstr>'24533'!Constr</vt:lpstr>
      <vt:lpstr>'24556'!Constr</vt:lpstr>
      <vt:lpstr>'24340'!FOT</vt:lpstr>
      <vt:lpstr>'24356'!FOT</vt:lpstr>
      <vt:lpstr>'24359'!FOT</vt:lpstr>
      <vt:lpstr>'24360-И'!FOT</vt:lpstr>
      <vt:lpstr>'24364'!FOT</vt:lpstr>
      <vt:lpstr>'24368'!FOT</vt:lpstr>
      <vt:lpstr>'24379'!FOT</vt:lpstr>
      <vt:lpstr>'24406'!FOT</vt:lpstr>
      <vt:lpstr>'24481'!FOT</vt:lpstr>
      <vt:lpstr>'24493'!FOT</vt:lpstr>
      <vt:lpstr>'24496'!FOT</vt:lpstr>
      <vt:lpstr>'24505'!FOT</vt:lpstr>
      <vt:lpstr>'24523'!FOT</vt:lpstr>
      <vt:lpstr>'24532'!FOT</vt:lpstr>
      <vt:lpstr>'24533'!FOT</vt:lpstr>
      <vt:lpstr>'24556'!FOT</vt:lpstr>
      <vt:lpstr>'24481'!Ind</vt:lpstr>
      <vt:lpstr>'24505'!Ind</vt:lpstr>
      <vt:lpstr>'24523'!Ind</vt:lpstr>
      <vt:lpstr>'24533'!Ind</vt:lpstr>
      <vt:lpstr>'24556'!Ind</vt:lpstr>
      <vt:lpstr>'24340'!Obj</vt:lpstr>
      <vt:lpstr>'24359'!Obj</vt:lpstr>
      <vt:lpstr>'24360-И'!Obj</vt:lpstr>
      <vt:lpstr>'24364'!Obj</vt:lpstr>
      <vt:lpstr>'24368'!Obj</vt:lpstr>
      <vt:lpstr>'24379'!Obj</vt:lpstr>
      <vt:lpstr>'24406'!Obj</vt:lpstr>
      <vt:lpstr>'24493'!Obj</vt:lpstr>
      <vt:lpstr>'24496'!Obj</vt:lpstr>
      <vt:lpstr>'24532'!Obj</vt:lpstr>
      <vt:lpstr>'24340'!Obosn</vt:lpstr>
      <vt:lpstr>'24356'!Obosn</vt:lpstr>
      <vt:lpstr>'24359'!Obosn</vt:lpstr>
      <vt:lpstr>'24360-И'!Obosn</vt:lpstr>
      <vt:lpstr>'24364'!Obosn</vt:lpstr>
      <vt:lpstr>'24368'!Obosn</vt:lpstr>
      <vt:lpstr>'24379'!Obosn</vt:lpstr>
      <vt:lpstr>'24406'!Obosn</vt:lpstr>
      <vt:lpstr>'24481'!Obosn</vt:lpstr>
      <vt:lpstr>'24493'!Obosn</vt:lpstr>
      <vt:lpstr>'24496'!Obosn</vt:lpstr>
      <vt:lpstr>'24505'!Obosn</vt:lpstr>
      <vt:lpstr>'24523'!Obosn</vt:lpstr>
      <vt:lpstr>'24532'!Obosn</vt:lpstr>
      <vt:lpstr>'24533'!Obosn</vt:lpstr>
      <vt:lpstr>'24556'!Obosn</vt:lpstr>
      <vt:lpstr>'24340'!SmPr</vt:lpstr>
      <vt:lpstr>'24356'!SmPr</vt:lpstr>
      <vt:lpstr>'24359'!SmPr</vt:lpstr>
      <vt:lpstr>'24360-И'!SmPr</vt:lpstr>
      <vt:lpstr>'24364'!SmPr</vt:lpstr>
      <vt:lpstr>'24368'!SmPr</vt:lpstr>
      <vt:lpstr>'24379'!SmPr</vt:lpstr>
      <vt:lpstr>'24406'!SmPr</vt:lpstr>
      <vt:lpstr>'24481'!SmPr</vt:lpstr>
      <vt:lpstr>'24493'!SmPr</vt:lpstr>
      <vt:lpstr>'24496'!SmPr</vt:lpstr>
      <vt:lpstr>'24505'!SmPr</vt:lpstr>
      <vt:lpstr>'24523'!SmPr</vt:lpstr>
      <vt:lpstr>'24532'!SmPr</vt:lpstr>
      <vt:lpstr>'24533'!SmPr</vt:lpstr>
      <vt:lpstr>'24556'!SmPr</vt:lpstr>
      <vt:lpstr>'24340'!Заголовки_для_печати</vt:lpstr>
      <vt:lpstr>'24356'!Заголовки_для_печати</vt:lpstr>
      <vt:lpstr>'24359'!Заголовки_для_печати</vt:lpstr>
      <vt:lpstr>'24360-И'!Заголовки_для_печати</vt:lpstr>
      <vt:lpstr>'24364'!Заголовки_для_печати</vt:lpstr>
      <vt:lpstr>'24368'!Заголовки_для_печати</vt:lpstr>
      <vt:lpstr>'24379'!Заголовки_для_печати</vt:lpstr>
      <vt:lpstr>'24406'!Заголовки_для_печати</vt:lpstr>
      <vt:lpstr>'24481'!Заголовки_для_печати</vt:lpstr>
      <vt:lpstr>'24493'!Заголовки_для_печати</vt:lpstr>
      <vt:lpstr>'24496'!Заголовки_для_печати</vt:lpstr>
      <vt:lpstr>'24505'!Заголовки_для_печати</vt:lpstr>
      <vt:lpstr>'24523'!Заголовки_для_печати</vt:lpstr>
      <vt:lpstr>'24532'!Заголовки_для_печати</vt:lpstr>
      <vt:lpstr>'24533'!Заголовки_для_печати</vt:lpstr>
      <vt:lpstr>'24556'!Заголовки_для_печати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2012-08-20T10:47:39Z</cp:lastPrinted>
  <dcterms:created xsi:type="dcterms:W3CDTF">2002-02-11T05:58:42Z</dcterms:created>
  <dcterms:modified xsi:type="dcterms:W3CDTF">2012-08-21T03:27:47Z</dcterms:modified>
</cp:coreProperties>
</file>