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452063\Desktop\"/>
    </mc:Choice>
  </mc:AlternateContent>
  <bookViews>
    <workbookView xWindow="0" yWindow="0" windowWidth="1980" windowHeight="1170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ФЕР'!$28:$28</definedName>
    <definedName name="_xlnm.Print_Area" localSheetId="0">'Смета 12 гр. по ФЕР'!$A$1:$L$384</definedName>
  </definedNames>
  <calcPr calcId="162913"/>
</workbook>
</file>

<file path=xl/calcChain.xml><?xml version="1.0" encoding="utf-8"?>
<calcChain xmlns="http://schemas.openxmlformats.org/spreadsheetml/2006/main">
  <c r="I382" i="5" l="1"/>
  <c r="I379" i="5"/>
  <c r="D382" i="5"/>
  <c r="D379" i="5"/>
  <c r="C376" i="5"/>
  <c r="C375" i="5"/>
  <c r="C374" i="5"/>
  <c r="Z372" i="5"/>
  <c r="Y372" i="5"/>
  <c r="X372" i="5"/>
  <c r="G371" i="5"/>
  <c r="E371" i="5"/>
  <c r="J370" i="5"/>
  <c r="F370" i="5"/>
  <c r="E370" i="5"/>
  <c r="J369" i="5"/>
  <c r="F369" i="5"/>
  <c r="E369" i="5"/>
  <c r="J368" i="5"/>
  <c r="G368" i="5"/>
  <c r="F368" i="5"/>
  <c r="F366" i="5"/>
  <c r="D366" i="5"/>
  <c r="I366" i="5"/>
  <c r="C366" i="5"/>
  <c r="B366" i="5"/>
  <c r="A366" i="5"/>
  <c r="Z365" i="5"/>
  <c r="Y365" i="5"/>
  <c r="X365" i="5"/>
  <c r="G364" i="5"/>
  <c r="E364" i="5"/>
  <c r="J363" i="5"/>
  <c r="F363" i="5"/>
  <c r="E363" i="5"/>
  <c r="J362" i="5"/>
  <c r="F362" i="5"/>
  <c r="E362" i="5"/>
  <c r="J361" i="5"/>
  <c r="G361" i="5"/>
  <c r="F361" i="5"/>
  <c r="F359" i="5"/>
  <c r="D359" i="5"/>
  <c r="I359" i="5"/>
  <c r="C359" i="5"/>
  <c r="B359" i="5"/>
  <c r="A359" i="5"/>
  <c r="Z358" i="5"/>
  <c r="Y358" i="5"/>
  <c r="X358" i="5"/>
  <c r="J357" i="5"/>
  <c r="Z357" i="5"/>
  <c r="Y357" i="5"/>
  <c r="X357" i="5"/>
  <c r="F357" i="5"/>
  <c r="D357" i="5"/>
  <c r="C357" i="5"/>
  <c r="B357" i="5"/>
  <c r="A357" i="5"/>
  <c r="J356" i="5"/>
  <c r="Z356" i="5"/>
  <c r="Y356" i="5"/>
  <c r="X356" i="5"/>
  <c r="F356" i="5"/>
  <c r="D356" i="5"/>
  <c r="C356" i="5"/>
  <c r="B356" i="5"/>
  <c r="A356" i="5"/>
  <c r="G355" i="5"/>
  <c r="E355" i="5"/>
  <c r="J354" i="5"/>
  <c r="F354" i="5"/>
  <c r="E354" i="5"/>
  <c r="J353" i="5"/>
  <c r="F353" i="5"/>
  <c r="E353" i="5"/>
  <c r="J352" i="5"/>
  <c r="G352" i="5"/>
  <c r="F352" i="5"/>
  <c r="J351" i="5"/>
  <c r="G351" i="5"/>
  <c r="F351" i="5"/>
  <c r="J350" i="5"/>
  <c r="G350" i="5"/>
  <c r="F350" i="5"/>
  <c r="J349" i="5"/>
  <c r="G349" i="5"/>
  <c r="F349" i="5"/>
  <c r="F348" i="5"/>
  <c r="E348" i="5"/>
  <c r="D348" i="5"/>
  <c r="I348" i="5"/>
  <c r="C348" i="5"/>
  <c r="B348" i="5"/>
  <c r="A348" i="5"/>
  <c r="Z347" i="5"/>
  <c r="Y347" i="5"/>
  <c r="X347" i="5"/>
  <c r="J346" i="5"/>
  <c r="Z346" i="5"/>
  <c r="Y346" i="5"/>
  <c r="X346" i="5"/>
  <c r="F346" i="5"/>
  <c r="D346" i="5"/>
  <c r="C346" i="5"/>
  <c r="B346" i="5"/>
  <c r="A346" i="5"/>
  <c r="J345" i="5"/>
  <c r="Z345" i="5"/>
  <c r="Y345" i="5"/>
  <c r="X345" i="5"/>
  <c r="F345" i="5"/>
  <c r="D345" i="5"/>
  <c r="C345" i="5"/>
  <c r="B345" i="5"/>
  <c r="A345" i="5"/>
  <c r="J344" i="5"/>
  <c r="Z344" i="5"/>
  <c r="Y344" i="5"/>
  <c r="X344" i="5"/>
  <c r="F344" i="5"/>
  <c r="D344" i="5"/>
  <c r="C344" i="5"/>
  <c r="B344" i="5"/>
  <c r="A344" i="5"/>
  <c r="G343" i="5"/>
  <c r="E343" i="5"/>
  <c r="J342" i="5"/>
  <c r="F342" i="5"/>
  <c r="E342" i="5"/>
  <c r="J341" i="5"/>
  <c r="F341" i="5"/>
  <c r="E341" i="5"/>
  <c r="J340" i="5"/>
  <c r="G340" i="5"/>
  <c r="F340" i="5"/>
  <c r="J339" i="5"/>
  <c r="G339" i="5"/>
  <c r="F339" i="5"/>
  <c r="J338" i="5"/>
  <c r="G338" i="5"/>
  <c r="F338" i="5"/>
  <c r="J337" i="5"/>
  <c r="G337" i="5"/>
  <c r="F337" i="5"/>
  <c r="F336" i="5"/>
  <c r="E336" i="5"/>
  <c r="D336" i="5"/>
  <c r="I336" i="5"/>
  <c r="C336" i="5"/>
  <c r="B336" i="5"/>
  <c r="A336" i="5"/>
  <c r="Z335" i="5"/>
  <c r="Y335" i="5"/>
  <c r="X335" i="5"/>
  <c r="J334" i="5"/>
  <c r="Z334" i="5"/>
  <c r="Y334" i="5"/>
  <c r="X334" i="5"/>
  <c r="F334" i="5"/>
  <c r="D334" i="5"/>
  <c r="C334" i="5"/>
  <c r="B334" i="5"/>
  <c r="A334" i="5"/>
  <c r="G333" i="5"/>
  <c r="E333" i="5"/>
  <c r="J332" i="5"/>
  <c r="F332" i="5"/>
  <c r="E332" i="5"/>
  <c r="J331" i="5"/>
  <c r="F331" i="5"/>
  <c r="E331" i="5"/>
  <c r="J330" i="5"/>
  <c r="G330" i="5"/>
  <c r="F330" i="5"/>
  <c r="J329" i="5"/>
  <c r="G329" i="5"/>
  <c r="F329" i="5"/>
  <c r="J328" i="5"/>
  <c r="G328" i="5"/>
  <c r="F328" i="5"/>
  <c r="J327" i="5"/>
  <c r="G327" i="5"/>
  <c r="F327" i="5"/>
  <c r="F326" i="5"/>
  <c r="E326" i="5"/>
  <c r="D326" i="5"/>
  <c r="I326" i="5"/>
  <c r="C326" i="5"/>
  <c r="B326" i="5"/>
  <c r="A326" i="5"/>
  <c r="Z325" i="5"/>
  <c r="Y325" i="5"/>
  <c r="X325" i="5"/>
  <c r="J324" i="5"/>
  <c r="Z324" i="5"/>
  <c r="Y324" i="5"/>
  <c r="X324" i="5"/>
  <c r="F324" i="5"/>
  <c r="D324" i="5"/>
  <c r="C324" i="5"/>
  <c r="B324" i="5"/>
  <c r="A324" i="5"/>
  <c r="J323" i="5"/>
  <c r="Z323" i="5"/>
  <c r="Y323" i="5"/>
  <c r="X323" i="5"/>
  <c r="F323" i="5"/>
  <c r="D323" i="5"/>
  <c r="C323" i="5"/>
  <c r="B323" i="5"/>
  <c r="A323" i="5"/>
  <c r="G322" i="5"/>
  <c r="E322" i="5"/>
  <c r="J321" i="5"/>
  <c r="F321" i="5"/>
  <c r="E321" i="5"/>
  <c r="J320" i="5"/>
  <c r="F320" i="5"/>
  <c r="E320" i="5"/>
  <c r="J319" i="5"/>
  <c r="G319" i="5"/>
  <c r="F319" i="5"/>
  <c r="J318" i="5"/>
  <c r="G318" i="5"/>
  <c r="F318" i="5"/>
  <c r="J317" i="5"/>
  <c r="G317" i="5"/>
  <c r="F317" i="5"/>
  <c r="J316" i="5"/>
  <c r="G316" i="5"/>
  <c r="F316" i="5"/>
  <c r="F315" i="5"/>
  <c r="E315" i="5"/>
  <c r="D315" i="5"/>
  <c r="I315" i="5"/>
  <c r="C315" i="5"/>
  <c r="B315" i="5"/>
  <c r="A315" i="5"/>
  <c r="Z314" i="5"/>
  <c r="Y314" i="5"/>
  <c r="X314" i="5"/>
  <c r="J313" i="5"/>
  <c r="Z313" i="5"/>
  <c r="Y313" i="5"/>
  <c r="X313" i="5"/>
  <c r="F313" i="5"/>
  <c r="D313" i="5"/>
  <c r="C313" i="5"/>
  <c r="B313" i="5"/>
  <c r="A313" i="5"/>
  <c r="J312" i="5"/>
  <c r="Z312" i="5"/>
  <c r="Y312" i="5"/>
  <c r="X312" i="5"/>
  <c r="F312" i="5"/>
  <c r="D312" i="5"/>
  <c r="C312" i="5"/>
  <c r="B312" i="5"/>
  <c r="A312" i="5"/>
  <c r="J311" i="5"/>
  <c r="Z311" i="5"/>
  <c r="Y311" i="5"/>
  <c r="X311" i="5"/>
  <c r="F311" i="5"/>
  <c r="D311" i="5"/>
  <c r="C311" i="5"/>
  <c r="B311" i="5"/>
  <c r="A311" i="5"/>
  <c r="J310" i="5"/>
  <c r="Z310" i="5"/>
  <c r="Y310" i="5"/>
  <c r="X310" i="5"/>
  <c r="F310" i="5"/>
  <c r="D310" i="5"/>
  <c r="C310" i="5"/>
  <c r="B310" i="5"/>
  <c r="A310" i="5"/>
  <c r="J309" i="5"/>
  <c r="Z309" i="5"/>
  <c r="Y309" i="5"/>
  <c r="X309" i="5"/>
  <c r="F309" i="5"/>
  <c r="D309" i="5"/>
  <c r="C309" i="5"/>
  <c r="B309" i="5"/>
  <c r="A309" i="5"/>
  <c r="G308" i="5"/>
  <c r="E308" i="5"/>
  <c r="J307" i="5"/>
  <c r="F307" i="5"/>
  <c r="E307" i="5"/>
  <c r="J306" i="5"/>
  <c r="F306" i="5"/>
  <c r="E306" i="5"/>
  <c r="J305" i="5"/>
  <c r="G305" i="5"/>
  <c r="F305" i="5"/>
  <c r="J304" i="5"/>
  <c r="G304" i="5"/>
  <c r="F304" i="5"/>
  <c r="J303" i="5"/>
  <c r="G303" i="5"/>
  <c r="F303" i="5"/>
  <c r="J302" i="5"/>
  <c r="G302" i="5"/>
  <c r="F302" i="5"/>
  <c r="F300" i="5"/>
  <c r="D300" i="5"/>
  <c r="I300" i="5"/>
  <c r="C300" i="5"/>
  <c r="B300" i="5"/>
  <c r="A300" i="5"/>
  <c r="Z299" i="5"/>
  <c r="Y299" i="5"/>
  <c r="X299" i="5"/>
  <c r="G298" i="5"/>
  <c r="E298" i="5"/>
  <c r="J297" i="5"/>
  <c r="F297" i="5"/>
  <c r="E297" i="5"/>
  <c r="J296" i="5"/>
  <c r="F296" i="5"/>
  <c r="E296" i="5"/>
  <c r="J295" i="5"/>
  <c r="G295" i="5"/>
  <c r="F295" i="5"/>
  <c r="J294" i="5"/>
  <c r="G294" i="5"/>
  <c r="F294" i="5"/>
  <c r="J293" i="5"/>
  <c r="G293" i="5"/>
  <c r="F293" i="5"/>
  <c r="F291" i="5"/>
  <c r="D291" i="5"/>
  <c r="I291" i="5"/>
  <c r="C291" i="5"/>
  <c r="B291" i="5"/>
  <c r="A291" i="5"/>
  <c r="Z290" i="5"/>
  <c r="Y290" i="5"/>
  <c r="X290" i="5"/>
  <c r="G289" i="5"/>
  <c r="E289" i="5"/>
  <c r="J288" i="5"/>
  <c r="F288" i="5"/>
  <c r="E288" i="5"/>
  <c r="J287" i="5"/>
  <c r="F287" i="5"/>
  <c r="E287" i="5"/>
  <c r="J286" i="5"/>
  <c r="G286" i="5"/>
  <c r="F286" i="5"/>
  <c r="J285" i="5"/>
  <c r="G285" i="5"/>
  <c r="F285" i="5"/>
  <c r="J284" i="5"/>
  <c r="G284" i="5"/>
  <c r="F284" i="5"/>
  <c r="F282" i="5"/>
  <c r="D282" i="5"/>
  <c r="I282" i="5"/>
  <c r="C282" i="5"/>
  <c r="B282" i="5"/>
  <c r="A282" i="5"/>
  <c r="Z281" i="5"/>
  <c r="Y281" i="5"/>
  <c r="X281" i="5"/>
  <c r="J280" i="5"/>
  <c r="Z280" i="5"/>
  <c r="Y280" i="5"/>
  <c r="X280" i="5"/>
  <c r="F280" i="5"/>
  <c r="D280" i="5"/>
  <c r="C280" i="5"/>
  <c r="B280" i="5"/>
  <c r="A280" i="5"/>
  <c r="J279" i="5"/>
  <c r="Z279" i="5"/>
  <c r="Y279" i="5"/>
  <c r="X279" i="5"/>
  <c r="F279" i="5"/>
  <c r="D279" i="5"/>
  <c r="C279" i="5"/>
  <c r="B279" i="5"/>
  <c r="A279" i="5"/>
  <c r="J278" i="5"/>
  <c r="Z278" i="5"/>
  <c r="Y278" i="5"/>
  <c r="X278" i="5"/>
  <c r="F278" i="5"/>
  <c r="D278" i="5"/>
  <c r="C278" i="5"/>
  <c r="B278" i="5"/>
  <c r="A278" i="5"/>
  <c r="G277" i="5"/>
  <c r="E277" i="5"/>
  <c r="J276" i="5"/>
  <c r="F276" i="5"/>
  <c r="E276" i="5"/>
  <c r="J275" i="5"/>
  <c r="F275" i="5"/>
  <c r="E275" i="5"/>
  <c r="J274" i="5"/>
  <c r="G274" i="5"/>
  <c r="F274" i="5"/>
  <c r="J273" i="5"/>
  <c r="G273" i="5"/>
  <c r="F273" i="5"/>
  <c r="J272" i="5"/>
  <c r="G272" i="5"/>
  <c r="F272" i="5"/>
  <c r="J271" i="5"/>
  <c r="G271" i="5"/>
  <c r="F271" i="5"/>
  <c r="F269" i="5"/>
  <c r="D269" i="5"/>
  <c r="I269" i="5"/>
  <c r="C269" i="5"/>
  <c r="B269" i="5"/>
  <c r="A269" i="5"/>
  <c r="Z268" i="5"/>
  <c r="Y268" i="5"/>
  <c r="X268" i="5"/>
  <c r="J267" i="5"/>
  <c r="Z267" i="5"/>
  <c r="Y267" i="5"/>
  <c r="X267" i="5"/>
  <c r="F267" i="5"/>
  <c r="D267" i="5"/>
  <c r="C267" i="5"/>
  <c r="B267" i="5"/>
  <c r="A267" i="5"/>
  <c r="J266" i="5"/>
  <c r="Z266" i="5"/>
  <c r="Y266" i="5"/>
  <c r="X266" i="5"/>
  <c r="F266" i="5"/>
  <c r="D266" i="5"/>
  <c r="C266" i="5"/>
  <c r="B266" i="5"/>
  <c r="A266" i="5"/>
  <c r="J265" i="5"/>
  <c r="Z265" i="5"/>
  <c r="Y265" i="5"/>
  <c r="X265" i="5"/>
  <c r="F265" i="5"/>
  <c r="D265" i="5"/>
  <c r="C265" i="5"/>
  <c r="B265" i="5"/>
  <c r="A265" i="5"/>
  <c r="G264" i="5"/>
  <c r="E264" i="5"/>
  <c r="J263" i="5"/>
  <c r="F263" i="5"/>
  <c r="E263" i="5"/>
  <c r="J262" i="5"/>
  <c r="F262" i="5"/>
  <c r="E262" i="5"/>
  <c r="J261" i="5"/>
  <c r="G261" i="5"/>
  <c r="F261" i="5"/>
  <c r="J260" i="5"/>
  <c r="G260" i="5"/>
  <c r="F260" i="5"/>
  <c r="J259" i="5"/>
  <c r="G259" i="5"/>
  <c r="F259" i="5"/>
  <c r="J258" i="5"/>
  <c r="G258" i="5"/>
  <c r="F258" i="5"/>
  <c r="F257" i="5"/>
  <c r="E257" i="5"/>
  <c r="D257" i="5"/>
  <c r="I257" i="5"/>
  <c r="C257" i="5"/>
  <c r="B257" i="5"/>
  <c r="A257" i="5"/>
  <c r="Z256" i="5"/>
  <c r="Y256" i="5"/>
  <c r="X256" i="5"/>
  <c r="J255" i="5"/>
  <c r="Z255" i="5"/>
  <c r="Y255" i="5"/>
  <c r="X255" i="5"/>
  <c r="F255" i="5"/>
  <c r="D255" i="5"/>
  <c r="B255" i="5"/>
  <c r="A255" i="5"/>
  <c r="J254" i="5"/>
  <c r="Z254" i="5"/>
  <c r="Y254" i="5"/>
  <c r="X254" i="5"/>
  <c r="F254" i="5"/>
  <c r="D254" i="5"/>
  <c r="B254" i="5"/>
  <c r="A254" i="5"/>
  <c r="G253" i="5"/>
  <c r="E253" i="5"/>
  <c r="J252" i="5"/>
  <c r="F252" i="5"/>
  <c r="E252" i="5"/>
  <c r="J251" i="5"/>
  <c r="F251" i="5"/>
  <c r="E251" i="5"/>
  <c r="J250" i="5"/>
  <c r="G250" i="5"/>
  <c r="F250" i="5"/>
  <c r="J249" i="5"/>
  <c r="G249" i="5"/>
  <c r="F249" i="5"/>
  <c r="J248" i="5"/>
  <c r="G248" i="5"/>
  <c r="F248" i="5"/>
  <c r="J247" i="5"/>
  <c r="G247" i="5"/>
  <c r="F247" i="5"/>
  <c r="F246" i="5"/>
  <c r="E246" i="5"/>
  <c r="D246" i="5"/>
  <c r="I246" i="5"/>
  <c r="C246" i="5"/>
  <c r="B246" i="5"/>
  <c r="A246" i="5"/>
  <c r="Z245" i="5"/>
  <c r="Y245" i="5"/>
  <c r="X245" i="5"/>
  <c r="J244" i="5"/>
  <c r="Z244" i="5"/>
  <c r="Y244" i="5"/>
  <c r="X244" i="5"/>
  <c r="F244" i="5"/>
  <c r="D244" i="5"/>
  <c r="C244" i="5"/>
  <c r="B244" i="5"/>
  <c r="A244" i="5"/>
  <c r="J243" i="5"/>
  <c r="Z243" i="5"/>
  <c r="Y243" i="5"/>
  <c r="X243" i="5"/>
  <c r="F243" i="5"/>
  <c r="D243" i="5"/>
  <c r="C243" i="5"/>
  <c r="B243" i="5"/>
  <c r="A243" i="5"/>
  <c r="G242" i="5"/>
  <c r="E242" i="5"/>
  <c r="J241" i="5"/>
  <c r="F241" i="5"/>
  <c r="E241" i="5"/>
  <c r="J240" i="5"/>
  <c r="F240" i="5"/>
  <c r="E240" i="5"/>
  <c r="J239" i="5"/>
  <c r="G239" i="5"/>
  <c r="F239" i="5"/>
  <c r="J238" i="5"/>
  <c r="G238" i="5"/>
  <c r="F238" i="5"/>
  <c r="J237" i="5"/>
  <c r="G237" i="5"/>
  <c r="F237" i="5"/>
  <c r="J236" i="5"/>
  <c r="G236" i="5"/>
  <c r="F236" i="5"/>
  <c r="F235" i="5"/>
  <c r="E235" i="5"/>
  <c r="D235" i="5"/>
  <c r="I235" i="5"/>
  <c r="C235" i="5"/>
  <c r="B235" i="5"/>
  <c r="A235" i="5"/>
  <c r="Z234" i="5"/>
  <c r="Y234" i="5"/>
  <c r="X234" i="5"/>
  <c r="J233" i="5"/>
  <c r="Z233" i="5"/>
  <c r="Y233" i="5"/>
  <c r="X233" i="5"/>
  <c r="F233" i="5"/>
  <c r="D233" i="5"/>
  <c r="C233" i="5"/>
  <c r="B233" i="5"/>
  <c r="A233" i="5"/>
  <c r="J232" i="5"/>
  <c r="Z232" i="5"/>
  <c r="Y232" i="5"/>
  <c r="X232" i="5"/>
  <c r="F232" i="5"/>
  <c r="D232" i="5"/>
  <c r="C232" i="5"/>
  <c r="B232" i="5"/>
  <c r="A232" i="5"/>
  <c r="G231" i="5"/>
  <c r="E231" i="5"/>
  <c r="J230" i="5"/>
  <c r="F230" i="5"/>
  <c r="E230" i="5"/>
  <c r="J229" i="5"/>
  <c r="F229" i="5"/>
  <c r="E229" i="5"/>
  <c r="J228" i="5"/>
  <c r="G228" i="5"/>
  <c r="F228" i="5"/>
  <c r="J227" i="5"/>
  <c r="G227" i="5"/>
  <c r="F227" i="5"/>
  <c r="J226" i="5"/>
  <c r="G226" i="5"/>
  <c r="F226" i="5"/>
  <c r="J225" i="5"/>
  <c r="G225" i="5"/>
  <c r="F225" i="5"/>
  <c r="F224" i="5"/>
  <c r="E224" i="5"/>
  <c r="D224" i="5"/>
  <c r="I224" i="5"/>
  <c r="C224" i="5"/>
  <c r="B224" i="5"/>
  <c r="A224" i="5"/>
  <c r="Z223" i="5"/>
  <c r="Y223" i="5"/>
  <c r="X223" i="5"/>
  <c r="G222" i="5"/>
  <c r="E222" i="5"/>
  <c r="J221" i="5"/>
  <c r="F221" i="5"/>
  <c r="E221" i="5"/>
  <c r="J220" i="5"/>
  <c r="F220" i="5"/>
  <c r="E220" i="5"/>
  <c r="J219" i="5"/>
  <c r="G219" i="5"/>
  <c r="F219" i="5"/>
  <c r="J218" i="5"/>
  <c r="G218" i="5"/>
  <c r="F218" i="5"/>
  <c r="J217" i="5"/>
  <c r="G217" i="5"/>
  <c r="F217" i="5"/>
  <c r="J216" i="5"/>
  <c r="G216" i="5"/>
  <c r="F216" i="5"/>
  <c r="F215" i="5"/>
  <c r="E215" i="5"/>
  <c r="D215" i="5"/>
  <c r="I215" i="5"/>
  <c r="C215" i="5"/>
  <c r="B215" i="5"/>
  <c r="A215" i="5"/>
  <c r="Z214" i="5"/>
  <c r="Y214" i="5"/>
  <c r="X214" i="5"/>
  <c r="G213" i="5"/>
  <c r="E213" i="5"/>
  <c r="J212" i="5"/>
  <c r="F212" i="5"/>
  <c r="E212" i="5"/>
  <c r="J211" i="5"/>
  <c r="F211" i="5"/>
  <c r="E211" i="5"/>
  <c r="J210" i="5"/>
  <c r="G210" i="5"/>
  <c r="F210" i="5"/>
  <c r="J209" i="5"/>
  <c r="G209" i="5"/>
  <c r="F209" i="5"/>
  <c r="J208" i="5"/>
  <c r="G208" i="5"/>
  <c r="F208" i="5"/>
  <c r="J207" i="5"/>
  <c r="G207" i="5"/>
  <c r="F207" i="5"/>
  <c r="F206" i="5"/>
  <c r="E206" i="5"/>
  <c r="D206" i="5"/>
  <c r="I206" i="5"/>
  <c r="C206" i="5"/>
  <c r="B206" i="5"/>
  <c r="A206" i="5"/>
  <c r="Z205" i="5"/>
  <c r="Y205" i="5"/>
  <c r="X205" i="5"/>
  <c r="J204" i="5"/>
  <c r="Z204" i="5"/>
  <c r="Y204" i="5"/>
  <c r="X204" i="5"/>
  <c r="F204" i="5"/>
  <c r="D204" i="5"/>
  <c r="C204" i="5"/>
  <c r="B204" i="5"/>
  <c r="A204" i="5"/>
  <c r="J203" i="5"/>
  <c r="Z203" i="5"/>
  <c r="Y203" i="5"/>
  <c r="X203" i="5"/>
  <c r="F203" i="5"/>
  <c r="D203" i="5"/>
  <c r="C203" i="5"/>
  <c r="B203" i="5"/>
  <c r="A203" i="5"/>
  <c r="G202" i="5"/>
  <c r="E202" i="5"/>
  <c r="J201" i="5"/>
  <c r="F201" i="5"/>
  <c r="E201" i="5"/>
  <c r="J200" i="5"/>
  <c r="F200" i="5"/>
  <c r="E200" i="5"/>
  <c r="J199" i="5"/>
  <c r="G199" i="5"/>
  <c r="F199" i="5"/>
  <c r="J198" i="5"/>
  <c r="G198" i="5"/>
  <c r="F198" i="5"/>
  <c r="J197" i="5"/>
  <c r="G197" i="5"/>
  <c r="F197" i="5"/>
  <c r="J196" i="5"/>
  <c r="G196" i="5"/>
  <c r="F196" i="5"/>
  <c r="F195" i="5"/>
  <c r="E195" i="5"/>
  <c r="D195" i="5"/>
  <c r="I195" i="5"/>
  <c r="C195" i="5"/>
  <c r="B195" i="5"/>
  <c r="A195" i="5"/>
  <c r="Z194" i="5"/>
  <c r="Y194" i="5"/>
  <c r="X194" i="5"/>
  <c r="G193" i="5"/>
  <c r="E193" i="5"/>
  <c r="J192" i="5"/>
  <c r="F192" i="5"/>
  <c r="E192" i="5"/>
  <c r="J191" i="5"/>
  <c r="F191" i="5"/>
  <c r="E191" i="5"/>
  <c r="J190" i="5"/>
  <c r="G190" i="5"/>
  <c r="F190" i="5"/>
  <c r="J189" i="5"/>
  <c r="G189" i="5"/>
  <c r="F189" i="5"/>
  <c r="J188" i="5"/>
  <c r="G188" i="5"/>
  <c r="F188" i="5"/>
  <c r="F187" i="5"/>
  <c r="E187" i="5"/>
  <c r="D187" i="5"/>
  <c r="I187" i="5"/>
  <c r="C187" i="5"/>
  <c r="B187" i="5"/>
  <c r="A187" i="5"/>
  <c r="Z186" i="5"/>
  <c r="Y186" i="5"/>
  <c r="X186" i="5"/>
  <c r="G185" i="5"/>
  <c r="E185" i="5"/>
  <c r="J184" i="5"/>
  <c r="F184" i="5"/>
  <c r="E184" i="5"/>
  <c r="J183" i="5"/>
  <c r="F183" i="5"/>
  <c r="E183" i="5"/>
  <c r="J182" i="5"/>
  <c r="G182" i="5"/>
  <c r="F182" i="5"/>
  <c r="J181" i="5"/>
  <c r="G181" i="5"/>
  <c r="F181" i="5"/>
  <c r="F180" i="5"/>
  <c r="E180" i="5"/>
  <c r="D180" i="5"/>
  <c r="I180" i="5"/>
  <c r="C180" i="5"/>
  <c r="B180" i="5"/>
  <c r="A180" i="5"/>
  <c r="Z179" i="5"/>
  <c r="Y179" i="5"/>
  <c r="X179" i="5"/>
  <c r="G178" i="5"/>
  <c r="E178" i="5"/>
  <c r="J177" i="5"/>
  <c r="F177" i="5"/>
  <c r="E177" i="5"/>
  <c r="J176" i="5"/>
  <c r="F176" i="5"/>
  <c r="E176" i="5"/>
  <c r="J175" i="5"/>
  <c r="G175" i="5"/>
  <c r="F175" i="5"/>
  <c r="J174" i="5"/>
  <c r="G174" i="5"/>
  <c r="F174" i="5"/>
  <c r="J173" i="5"/>
  <c r="G173" i="5"/>
  <c r="F173" i="5"/>
  <c r="J172" i="5"/>
  <c r="G172" i="5"/>
  <c r="F172" i="5"/>
  <c r="F170" i="5"/>
  <c r="D170" i="5"/>
  <c r="I170" i="5"/>
  <c r="C170" i="5"/>
  <c r="B170" i="5"/>
  <c r="A170" i="5"/>
  <c r="Z169" i="5"/>
  <c r="Y169" i="5"/>
  <c r="X169" i="5"/>
  <c r="G168" i="5"/>
  <c r="E168" i="5"/>
  <c r="J167" i="5"/>
  <c r="F167" i="5"/>
  <c r="E167" i="5"/>
  <c r="J166" i="5"/>
  <c r="F166" i="5"/>
  <c r="E166" i="5"/>
  <c r="J165" i="5"/>
  <c r="G165" i="5"/>
  <c r="F165" i="5"/>
  <c r="J164" i="5"/>
  <c r="G164" i="5"/>
  <c r="F164" i="5"/>
  <c r="J163" i="5"/>
  <c r="G163" i="5"/>
  <c r="F163" i="5"/>
  <c r="J162" i="5"/>
  <c r="G162" i="5"/>
  <c r="F162" i="5"/>
  <c r="F160" i="5"/>
  <c r="D160" i="5"/>
  <c r="I160" i="5"/>
  <c r="C160" i="5"/>
  <c r="B160" i="5"/>
  <c r="A160" i="5"/>
  <c r="Z159" i="5"/>
  <c r="Y159" i="5"/>
  <c r="X159" i="5"/>
  <c r="J158" i="5"/>
  <c r="Z158" i="5"/>
  <c r="Y158" i="5"/>
  <c r="X158" i="5"/>
  <c r="F158" i="5"/>
  <c r="D158" i="5"/>
  <c r="C158" i="5"/>
  <c r="B158" i="5"/>
  <c r="A158" i="5"/>
  <c r="J157" i="5"/>
  <c r="Z157" i="5"/>
  <c r="Y157" i="5"/>
  <c r="X157" i="5"/>
  <c r="F157" i="5"/>
  <c r="D157" i="5"/>
  <c r="C157" i="5"/>
  <c r="B157" i="5"/>
  <c r="A157" i="5"/>
  <c r="G156" i="5"/>
  <c r="E156" i="5"/>
  <c r="J155" i="5"/>
  <c r="F155" i="5"/>
  <c r="E155" i="5"/>
  <c r="J154" i="5"/>
  <c r="F154" i="5"/>
  <c r="E154" i="5"/>
  <c r="J153" i="5"/>
  <c r="G153" i="5"/>
  <c r="F153" i="5"/>
  <c r="J152" i="5"/>
  <c r="G152" i="5"/>
  <c r="F152" i="5"/>
  <c r="J151" i="5"/>
  <c r="G151" i="5"/>
  <c r="F151" i="5"/>
  <c r="F149" i="5"/>
  <c r="D149" i="5"/>
  <c r="I149" i="5"/>
  <c r="C149" i="5"/>
  <c r="B149" i="5"/>
  <c r="A149" i="5"/>
  <c r="Z148" i="5"/>
  <c r="Y148" i="5"/>
  <c r="X148" i="5"/>
  <c r="J147" i="5"/>
  <c r="Z147" i="5"/>
  <c r="Y147" i="5"/>
  <c r="X147" i="5"/>
  <c r="F147" i="5"/>
  <c r="D147" i="5"/>
  <c r="C147" i="5"/>
  <c r="B147" i="5"/>
  <c r="A147" i="5"/>
  <c r="J146" i="5"/>
  <c r="Z146" i="5"/>
  <c r="Y146" i="5"/>
  <c r="X146" i="5"/>
  <c r="F146" i="5"/>
  <c r="D146" i="5"/>
  <c r="C146" i="5"/>
  <c r="B146" i="5"/>
  <c r="A146" i="5"/>
  <c r="J145" i="5"/>
  <c r="Z145" i="5"/>
  <c r="Y145" i="5"/>
  <c r="X145" i="5"/>
  <c r="F145" i="5"/>
  <c r="D145" i="5"/>
  <c r="C145" i="5"/>
  <c r="B145" i="5"/>
  <c r="A145" i="5"/>
  <c r="J144" i="5"/>
  <c r="Z144" i="5"/>
  <c r="Y144" i="5"/>
  <c r="X144" i="5"/>
  <c r="F144" i="5"/>
  <c r="D144" i="5"/>
  <c r="C144" i="5"/>
  <c r="B144" i="5"/>
  <c r="A144" i="5"/>
  <c r="J143" i="5"/>
  <c r="Z143" i="5"/>
  <c r="Y143" i="5"/>
  <c r="X143" i="5"/>
  <c r="F143" i="5"/>
  <c r="D143" i="5"/>
  <c r="C143" i="5"/>
  <c r="B143" i="5"/>
  <c r="A143" i="5"/>
  <c r="J142" i="5"/>
  <c r="Z142" i="5"/>
  <c r="Y142" i="5"/>
  <c r="X142" i="5"/>
  <c r="F142" i="5"/>
  <c r="D142" i="5"/>
  <c r="C142" i="5"/>
  <c r="B142" i="5"/>
  <c r="A142" i="5"/>
  <c r="J141" i="5"/>
  <c r="Z141" i="5"/>
  <c r="Y141" i="5"/>
  <c r="X141" i="5"/>
  <c r="F141" i="5"/>
  <c r="D141" i="5"/>
  <c r="C141" i="5"/>
  <c r="B141" i="5"/>
  <c r="A141" i="5"/>
  <c r="J140" i="5"/>
  <c r="Z140" i="5"/>
  <c r="Y140" i="5"/>
  <c r="X140" i="5"/>
  <c r="F140" i="5"/>
  <c r="D140" i="5"/>
  <c r="C140" i="5"/>
  <c r="B140" i="5"/>
  <c r="A140" i="5"/>
  <c r="J139" i="5"/>
  <c r="Z139" i="5"/>
  <c r="Y139" i="5"/>
  <c r="X139" i="5"/>
  <c r="F139" i="5"/>
  <c r="D139" i="5"/>
  <c r="C139" i="5"/>
  <c r="B139" i="5"/>
  <c r="A139" i="5"/>
  <c r="G138" i="5"/>
  <c r="E138" i="5"/>
  <c r="J137" i="5"/>
  <c r="F137" i="5"/>
  <c r="E137" i="5"/>
  <c r="J136" i="5"/>
  <c r="F136" i="5"/>
  <c r="E136" i="5"/>
  <c r="J135" i="5"/>
  <c r="G135" i="5"/>
  <c r="F135" i="5"/>
  <c r="J134" i="5"/>
  <c r="G134" i="5"/>
  <c r="F134" i="5"/>
  <c r="J133" i="5"/>
  <c r="G133" i="5"/>
  <c r="F133" i="5"/>
  <c r="J132" i="5"/>
  <c r="G132" i="5"/>
  <c r="F132" i="5"/>
  <c r="F130" i="5"/>
  <c r="D130" i="5"/>
  <c r="I130" i="5"/>
  <c r="C130" i="5"/>
  <c r="B130" i="5"/>
  <c r="A130" i="5"/>
  <c r="Z129" i="5"/>
  <c r="Y129" i="5"/>
  <c r="X129" i="5"/>
  <c r="J128" i="5"/>
  <c r="Z128" i="5"/>
  <c r="Y128" i="5"/>
  <c r="X128" i="5"/>
  <c r="F128" i="5"/>
  <c r="D128" i="5"/>
  <c r="C128" i="5"/>
  <c r="B128" i="5"/>
  <c r="A128" i="5"/>
  <c r="J127" i="5"/>
  <c r="Z127" i="5"/>
  <c r="Y127" i="5"/>
  <c r="X127" i="5"/>
  <c r="F127" i="5"/>
  <c r="D127" i="5"/>
  <c r="C127" i="5"/>
  <c r="B127" i="5"/>
  <c r="A127" i="5"/>
  <c r="J126" i="5"/>
  <c r="Z126" i="5"/>
  <c r="Y126" i="5"/>
  <c r="X126" i="5"/>
  <c r="F126" i="5"/>
  <c r="D126" i="5"/>
  <c r="C126" i="5"/>
  <c r="B126" i="5"/>
  <c r="A126" i="5"/>
  <c r="J125" i="5"/>
  <c r="Z125" i="5"/>
  <c r="Y125" i="5"/>
  <c r="X125" i="5"/>
  <c r="F125" i="5"/>
  <c r="D125" i="5"/>
  <c r="C125" i="5"/>
  <c r="B125" i="5"/>
  <c r="A125" i="5"/>
  <c r="J124" i="5"/>
  <c r="Z124" i="5"/>
  <c r="Y124" i="5"/>
  <c r="X124" i="5"/>
  <c r="F124" i="5"/>
  <c r="D124" i="5"/>
  <c r="C124" i="5"/>
  <c r="B124" i="5"/>
  <c r="A124" i="5"/>
  <c r="J123" i="5"/>
  <c r="Z123" i="5"/>
  <c r="Y123" i="5"/>
  <c r="X123" i="5"/>
  <c r="F123" i="5"/>
  <c r="D123" i="5"/>
  <c r="C123" i="5"/>
  <c r="B123" i="5"/>
  <c r="A123" i="5"/>
  <c r="J122" i="5"/>
  <c r="Z122" i="5"/>
  <c r="Y122" i="5"/>
  <c r="X122" i="5"/>
  <c r="F122" i="5"/>
  <c r="D122" i="5"/>
  <c r="C122" i="5"/>
  <c r="B122" i="5"/>
  <c r="A122" i="5"/>
  <c r="J121" i="5"/>
  <c r="Z121" i="5"/>
  <c r="Y121" i="5"/>
  <c r="X121" i="5"/>
  <c r="F121" i="5"/>
  <c r="D121" i="5"/>
  <c r="C121" i="5"/>
  <c r="B121" i="5"/>
  <c r="A121" i="5"/>
  <c r="J120" i="5"/>
  <c r="Z120" i="5"/>
  <c r="Y120" i="5"/>
  <c r="X120" i="5"/>
  <c r="F120" i="5"/>
  <c r="D120" i="5"/>
  <c r="C120" i="5"/>
  <c r="B120" i="5"/>
  <c r="A120" i="5"/>
  <c r="J119" i="5"/>
  <c r="Z119" i="5"/>
  <c r="Y119" i="5"/>
  <c r="X119" i="5"/>
  <c r="F119" i="5"/>
  <c r="D119" i="5"/>
  <c r="C119" i="5"/>
  <c r="B119" i="5"/>
  <c r="A119" i="5"/>
  <c r="G118" i="5"/>
  <c r="E118" i="5"/>
  <c r="J117" i="5"/>
  <c r="F117" i="5"/>
  <c r="E117" i="5"/>
  <c r="J116" i="5"/>
  <c r="F116" i="5"/>
  <c r="E116" i="5"/>
  <c r="J115" i="5"/>
  <c r="G115" i="5"/>
  <c r="F115" i="5"/>
  <c r="J114" i="5"/>
  <c r="G114" i="5"/>
  <c r="F114" i="5"/>
  <c r="J113" i="5"/>
  <c r="G113" i="5"/>
  <c r="F113" i="5"/>
  <c r="J112" i="5"/>
  <c r="G112" i="5"/>
  <c r="F112" i="5"/>
  <c r="F110" i="5"/>
  <c r="D110" i="5"/>
  <c r="I110" i="5"/>
  <c r="C110" i="5"/>
  <c r="B110" i="5"/>
  <c r="A110" i="5"/>
  <c r="Z109" i="5"/>
  <c r="Y109" i="5"/>
  <c r="X109" i="5"/>
  <c r="J108" i="5"/>
  <c r="Z108" i="5"/>
  <c r="Y108" i="5"/>
  <c r="X108" i="5"/>
  <c r="F108" i="5"/>
  <c r="D108" i="5"/>
  <c r="C108" i="5"/>
  <c r="B108" i="5"/>
  <c r="A108" i="5"/>
  <c r="J107" i="5"/>
  <c r="Z107" i="5"/>
  <c r="Y107" i="5"/>
  <c r="X107" i="5"/>
  <c r="F107" i="5"/>
  <c r="D107" i="5"/>
  <c r="C107" i="5"/>
  <c r="B107" i="5"/>
  <c r="A107" i="5"/>
  <c r="J106" i="5"/>
  <c r="Z106" i="5"/>
  <c r="Y106" i="5"/>
  <c r="X106" i="5"/>
  <c r="F106" i="5"/>
  <c r="D106" i="5"/>
  <c r="C106" i="5"/>
  <c r="B106" i="5"/>
  <c r="A106" i="5"/>
  <c r="J105" i="5"/>
  <c r="Z105" i="5"/>
  <c r="Y105" i="5"/>
  <c r="X105" i="5"/>
  <c r="F105" i="5"/>
  <c r="D105" i="5"/>
  <c r="C105" i="5"/>
  <c r="B105" i="5"/>
  <c r="A105" i="5"/>
  <c r="J104" i="5"/>
  <c r="Z104" i="5"/>
  <c r="Y104" i="5"/>
  <c r="X104" i="5"/>
  <c r="F104" i="5"/>
  <c r="D104" i="5"/>
  <c r="C104" i="5"/>
  <c r="B104" i="5"/>
  <c r="A104" i="5"/>
  <c r="J103" i="5"/>
  <c r="Z103" i="5"/>
  <c r="Y103" i="5"/>
  <c r="X103" i="5"/>
  <c r="F103" i="5"/>
  <c r="D103" i="5"/>
  <c r="C103" i="5"/>
  <c r="B103" i="5"/>
  <c r="A103" i="5"/>
  <c r="J102" i="5"/>
  <c r="Z102" i="5"/>
  <c r="Y102" i="5"/>
  <c r="X102" i="5"/>
  <c r="F102" i="5"/>
  <c r="D102" i="5"/>
  <c r="C102" i="5"/>
  <c r="B102" i="5"/>
  <c r="A102" i="5"/>
  <c r="J101" i="5"/>
  <c r="Z101" i="5"/>
  <c r="Y101" i="5"/>
  <c r="X101" i="5"/>
  <c r="F101" i="5"/>
  <c r="D101" i="5"/>
  <c r="C101" i="5"/>
  <c r="B101" i="5"/>
  <c r="A101" i="5"/>
  <c r="J100" i="5"/>
  <c r="Z100" i="5"/>
  <c r="Y100" i="5"/>
  <c r="X100" i="5"/>
  <c r="F100" i="5"/>
  <c r="D100" i="5"/>
  <c r="C100" i="5"/>
  <c r="B100" i="5"/>
  <c r="A100" i="5"/>
  <c r="G99" i="5"/>
  <c r="E99" i="5"/>
  <c r="J98" i="5"/>
  <c r="F98" i="5"/>
  <c r="E98" i="5"/>
  <c r="J97" i="5"/>
  <c r="F97" i="5"/>
  <c r="E97" i="5"/>
  <c r="J96" i="5"/>
  <c r="G96" i="5"/>
  <c r="F96" i="5"/>
  <c r="J95" i="5"/>
  <c r="G95" i="5"/>
  <c r="F95" i="5"/>
  <c r="J94" i="5"/>
  <c r="G94" i="5"/>
  <c r="F94" i="5"/>
  <c r="J93" i="5"/>
  <c r="G93" i="5"/>
  <c r="F93" i="5"/>
  <c r="F91" i="5"/>
  <c r="D91" i="5"/>
  <c r="I91" i="5"/>
  <c r="C91" i="5"/>
  <c r="B91" i="5"/>
  <c r="A91" i="5"/>
  <c r="Z90" i="5"/>
  <c r="Y90" i="5"/>
  <c r="X90" i="5"/>
  <c r="G89" i="5"/>
  <c r="E89" i="5"/>
  <c r="J88" i="5"/>
  <c r="E88" i="5"/>
  <c r="J87" i="5"/>
  <c r="E87" i="5"/>
  <c r="J86" i="5"/>
  <c r="G86" i="5"/>
  <c r="F86" i="5"/>
  <c r="J85" i="5"/>
  <c r="G85" i="5"/>
  <c r="F85" i="5"/>
  <c r="J84" i="5"/>
  <c r="G84" i="5"/>
  <c r="F84" i="5"/>
  <c r="F83" i="5"/>
  <c r="E83" i="5"/>
  <c r="D83" i="5"/>
  <c r="I83" i="5"/>
  <c r="C83" i="5"/>
  <c r="B83" i="5"/>
  <c r="A83" i="5"/>
  <c r="Z82" i="5"/>
  <c r="Y82" i="5"/>
  <c r="X82" i="5"/>
  <c r="G81" i="5"/>
  <c r="E81" i="5"/>
  <c r="J80" i="5"/>
  <c r="E80" i="5"/>
  <c r="J79" i="5"/>
  <c r="E79" i="5"/>
  <c r="J78" i="5"/>
  <c r="G78" i="5"/>
  <c r="F78" i="5"/>
  <c r="J77" i="5"/>
  <c r="G77" i="5"/>
  <c r="F77" i="5"/>
  <c r="J76" i="5"/>
  <c r="G76" i="5"/>
  <c r="F76" i="5"/>
  <c r="F75" i="5"/>
  <c r="E75" i="5"/>
  <c r="D75" i="5"/>
  <c r="I75" i="5"/>
  <c r="C75" i="5"/>
  <c r="B75" i="5"/>
  <c r="A75" i="5"/>
  <c r="Z74" i="5"/>
  <c r="Y74" i="5"/>
  <c r="X74" i="5"/>
  <c r="G73" i="5"/>
  <c r="E73" i="5"/>
  <c r="J72" i="5"/>
  <c r="E72" i="5"/>
  <c r="J71" i="5"/>
  <c r="E71" i="5"/>
  <c r="J70" i="5"/>
  <c r="G70" i="5"/>
  <c r="F70" i="5"/>
  <c r="F68" i="5"/>
  <c r="D68" i="5"/>
  <c r="I68" i="5"/>
  <c r="C68" i="5"/>
  <c r="B68" i="5"/>
  <c r="A68" i="5"/>
  <c r="Z67" i="5"/>
  <c r="Y67" i="5"/>
  <c r="X67" i="5"/>
  <c r="G66" i="5"/>
  <c r="E66" i="5"/>
  <c r="J65" i="5"/>
  <c r="E65" i="5"/>
  <c r="J64" i="5"/>
  <c r="E64" i="5"/>
  <c r="J63" i="5"/>
  <c r="G63" i="5"/>
  <c r="F63" i="5"/>
  <c r="F61" i="5"/>
  <c r="D61" i="5"/>
  <c r="I61" i="5"/>
  <c r="C61" i="5"/>
  <c r="B61" i="5"/>
  <c r="A61" i="5"/>
  <c r="Z60" i="5"/>
  <c r="Y60" i="5"/>
  <c r="X60" i="5"/>
  <c r="G59" i="5"/>
  <c r="E59" i="5"/>
  <c r="J58" i="5"/>
  <c r="E58" i="5"/>
  <c r="J57" i="5"/>
  <c r="E57" i="5"/>
  <c r="J56" i="5"/>
  <c r="G56" i="5"/>
  <c r="F56" i="5"/>
  <c r="J55" i="5"/>
  <c r="G55" i="5"/>
  <c r="F55" i="5"/>
  <c r="J54" i="5"/>
  <c r="G54" i="5"/>
  <c r="F54" i="5"/>
  <c r="J53" i="5"/>
  <c r="G53" i="5"/>
  <c r="F53" i="5"/>
  <c r="F51" i="5"/>
  <c r="D51" i="5"/>
  <c r="I51" i="5"/>
  <c r="C51" i="5"/>
  <c r="B51" i="5"/>
  <c r="A51" i="5"/>
  <c r="Z50" i="5"/>
  <c r="Y50" i="5"/>
  <c r="X50" i="5"/>
  <c r="G49" i="5"/>
  <c r="E49" i="5"/>
  <c r="J48" i="5"/>
  <c r="F48" i="5"/>
  <c r="E48" i="5"/>
  <c r="J47" i="5"/>
  <c r="F47" i="5"/>
  <c r="E47" i="5"/>
  <c r="J46" i="5"/>
  <c r="G46" i="5"/>
  <c r="F46" i="5"/>
  <c r="J45" i="5"/>
  <c r="G45" i="5"/>
  <c r="F45" i="5"/>
  <c r="J44" i="5"/>
  <c r="G44" i="5"/>
  <c r="F44" i="5"/>
  <c r="F42" i="5"/>
  <c r="D42" i="5"/>
  <c r="I42" i="5"/>
  <c r="C42" i="5"/>
  <c r="B42" i="5"/>
  <c r="A42" i="5"/>
  <c r="Z41" i="5"/>
  <c r="Y41" i="5"/>
  <c r="X41" i="5"/>
  <c r="G40" i="5"/>
  <c r="E40" i="5"/>
  <c r="J39" i="5"/>
  <c r="E39" i="5"/>
  <c r="J38" i="5"/>
  <c r="E38" i="5"/>
  <c r="J37" i="5"/>
  <c r="G37" i="5"/>
  <c r="F37" i="5"/>
  <c r="F36" i="5"/>
  <c r="E36" i="5"/>
  <c r="D36" i="5"/>
  <c r="I36" i="5"/>
  <c r="C36" i="5"/>
  <c r="B36" i="5"/>
  <c r="A36" i="5"/>
  <c r="Z35" i="5"/>
  <c r="Y35" i="5"/>
  <c r="X35" i="5"/>
  <c r="G34" i="5"/>
  <c r="E34" i="5"/>
  <c r="J33" i="5"/>
  <c r="F33" i="5"/>
  <c r="E33" i="5"/>
  <c r="J32" i="5"/>
  <c r="F32" i="5"/>
  <c r="E32" i="5"/>
  <c r="J31" i="5"/>
  <c r="G31" i="5"/>
  <c r="F31" i="5"/>
  <c r="F29" i="5"/>
  <c r="D29" i="5"/>
  <c r="I29" i="5"/>
  <c r="C29" i="5"/>
  <c r="B29" i="5"/>
  <c r="A29" i="5"/>
  <c r="B12" i="5"/>
  <c r="H6" i="5"/>
  <c r="B6" i="5"/>
  <c r="A1" i="5"/>
  <c r="G21" i="5" l="1"/>
  <c r="G20" i="5"/>
  <c r="G22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1" i="3"/>
  <c r="CY1" i="3"/>
  <c r="CZ1" i="3"/>
  <c r="DA1" i="3"/>
  <c r="A2" i="3"/>
  <c r="CY2" i="3"/>
  <c r="CZ2" i="3"/>
  <c r="DA2" i="3"/>
  <c r="A3" i="3"/>
  <c r="CX3" i="3"/>
  <c r="CY3" i="3"/>
  <c r="CZ3" i="3"/>
  <c r="DA3" i="3"/>
  <c r="A4" i="3"/>
  <c r="CX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X29" i="3"/>
  <c r="CY29" i="3"/>
  <c r="CZ29" i="3"/>
  <c r="DA29" i="3"/>
  <c r="A30" i="3"/>
  <c r="CX30" i="3"/>
  <c r="CY30" i="3"/>
  <c r="CZ30" i="3"/>
  <c r="DA30" i="3"/>
  <c r="A31" i="3"/>
  <c r="CX31" i="3"/>
  <c r="CY31" i="3"/>
  <c r="CZ31" i="3"/>
  <c r="DA31" i="3"/>
  <c r="A32" i="3"/>
  <c r="CX32" i="3"/>
  <c r="CY32" i="3"/>
  <c r="CZ32" i="3"/>
  <c r="DA32" i="3"/>
  <c r="A33" i="3"/>
  <c r="CX33" i="3"/>
  <c r="CY33" i="3"/>
  <c r="CZ33" i="3"/>
  <c r="DA33" i="3"/>
  <c r="A34" i="3"/>
  <c r="CX34" i="3"/>
  <c r="CY34" i="3"/>
  <c r="CZ34" i="3"/>
  <c r="DA34" i="3"/>
  <c r="A35" i="3"/>
  <c r="CX35" i="3"/>
  <c r="CY35" i="3"/>
  <c r="CZ35" i="3"/>
  <c r="DA35" i="3"/>
  <c r="A36" i="3"/>
  <c r="CX36" i="3"/>
  <c r="CY36" i="3"/>
  <c r="CZ36" i="3"/>
  <c r="DA36" i="3"/>
  <c r="A37" i="3"/>
  <c r="CX37" i="3"/>
  <c r="CY37" i="3"/>
  <c r="CZ37" i="3"/>
  <c r="DA37" i="3"/>
  <c r="A38" i="3"/>
  <c r="CX38" i="3"/>
  <c r="CY38" i="3"/>
  <c r="CZ38" i="3"/>
  <c r="DA38" i="3"/>
  <c r="A39" i="3"/>
  <c r="CX39" i="3"/>
  <c r="CY39" i="3"/>
  <c r="CZ39" i="3"/>
  <c r="DA39" i="3"/>
  <c r="A40" i="3"/>
  <c r="CX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Y75" i="3"/>
  <c r="CZ75" i="3"/>
  <c r="DA75" i="3"/>
  <c r="A76" i="3"/>
  <c r="CY76" i="3"/>
  <c r="CZ76" i="3"/>
  <c r="DA76" i="3"/>
  <c r="A77" i="3"/>
  <c r="CY77" i="3"/>
  <c r="CZ77" i="3"/>
  <c r="DA77" i="3"/>
  <c r="A78" i="3"/>
  <c r="CY78" i="3"/>
  <c r="CZ78" i="3"/>
  <c r="DA78" i="3"/>
  <c r="A79" i="3"/>
  <c r="CY79" i="3"/>
  <c r="CZ79" i="3"/>
  <c r="DA79" i="3"/>
  <c r="A80" i="3"/>
  <c r="CY80" i="3"/>
  <c r="CZ80" i="3"/>
  <c r="DA80" i="3"/>
  <c r="A81" i="3"/>
  <c r="CY81" i="3"/>
  <c r="CZ81" i="3"/>
  <c r="DA81" i="3"/>
  <c r="A82" i="3"/>
  <c r="CY82" i="3"/>
  <c r="CZ82" i="3"/>
  <c r="DA82" i="3"/>
  <c r="A83" i="3"/>
  <c r="CY83" i="3"/>
  <c r="CZ83" i="3"/>
  <c r="DA83" i="3"/>
  <c r="A84" i="3"/>
  <c r="CY84" i="3"/>
  <c r="CZ84" i="3"/>
  <c r="DA84" i="3"/>
  <c r="A85" i="3"/>
  <c r="CY85" i="3"/>
  <c r="CZ85" i="3"/>
  <c r="DA85" i="3"/>
  <c r="A86" i="3"/>
  <c r="CY86" i="3"/>
  <c r="CZ86" i="3"/>
  <c r="DA86" i="3"/>
  <c r="A87" i="3"/>
  <c r="CY87" i="3"/>
  <c r="CZ87" i="3"/>
  <c r="DA87" i="3"/>
  <c r="A88" i="3"/>
  <c r="CY88" i="3"/>
  <c r="CZ88" i="3"/>
  <c r="DA88" i="3"/>
  <c r="A89" i="3"/>
  <c r="CY89" i="3"/>
  <c r="CZ89" i="3"/>
  <c r="DA89" i="3"/>
  <c r="A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Y95" i="3"/>
  <c r="CZ95" i="3"/>
  <c r="DA95" i="3"/>
  <c r="A96" i="3"/>
  <c r="CY96" i="3"/>
  <c r="CZ96" i="3"/>
  <c r="DA96" i="3"/>
  <c r="A97" i="3"/>
  <c r="CY97" i="3"/>
  <c r="CZ97" i="3"/>
  <c r="DA97" i="3"/>
  <c r="A98" i="3"/>
  <c r="CY98" i="3"/>
  <c r="CZ98" i="3"/>
  <c r="DA98" i="3"/>
  <c r="A99" i="3"/>
  <c r="CY99" i="3"/>
  <c r="CZ99" i="3"/>
  <c r="DA99" i="3"/>
  <c r="A100" i="3"/>
  <c r="CY100" i="3"/>
  <c r="CZ100" i="3"/>
  <c r="DA100" i="3"/>
  <c r="A101" i="3"/>
  <c r="CY101" i="3"/>
  <c r="CZ101" i="3"/>
  <c r="DA101" i="3"/>
  <c r="A102" i="3"/>
  <c r="CY102" i="3"/>
  <c r="CZ102" i="3"/>
  <c r="DA102" i="3"/>
  <c r="A103" i="3"/>
  <c r="CY103" i="3"/>
  <c r="CZ103" i="3"/>
  <c r="DA103" i="3"/>
  <c r="A104" i="3"/>
  <c r="CY104" i="3"/>
  <c r="CZ104" i="3"/>
  <c r="DA104" i="3"/>
  <c r="A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Y131" i="3"/>
  <c r="CZ131" i="3"/>
  <c r="DA131" i="3"/>
  <c r="A132" i="3"/>
  <c r="CY132" i="3"/>
  <c r="CZ132" i="3"/>
  <c r="DA132" i="3"/>
  <c r="A133" i="3"/>
  <c r="CY133" i="3"/>
  <c r="CZ133" i="3"/>
  <c r="DA133" i="3"/>
  <c r="A134" i="3"/>
  <c r="CY134" i="3"/>
  <c r="CZ134" i="3"/>
  <c r="DA134" i="3"/>
  <c r="A135" i="3"/>
  <c r="CY135" i="3"/>
  <c r="CZ135" i="3"/>
  <c r="DA135" i="3"/>
  <c r="A136" i="3"/>
  <c r="CY136" i="3"/>
  <c r="CZ136" i="3"/>
  <c r="DA136" i="3"/>
  <c r="A137" i="3"/>
  <c r="CY137" i="3"/>
  <c r="CZ137" i="3"/>
  <c r="DA137" i="3"/>
  <c r="A138" i="3"/>
  <c r="CY138" i="3"/>
  <c r="CZ138" i="3"/>
  <c r="DA138" i="3"/>
  <c r="A139" i="3"/>
  <c r="CY139" i="3"/>
  <c r="CZ139" i="3"/>
  <c r="DA139" i="3"/>
  <c r="A140" i="3"/>
  <c r="CY140" i="3"/>
  <c r="CZ140" i="3"/>
  <c r="DA140" i="3"/>
  <c r="A141" i="3"/>
  <c r="CY141" i="3"/>
  <c r="CZ141" i="3"/>
  <c r="DA141" i="3"/>
  <c r="A142" i="3"/>
  <c r="CY142" i="3"/>
  <c r="CZ142" i="3"/>
  <c r="DA142" i="3"/>
  <c r="A143" i="3"/>
  <c r="CY143" i="3"/>
  <c r="CZ143" i="3"/>
  <c r="DA143" i="3"/>
  <c r="A144" i="3"/>
  <c r="CY144" i="3"/>
  <c r="CZ144" i="3"/>
  <c r="DA144" i="3"/>
  <c r="A145" i="3"/>
  <c r="CY145" i="3"/>
  <c r="CZ145" i="3"/>
  <c r="DA145" i="3"/>
  <c r="A146" i="3"/>
  <c r="CY146" i="3"/>
  <c r="CZ146" i="3"/>
  <c r="DA146" i="3"/>
  <c r="A147" i="3"/>
  <c r="CY147" i="3"/>
  <c r="CZ147" i="3"/>
  <c r="DA147" i="3"/>
  <c r="A148" i="3"/>
  <c r="CY148" i="3"/>
  <c r="CZ148" i="3"/>
  <c r="DA148" i="3"/>
  <c r="A149" i="3"/>
  <c r="CY149" i="3"/>
  <c r="CZ149" i="3"/>
  <c r="DA149" i="3"/>
  <c r="A150" i="3"/>
  <c r="CY150" i="3"/>
  <c r="CZ150" i="3"/>
  <c r="DA150" i="3"/>
  <c r="A151" i="3"/>
  <c r="CY151" i="3"/>
  <c r="CZ151" i="3"/>
  <c r="DA151" i="3"/>
  <c r="A152" i="3"/>
  <c r="CY152" i="3"/>
  <c r="CZ152" i="3"/>
  <c r="DA152" i="3"/>
  <c r="A153" i="3"/>
  <c r="CY153" i="3"/>
  <c r="CZ153" i="3"/>
  <c r="DA153" i="3"/>
  <c r="A154" i="3"/>
  <c r="CY154" i="3"/>
  <c r="CZ154" i="3"/>
  <c r="DA154" i="3"/>
  <c r="A155" i="3"/>
  <c r="CY155" i="3"/>
  <c r="CZ155" i="3"/>
  <c r="DA155" i="3"/>
  <c r="A156" i="3"/>
  <c r="CY156" i="3"/>
  <c r="CZ156" i="3"/>
  <c r="DA156" i="3"/>
  <c r="A157" i="3"/>
  <c r="CY157" i="3"/>
  <c r="CZ157" i="3"/>
  <c r="DA157" i="3"/>
  <c r="A158" i="3"/>
  <c r="CY158" i="3"/>
  <c r="CZ158" i="3"/>
  <c r="DA158" i="3"/>
  <c r="A159" i="3"/>
  <c r="CY159" i="3"/>
  <c r="CZ159" i="3"/>
  <c r="DA159" i="3"/>
  <c r="A160" i="3"/>
  <c r="CY160" i="3"/>
  <c r="CZ160" i="3"/>
  <c r="DA160" i="3"/>
  <c r="A161" i="3"/>
  <c r="CY161" i="3"/>
  <c r="CZ161" i="3"/>
  <c r="DA161" i="3"/>
  <c r="A162" i="3"/>
  <c r="CY162" i="3"/>
  <c r="CZ162" i="3"/>
  <c r="DA162" i="3"/>
  <c r="A163" i="3"/>
  <c r="CY163" i="3"/>
  <c r="CZ163" i="3"/>
  <c r="DA163" i="3"/>
  <c r="A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Y167" i="3"/>
  <c r="CZ167" i="3"/>
  <c r="DA167" i="3"/>
  <c r="A168" i="3"/>
  <c r="CY168" i="3"/>
  <c r="CZ168" i="3"/>
  <c r="DA168" i="3"/>
  <c r="A169" i="3"/>
  <c r="CY169" i="3"/>
  <c r="CZ169" i="3"/>
  <c r="DA169" i="3"/>
  <c r="A170" i="3"/>
  <c r="CY170" i="3"/>
  <c r="CZ170" i="3"/>
  <c r="DA170" i="3"/>
  <c r="A171" i="3"/>
  <c r="CY171" i="3"/>
  <c r="CZ171" i="3"/>
  <c r="DA171" i="3"/>
  <c r="A172" i="3"/>
  <c r="CY172" i="3"/>
  <c r="CZ172" i="3"/>
  <c r="DA172" i="3"/>
  <c r="A173" i="3"/>
  <c r="CY173" i="3"/>
  <c r="CZ173" i="3"/>
  <c r="DA173" i="3"/>
  <c r="A174" i="3"/>
  <c r="CY174" i="3"/>
  <c r="CZ174" i="3"/>
  <c r="DA174" i="3"/>
  <c r="A175" i="3"/>
  <c r="CY175" i="3"/>
  <c r="CZ175" i="3"/>
  <c r="DA175" i="3"/>
  <c r="A176" i="3"/>
  <c r="CY176" i="3"/>
  <c r="CZ176" i="3"/>
  <c r="DA176" i="3"/>
  <c r="A177" i="3"/>
  <c r="CY177" i="3"/>
  <c r="CZ177" i="3"/>
  <c r="DA177" i="3"/>
  <c r="A178" i="3"/>
  <c r="CY178" i="3"/>
  <c r="CZ178" i="3"/>
  <c r="DA178" i="3"/>
  <c r="A179" i="3"/>
  <c r="CY179" i="3"/>
  <c r="CZ179" i="3"/>
  <c r="DA179" i="3"/>
  <c r="A180" i="3"/>
  <c r="CY180" i="3"/>
  <c r="CZ180" i="3"/>
  <c r="DA180" i="3"/>
  <c r="A181" i="3"/>
  <c r="CY181" i="3"/>
  <c r="CZ181" i="3"/>
  <c r="DA181" i="3"/>
  <c r="A182" i="3"/>
  <c r="CY182" i="3"/>
  <c r="CZ182" i="3"/>
  <c r="DA182" i="3"/>
  <c r="A183" i="3"/>
  <c r="CY183" i="3"/>
  <c r="CZ183" i="3"/>
  <c r="DA183" i="3"/>
  <c r="A184" i="3"/>
  <c r="CY184" i="3"/>
  <c r="CZ184" i="3"/>
  <c r="DA184" i="3"/>
  <c r="A185" i="3"/>
  <c r="CY185" i="3"/>
  <c r="CZ185" i="3"/>
  <c r="DA185" i="3"/>
  <c r="A186" i="3"/>
  <c r="CY186" i="3"/>
  <c r="CZ186" i="3"/>
  <c r="DA186" i="3"/>
  <c r="A187" i="3"/>
  <c r="CY187" i="3"/>
  <c r="CZ187" i="3"/>
  <c r="DA187" i="3"/>
  <c r="A188" i="3"/>
  <c r="CY188" i="3"/>
  <c r="CZ188" i="3"/>
  <c r="DA188" i="3"/>
  <c r="A189" i="3"/>
  <c r="CY189" i="3"/>
  <c r="CZ189" i="3"/>
  <c r="DA189" i="3"/>
  <c r="A190" i="3"/>
  <c r="CY190" i="3"/>
  <c r="CZ190" i="3"/>
  <c r="DA190" i="3"/>
  <c r="A191" i="3"/>
  <c r="CY191" i="3"/>
  <c r="CZ191" i="3"/>
  <c r="DA191" i="3"/>
  <c r="A192" i="3"/>
  <c r="CY192" i="3"/>
  <c r="CZ192" i="3"/>
  <c r="DA192" i="3"/>
  <c r="A193" i="3"/>
  <c r="CY193" i="3"/>
  <c r="CZ193" i="3"/>
  <c r="DA193" i="3"/>
  <c r="A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Y197" i="3"/>
  <c r="CZ197" i="3"/>
  <c r="DA197" i="3"/>
  <c r="A198" i="3"/>
  <c r="CY198" i="3"/>
  <c r="CZ198" i="3"/>
  <c r="DA198" i="3"/>
  <c r="A199" i="3"/>
  <c r="CY199" i="3"/>
  <c r="CZ199" i="3"/>
  <c r="DA199" i="3"/>
  <c r="A200" i="3"/>
  <c r="CY200" i="3"/>
  <c r="CZ200" i="3"/>
  <c r="DA200" i="3"/>
  <c r="A201" i="3"/>
  <c r="CY201" i="3"/>
  <c r="CZ201" i="3"/>
  <c r="DA201" i="3"/>
  <c r="A202" i="3"/>
  <c r="CY202" i="3"/>
  <c r="CZ202" i="3"/>
  <c r="DA202" i="3"/>
  <c r="A203" i="3"/>
  <c r="CY203" i="3"/>
  <c r="CZ203" i="3"/>
  <c r="DA203" i="3"/>
  <c r="A204" i="3"/>
  <c r="CY204" i="3"/>
  <c r="CZ204" i="3"/>
  <c r="DA204" i="3"/>
  <c r="A205" i="3"/>
  <c r="CX205" i="3"/>
  <c r="CY205" i="3"/>
  <c r="CZ205" i="3"/>
  <c r="DA205" i="3"/>
  <c r="A206" i="3"/>
  <c r="CX206" i="3"/>
  <c r="CY206" i="3"/>
  <c r="CZ206" i="3"/>
  <c r="DA206" i="3"/>
  <c r="A207" i="3"/>
  <c r="CX207" i="3"/>
  <c r="CY207" i="3"/>
  <c r="CZ207" i="3"/>
  <c r="DA207" i="3"/>
  <c r="A208" i="3"/>
  <c r="CX208" i="3"/>
  <c r="CY208" i="3"/>
  <c r="CZ208" i="3"/>
  <c r="DA208" i="3"/>
  <c r="A209" i="3"/>
  <c r="CX209" i="3"/>
  <c r="CY209" i="3"/>
  <c r="CZ209" i="3"/>
  <c r="DA209" i="3"/>
  <c r="A210" i="3"/>
  <c r="CX210" i="3"/>
  <c r="CY210" i="3"/>
  <c r="CZ210" i="3"/>
  <c r="DA210" i="3"/>
  <c r="A211" i="3"/>
  <c r="CX211" i="3"/>
  <c r="CY211" i="3"/>
  <c r="CZ211" i="3"/>
  <c r="DA211" i="3"/>
  <c r="A212" i="3"/>
  <c r="CX212" i="3"/>
  <c r="CY212" i="3"/>
  <c r="CZ212" i="3"/>
  <c r="DA212" i="3"/>
  <c r="A213" i="3"/>
  <c r="CX213" i="3"/>
  <c r="CY213" i="3"/>
  <c r="CZ213" i="3"/>
  <c r="DA213" i="3"/>
  <c r="A214" i="3"/>
  <c r="CX214" i="3"/>
  <c r="CY214" i="3"/>
  <c r="CZ214" i="3"/>
  <c r="DA214" i="3"/>
  <c r="A215" i="3"/>
  <c r="CX215" i="3"/>
  <c r="CY215" i="3"/>
  <c r="CZ215" i="3"/>
  <c r="DA215" i="3"/>
  <c r="A216" i="3"/>
  <c r="CX216" i="3"/>
  <c r="CY216" i="3"/>
  <c r="CZ216" i="3"/>
  <c r="DA216" i="3"/>
  <c r="A217" i="3"/>
  <c r="CX217" i="3"/>
  <c r="CY217" i="3"/>
  <c r="CZ217" i="3"/>
  <c r="DA217" i="3"/>
  <c r="A218" i="3"/>
  <c r="CX218" i="3"/>
  <c r="CY218" i="3"/>
  <c r="CZ218" i="3"/>
  <c r="DA218" i="3"/>
  <c r="A219" i="3"/>
  <c r="CX219" i="3"/>
  <c r="CY219" i="3"/>
  <c r="CZ219" i="3"/>
  <c r="DA219" i="3"/>
  <c r="A220" i="3"/>
  <c r="CX220" i="3"/>
  <c r="CY220" i="3"/>
  <c r="CZ220" i="3"/>
  <c r="DA220" i="3"/>
  <c r="A221" i="3"/>
  <c r="CX221" i="3"/>
  <c r="CY221" i="3"/>
  <c r="CZ221" i="3"/>
  <c r="DA221" i="3"/>
  <c r="A222" i="3"/>
  <c r="CX222" i="3"/>
  <c r="CY222" i="3"/>
  <c r="CZ222" i="3"/>
  <c r="DA222" i="3"/>
  <c r="A223" i="3"/>
  <c r="CX223" i="3"/>
  <c r="CY223" i="3"/>
  <c r="CZ223" i="3"/>
  <c r="DA223" i="3"/>
  <c r="A224" i="3"/>
  <c r="CX224" i="3"/>
  <c r="CY224" i="3"/>
  <c r="CZ224" i="3"/>
  <c r="DA224" i="3"/>
  <c r="A225" i="3"/>
  <c r="CX225" i="3"/>
  <c r="CY225" i="3"/>
  <c r="CZ225" i="3"/>
  <c r="DA225" i="3"/>
  <c r="A226" i="3"/>
  <c r="CX226" i="3"/>
  <c r="CY226" i="3"/>
  <c r="CZ226" i="3"/>
  <c r="DA226" i="3"/>
  <c r="A227" i="3"/>
  <c r="CX227" i="3"/>
  <c r="CY227" i="3"/>
  <c r="CZ227" i="3"/>
  <c r="DA227" i="3"/>
  <c r="A228" i="3"/>
  <c r="CX228" i="3"/>
  <c r="CY228" i="3"/>
  <c r="CZ228" i="3"/>
  <c r="DA228" i="3"/>
  <c r="A229" i="3"/>
  <c r="CX229" i="3"/>
  <c r="CY229" i="3"/>
  <c r="CZ229" i="3"/>
  <c r="DA229" i="3"/>
  <c r="A230" i="3"/>
  <c r="CX230" i="3"/>
  <c r="CY230" i="3"/>
  <c r="CZ230" i="3"/>
  <c r="DA230" i="3"/>
  <c r="A231" i="3"/>
  <c r="CX231" i="3"/>
  <c r="CY231" i="3"/>
  <c r="CZ231" i="3"/>
  <c r="DA231" i="3"/>
  <c r="A232" i="3"/>
  <c r="CX232" i="3"/>
  <c r="CY232" i="3"/>
  <c r="CZ232" i="3"/>
  <c r="DA232" i="3"/>
  <c r="A233" i="3"/>
  <c r="CX233" i="3"/>
  <c r="CY233" i="3"/>
  <c r="CZ233" i="3"/>
  <c r="DA233" i="3"/>
  <c r="A234" i="3"/>
  <c r="CX234" i="3"/>
  <c r="CY234" i="3"/>
  <c r="CZ234" i="3"/>
  <c r="DA234" i="3"/>
  <c r="A235" i="3"/>
  <c r="CX235" i="3"/>
  <c r="CY235" i="3"/>
  <c r="CZ235" i="3"/>
  <c r="DA235" i="3"/>
  <c r="A236" i="3"/>
  <c r="CX236" i="3"/>
  <c r="CY236" i="3"/>
  <c r="CZ236" i="3"/>
  <c r="DA236" i="3"/>
  <c r="A237" i="3"/>
  <c r="CX237" i="3"/>
  <c r="CY237" i="3"/>
  <c r="CZ237" i="3"/>
  <c r="DA237" i="3"/>
  <c r="A238" i="3"/>
  <c r="CX238" i="3"/>
  <c r="CY238" i="3"/>
  <c r="CZ238" i="3"/>
  <c r="DA238" i="3"/>
  <c r="A239" i="3"/>
  <c r="CX239" i="3"/>
  <c r="CY239" i="3"/>
  <c r="CZ239" i="3"/>
  <c r="DA239" i="3"/>
  <c r="A240" i="3"/>
  <c r="CX240" i="3"/>
  <c r="CY240" i="3"/>
  <c r="CZ240" i="3"/>
  <c r="DA240" i="3"/>
  <c r="A241" i="3"/>
  <c r="CX241" i="3"/>
  <c r="CY241" i="3"/>
  <c r="CZ241" i="3"/>
  <c r="DA241" i="3"/>
  <c r="A242" i="3"/>
  <c r="CX242" i="3"/>
  <c r="CY242" i="3"/>
  <c r="CZ242" i="3"/>
  <c r="DA242" i="3"/>
  <c r="A243" i="3"/>
  <c r="CX243" i="3"/>
  <c r="CY243" i="3"/>
  <c r="CZ243" i="3"/>
  <c r="DA243" i="3"/>
  <c r="A244" i="3"/>
  <c r="CX244" i="3"/>
  <c r="CY244" i="3"/>
  <c r="CZ244" i="3"/>
  <c r="DA244" i="3"/>
  <c r="A245" i="3"/>
  <c r="CX245" i="3"/>
  <c r="CY245" i="3"/>
  <c r="CZ245" i="3"/>
  <c r="DA245" i="3"/>
  <c r="A246" i="3"/>
  <c r="CX246" i="3"/>
  <c r="CY246" i="3"/>
  <c r="CZ246" i="3"/>
  <c r="DA246" i="3"/>
  <c r="A247" i="3"/>
  <c r="CX247" i="3"/>
  <c r="CY247" i="3"/>
  <c r="CZ247" i="3"/>
  <c r="DA247" i="3"/>
  <c r="A248" i="3"/>
  <c r="CX248" i="3"/>
  <c r="CY248" i="3"/>
  <c r="CZ248" i="3"/>
  <c r="DA248" i="3"/>
  <c r="A249" i="3"/>
  <c r="CX249" i="3"/>
  <c r="CY249" i="3"/>
  <c r="CZ249" i="3"/>
  <c r="DA249" i="3"/>
  <c r="A250" i="3"/>
  <c r="CX250" i="3"/>
  <c r="CY250" i="3"/>
  <c r="CZ250" i="3"/>
  <c r="DA250" i="3"/>
  <c r="A251" i="3"/>
  <c r="CX251" i="3"/>
  <c r="CY251" i="3"/>
  <c r="CZ251" i="3"/>
  <c r="DA251" i="3"/>
  <c r="A252" i="3"/>
  <c r="CX252" i="3"/>
  <c r="CY252" i="3"/>
  <c r="CZ252" i="3"/>
  <c r="DA252" i="3"/>
  <c r="A253" i="3"/>
  <c r="CX253" i="3"/>
  <c r="CY253" i="3"/>
  <c r="CZ253" i="3"/>
  <c r="DA253" i="3"/>
  <c r="A254" i="3"/>
  <c r="CX254" i="3"/>
  <c r="CY254" i="3"/>
  <c r="CZ254" i="3"/>
  <c r="DA254" i="3"/>
  <c r="A255" i="3"/>
  <c r="CX255" i="3"/>
  <c r="CY255" i="3"/>
  <c r="CZ255" i="3"/>
  <c r="DA255" i="3"/>
  <c r="A256" i="3"/>
  <c r="CX256" i="3"/>
  <c r="CY256" i="3"/>
  <c r="CZ256" i="3"/>
  <c r="DA256" i="3"/>
  <c r="A257" i="3"/>
  <c r="CX257" i="3"/>
  <c r="CY257" i="3"/>
  <c r="CZ257" i="3"/>
  <c r="DA257" i="3"/>
  <c r="A258" i="3"/>
  <c r="CX258" i="3"/>
  <c r="CY258" i="3"/>
  <c r="CZ258" i="3"/>
  <c r="DA258" i="3"/>
  <c r="A259" i="3"/>
  <c r="CX259" i="3"/>
  <c r="CY259" i="3"/>
  <c r="CZ259" i="3"/>
  <c r="DA259" i="3"/>
  <c r="A260" i="3"/>
  <c r="CX260" i="3"/>
  <c r="CY260" i="3"/>
  <c r="CZ260" i="3"/>
  <c r="DA260" i="3"/>
  <c r="A261" i="3"/>
  <c r="CX261" i="3"/>
  <c r="CY261" i="3"/>
  <c r="CZ261" i="3"/>
  <c r="DA261" i="3"/>
  <c r="A262" i="3"/>
  <c r="CX262" i="3"/>
  <c r="CY262" i="3"/>
  <c r="CZ262" i="3"/>
  <c r="DA262" i="3"/>
  <c r="A263" i="3"/>
  <c r="CX263" i="3"/>
  <c r="CY263" i="3"/>
  <c r="CZ263" i="3"/>
  <c r="DA263" i="3"/>
  <c r="A264" i="3"/>
  <c r="CX264" i="3"/>
  <c r="CY264" i="3"/>
  <c r="CZ264" i="3"/>
  <c r="DA264" i="3"/>
  <c r="A265" i="3"/>
  <c r="CX265" i="3"/>
  <c r="CY265" i="3"/>
  <c r="CZ265" i="3"/>
  <c r="DA265" i="3"/>
  <c r="A266" i="3"/>
  <c r="CX266" i="3"/>
  <c r="CY266" i="3"/>
  <c r="CZ266" i="3"/>
  <c r="DA266" i="3"/>
  <c r="A267" i="3"/>
  <c r="CX267" i="3"/>
  <c r="CY267" i="3"/>
  <c r="CZ267" i="3"/>
  <c r="DA267" i="3"/>
  <c r="A268" i="3"/>
  <c r="CX268" i="3"/>
  <c r="CY268" i="3"/>
  <c r="CZ268" i="3"/>
  <c r="DA268" i="3"/>
  <c r="A269" i="3"/>
  <c r="CX269" i="3"/>
  <c r="CY269" i="3"/>
  <c r="CZ269" i="3"/>
  <c r="DA269" i="3"/>
  <c r="A270" i="3"/>
  <c r="CX270" i="3"/>
  <c r="CY270" i="3"/>
  <c r="CZ270" i="3"/>
  <c r="DA270" i="3"/>
  <c r="A271" i="3"/>
  <c r="CX271" i="3"/>
  <c r="CY271" i="3"/>
  <c r="CZ271" i="3"/>
  <c r="DA271" i="3"/>
  <c r="A272" i="3"/>
  <c r="CX272" i="3"/>
  <c r="CY272" i="3"/>
  <c r="CZ272" i="3"/>
  <c r="DA272" i="3"/>
  <c r="A273" i="3"/>
  <c r="CX273" i="3"/>
  <c r="CY273" i="3"/>
  <c r="CZ273" i="3"/>
  <c r="DA273" i="3"/>
  <c r="A274" i="3"/>
  <c r="CX274" i="3"/>
  <c r="CY274" i="3"/>
  <c r="CZ274" i="3"/>
  <c r="DA274" i="3"/>
  <c r="A275" i="3"/>
  <c r="CX275" i="3"/>
  <c r="CY275" i="3"/>
  <c r="CZ275" i="3"/>
  <c r="DA275" i="3"/>
  <c r="A276" i="3"/>
  <c r="CX276" i="3"/>
  <c r="CY276" i="3"/>
  <c r="CZ276" i="3"/>
  <c r="DA276" i="3"/>
  <c r="A277" i="3"/>
  <c r="CX277" i="3"/>
  <c r="CY277" i="3"/>
  <c r="CZ277" i="3"/>
  <c r="DA277" i="3"/>
  <c r="A278" i="3"/>
  <c r="CX278" i="3"/>
  <c r="CY278" i="3"/>
  <c r="CZ278" i="3"/>
  <c r="DA278" i="3"/>
  <c r="A279" i="3"/>
  <c r="CX279" i="3"/>
  <c r="CY279" i="3"/>
  <c r="CZ279" i="3"/>
  <c r="DA279" i="3"/>
  <c r="A280" i="3"/>
  <c r="CX280" i="3"/>
  <c r="CY280" i="3"/>
  <c r="CZ280" i="3"/>
  <c r="DA280" i="3"/>
  <c r="A281" i="3"/>
  <c r="CX281" i="3"/>
  <c r="CY281" i="3"/>
  <c r="CZ281" i="3"/>
  <c r="DA281" i="3"/>
  <c r="A282" i="3"/>
  <c r="CX282" i="3"/>
  <c r="CY282" i="3"/>
  <c r="CZ282" i="3"/>
  <c r="DA282" i="3"/>
  <c r="A283" i="3"/>
  <c r="CX283" i="3"/>
  <c r="CY283" i="3"/>
  <c r="CZ283" i="3"/>
  <c r="DA283" i="3"/>
  <c r="A284" i="3"/>
  <c r="CX284" i="3"/>
  <c r="CY284" i="3"/>
  <c r="CZ284" i="3"/>
  <c r="DA284" i="3"/>
  <c r="A285" i="3"/>
  <c r="CX285" i="3"/>
  <c r="CY285" i="3"/>
  <c r="CZ285" i="3"/>
  <c r="DA285" i="3"/>
  <c r="A286" i="3"/>
  <c r="CX286" i="3"/>
  <c r="CY286" i="3"/>
  <c r="CZ286" i="3"/>
  <c r="DA286" i="3"/>
  <c r="A287" i="3"/>
  <c r="CX287" i="3"/>
  <c r="CY287" i="3"/>
  <c r="CZ287" i="3"/>
  <c r="DA287" i="3"/>
  <c r="A288" i="3"/>
  <c r="CX288" i="3"/>
  <c r="CY288" i="3"/>
  <c r="CZ288" i="3"/>
  <c r="DA288" i="3"/>
  <c r="A289" i="3"/>
  <c r="CX289" i="3"/>
  <c r="CY289" i="3"/>
  <c r="CZ289" i="3"/>
  <c r="DA289" i="3"/>
  <c r="A290" i="3"/>
  <c r="CX290" i="3"/>
  <c r="CY290" i="3"/>
  <c r="CZ290" i="3"/>
  <c r="DA290" i="3"/>
  <c r="A291" i="3"/>
  <c r="CX291" i="3"/>
  <c r="CY291" i="3"/>
  <c r="CZ291" i="3"/>
  <c r="DA291" i="3"/>
  <c r="A292" i="3"/>
  <c r="CX292" i="3"/>
  <c r="CY292" i="3"/>
  <c r="CZ292" i="3"/>
  <c r="DA292" i="3"/>
  <c r="A293" i="3"/>
  <c r="CX293" i="3"/>
  <c r="CY293" i="3"/>
  <c r="CZ293" i="3"/>
  <c r="DA293" i="3"/>
  <c r="A294" i="3"/>
  <c r="CX294" i="3"/>
  <c r="CY294" i="3"/>
  <c r="CZ294" i="3"/>
  <c r="DA294" i="3"/>
  <c r="A295" i="3"/>
  <c r="CX295" i="3"/>
  <c r="CY295" i="3"/>
  <c r="CZ295" i="3"/>
  <c r="DA295" i="3"/>
  <c r="A296" i="3"/>
  <c r="CX296" i="3"/>
  <c r="CY296" i="3"/>
  <c r="CZ296" i="3"/>
  <c r="DA296" i="3"/>
  <c r="A297" i="3"/>
  <c r="CX297" i="3"/>
  <c r="CY297" i="3"/>
  <c r="CZ297" i="3"/>
  <c r="DA297" i="3"/>
  <c r="A298" i="3"/>
  <c r="CX298" i="3"/>
  <c r="CY298" i="3"/>
  <c r="CZ298" i="3"/>
  <c r="DA298" i="3"/>
  <c r="A299" i="3"/>
  <c r="CX299" i="3"/>
  <c r="CY299" i="3"/>
  <c r="CZ299" i="3"/>
  <c r="DA299" i="3"/>
  <c r="A300" i="3"/>
  <c r="CX300" i="3"/>
  <c r="CY300" i="3"/>
  <c r="CZ300" i="3"/>
  <c r="DA300" i="3"/>
  <c r="A301" i="3"/>
  <c r="CX301" i="3"/>
  <c r="CY301" i="3"/>
  <c r="CZ301" i="3"/>
  <c r="DA301" i="3"/>
  <c r="A302" i="3"/>
  <c r="CX302" i="3"/>
  <c r="CY302" i="3"/>
  <c r="CZ302" i="3"/>
  <c r="DA302" i="3"/>
  <c r="A303" i="3"/>
  <c r="CX303" i="3"/>
  <c r="CY303" i="3"/>
  <c r="CZ303" i="3"/>
  <c r="DA303" i="3"/>
  <c r="A304" i="3"/>
  <c r="CX304" i="3"/>
  <c r="CY304" i="3"/>
  <c r="CZ304" i="3"/>
  <c r="DA304" i="3"/>
  <c r="A305" i="3"/>
  <c r="CX305" i="3"/>
  <c r="CY305" i="3"/>
  <c r="CZ305" i="3"/>
  <c r="DA305" i="3"/>
  <c r="A306" i="3"/>
  <c r="CX306" i="3"/>
  <c r="CY306" i="3"/>
  <c r="CZ306" i="3"/>
  <c r="DA306" i="3"/>
  <c r="A307" i="3"/>
  <c r="CX307" i="3"/>
  <c r="CY307" i="3"/>
  <c r="CZ307" i="3"/>
  <c r="DA307" i="3"/>
  <c r="A308" i="3"/>
  <c r="CX308" i="3"/>
  <c r="CY308" i="3"/>
  <c r="CZ308" i="3"/>
  <c r="DA308" i="3"/>
  <c r="A309" i="3"/>
  <c r="CX309" i="3"/>
  <c r="CY309" i="3"/>
  <c r="CZ309" i="3"/>
  <c r="DA309" i="3"/>
  <c r="A310" i="3"/>
  <c r="CX310" i="3"/>
  <c r="CY310" i="3"/>
  <c r="CZ310" i="3"/>
  <c r="DA310" i="3"/>
  <c r="A311" i="3"/>
  <c r="CX311" i="3"/>
  <c r="CY311" i="3"/>
  <c r="CZ311" i="3"/>
  <c r="DA311" i="3"/>
  <c r="A312" i="3"/>
  <c r="CX312" i="3"/>
  <c r="CY312" i="3"/>
  <c r="CZ312" i="3"/>
  <c r="DA312" i="3"/>
  <c r="A313" i="3"/>
  <c r="CX313" i="3"/>
  <c r="CY313" i="3"/>
  <c r="CZ313" i="3"/>
  <c r="DA313" i="3"/>
  <c r="A314" i="3"/>
  <c r="CX314" i="3"/>
  <c r="CY314" i="3"/>
  <c r="CZ314" i="3"/>
  <c r="DA314" i="3"/>
  <c r="A315" i="3"/>
  <c r="CX315" i="3"/>
  <c r="CY315" i="3"/>
  <c r="CZ315" i="3"/>
  <c r="DA315" i="3"/>
  <c r="A316" i="3"/>
  <c r="CX316" i="3"/>
  <c r="CY316" i="3"/>
  <c r="CZ316" i="3"/>
  <c r="DA316" i="3"/>
  <c r="A317" i="3"/>
  <c r="CX317" i="3"/>
  <c r="CY317" i="3"/>
  <c r="CZ317" i="3"/>
  <c r="DA317" i="3"/>
  <c r="A318" i="3"/>
  <c r="CX318" i="3"/>
  <c r="CY318" i="3"/>
  <c r="CZ318" i="3"/>
  <c r="DA318" i="3"/>
  <c r="A319" i="3"/>
  <c r="CX319" i="3"/>
  <c r="CY319" i="3"/>
  <c r="CZ319" i="3"/>
  <c r="DA319" i="3"/>
  <c r="A320" i="3"/>
  <c r="CX320" i="3"/>
  <c r="CY320" i="3"/>
  <c r="CZ320" i="3"/>
  <c r="DA320" i="3"/>
  <c r="A321" i="3"/>
  <c r="CX321" i="3"/>
  <c r="CY321" i="3"/>
  <c r="CZ321" i="3"/>
  <c r="DA321" i="3"/>
  <c r="A322" i="3"/>
  <c r="CX322" i="3"/>
  <c r="CY322" i="3"/>
  <c r="CZ322" i="3"/>
  <c r="DA322" i="3"/>
  <c r="A323" i="3"/>
  <c r="CX323" i="3"/>
  <c r="CY323" i="3"/>
  <c r="CZ323" i="3"/>
  <c r="DA323" i="3"/>
  <c r="A324" i="3"/>
  <c r="CX324" i="3"/>
  <c r="CY324" i="3"/>
  <c r="CZ324" i="3"/>
  <c r="DA324" i="3"/>
  <c r="A325" i="3"/>
  <c r="CX325" i="3"/>
  <c r="CY325" i="3"/>
  <c r="CZ325" i="3"/>
  <c r="DA325" i="3"/>
  <c r="A326" i="3"/>
  <c r="CX326" i="3"/>
  <c r="CY326" i="3"/>
  <c r="CZ326" i="3"/>
  <c r="DA326" i="3"/>
  <c r="A327" i="3"/>
  <c r="CX327" i="3"/>
  <c r="CY327" i="3"/>
  <c r="CZ327" i="3"/>
  <c r="DA327" i="3"/>
  <c r="A328" i="3"/>
  <c r="CX328" i="3"/>
  <c r="CY328" i="3"/>
  <c r="CZ328" i="3"/>
  <c r="DA328" i="3"/>
  <c r="A329" i="3"/>
  <c r="CX329" i="3"/>
  <c r="CY329" i="3"/>
  <c r="CZ329" i="3"/>
  <c r="DA329" i="3"/>
  <c r="A330" i="3"/>
  <c r="CX330" i="3"/>
  <c r="CY330" i="3"/>
  <c r="CZ330" i="3"/>
  <c r="DA330" i="3"/>
  <c r="A331" i="3"/>
  <c r="CX331" i="3"/>
  <c r="CY331" i="3"/>
  <c r="CZ331" i="3"/>
  <c r="DA331" i="3"/>
  <c r="A332" i="3"/>
  <c r="CX332" i="3"/>
  <c r="CY332" i="3"/>
  <c r="CZ332" i="3"/>
  <c r="DA332" i="3"/>
  <c r="A333" i="3"/>
  <c r="CX333" i="3"/>
  <c r="CY333" i="3"/>
  <c r="CZ333" i="3"/>
  <c r="DA333" i="3"/>
  <c r="A334" i="3"/>
  <c r="CX334" i="3"/>
  <c r="CY334" i="3"/>
  <c r="CZ334" i="3"/>
  <c r="DA334" i="3"/>
  <c r="A335" i="3"/>
  <c r="CX335" i="3"/>
  <c r="CY335" i="3"/>
  <c r="CZ335" i="3"/>
  <c r="DA335" i="3"/>
  <c r="A336" i="3"/>
  <c r="CX336" i="3"/>
  <c r="CY336" i="3"/>
  <c r="CZ336" i="3"/>
  <c r="DA336" i="3"/>
  <c r="A337" i="3"/>
  <c r="CX337" i="3"/>
  <c r="CY337" i="3"/>
  <c r="CZ337" i="3"/>
  <c r="DA337" i="3"/>
  <c r="A338" i="3"/>
  <c r="CX338" i="3"/>
  <c r="CY338" i="3"/>
  <c r="CZ338" i="3"/>
  <c r="DA338" i="3"/>
  <c r="A339" i="3"/>
  <c r="CX339" i="3"/>
  <c r="CY339" i="3"/>
  <c r="CZ339" i="3"/>
  <c r="DA339" i="3"/>
  <c r="A340" i="3"/>
  <c r="CX340" i="3"/>
  <c r="CY340" i="3"/>
  <c r="CZ340" i="3"/>
  <c r="DA340" i="3"/>
  <c r="A341" i="3"/>
  <c r="CX341" i="3"/>
  <c r="CY341" i="3"/>
  <c r="CZ341" i="3"/>
  <c r="DA341" i="3"/>
  <c r="A342" i="3"/>
  <c r="CX342" i="3"/>
  <c r="CY342" i="3"/>
  <c r="CZ342" i="3"/>
  <c r="DA342" i="3"/>
  <c r="A343" i="3"/>
  <c r="CX343" i="3"/>
  <c r="CY343" i="3"/>
  <c r="CZ343" i="3"/>
  <c r="DA343" i="3"/>
  <c r="A344" i="3"/>
  <c r="CX344" i="3"/>
  <c r="CY344" i="3"/>
  <c r="CZ344" i="3"/>
  <c r="DA344" i="3"/>
  <c r="A345" i="3"/>
  <c r="CX345" i="3"/>
  <c r="CY345" i="3"/>
  <c r="CZ345" i="3"/>
  <c r="DA345" i="3"/>
  <c r="A346" i="3"/>
  <c r="CX346" i="3"/>
  <c r="CY346" i="3"/>
  <c r="CZ346" i="3"/>
  <c r="DA346" i="3"/>
  <c r="A347" i="3"/>
  <c r="CX347" i="3"/>
  <c r="CY347" i="3"/>
  <c r="CZ347" i="3"/>
  <c r="DA347" i="3"/>
  <c r="A348" i="3"/>
  <c r="CX348" i="3"/>
  <c r="CY348" i="3"/>
  <c r="CZ348" i="3"/>
  <c r="DA348" i="3"/>
  <c r="A349" i="3"/>
  <c r="CX349" i="3"/>
  <c r="CY349" i="3"/>
  <c r="CZ349" i="3"/>
  <c r="DA349" i="3"/>
  <c r="A350" i="3"/>
  <c r="CX350" i="3"/>
  <c r="CY350" i="3"/>
  <c r="CZ350" i="3"/>
  <c r="DA350" i="3"/>
  <c r="A351" i="3"/>
  <c r="CX351" i="3"/>
  <c r="CY351" i="3"/>
  <c r="CZ351" i="3"/>
  <c r="DA351" i="3"/>
  <c r="A352" i="3"/>
  <c r="CX352" i="3"/>
  <c r="CY352" i="3"/>
  <c r="CZ352" i="3"/>
  <c r="DA352" i="3"/>
  <c r="A353" i="3"/>
  <c r="CX353" i="3"/>
  <c r="CY353" i="3"/>
  <c r="CZ353" i="3"/>
  <c r="DA353" i="3"/>
  <c r="A354" i="3"/>
  <c r="CX354" i="3"/>
  <c r="CY354" i="3"/>
  <c r="CZ354" i="3"/>
  <c r="DA354" i="3"/>
  <c r="A355" i="3"/>
  <c r="CX355" i="3"/>
  <c r="CY355" i="3"/>
  <c r="CZ355" i="3"/>
  <c r="DA355" i="3"/>
  <c r="A356" i="3"/>
  <c r="CX356" i="3"/>
  <c r="CY356" i="3"/>
  <c r="CZ356" i="3"/>
  <c r="DA356" i="3"/>
  <c r="A357" i="3"/>
  <c r="CX357" i="3"/>
  <c r="CY357" i="3"/>
  <c r="CZ357" i="3"/>
  <c r="DA357" i="3"/>
  <c r="A358" i="3"/>
  <c r="CX358" i="3"/>
  <c r="CY358" i="3"/>
  <c r="CZ358" i="3"/>
  <c r="DA358" i="3"/>
  <c r="A359" i="3"/>
  <c r="CX359" i="3"/>
  <c r="CY359" i="3"/>
  <c r="CZ359" i="3"/>
  <c r="DA359" i="3"/>
  <c r="A360" i="3"/>
  <c r="CX360" i="3"/>
  <c r="CY360" i="3"/>
  <c r="CZ360" i="3"/>
  <c r="DA360" i="3"/>
  <c r="A361" i="3"/>
  <c r="CX361" i="3"/>
  <c r="CY361" i="3"/>
  <c r="CZ361" i="3"/>
  <c r="DA361" i="3"/>
  <c r="A362" i="3"/>
  <c r="CX362" i="3"/>
  <c r="CY362" i="3"/>
  <c r="CZ362" i="3"/>
  <c r="DA362" i="3"/>
  <c r="A363" i="3"/>
  <c r="CX363" i="3"/>
  <c r="CY363" i="3"/>
  <c r="CZ363" i="3"/>
  <c r="DA363" i="3"/>
  <c r="A364" i="3"/>
  <c r="CX364" i="3"/>
  <c r="CY364" i="3"/>
  <c r="CZ364" i="3"/>
  <c r="DA364" i="3"/>
  <c r="A365" i="3"/>
  <c r="CX365" i="3"/>
  <c r="CY365" i="3"/>
  <c r="CZ365" i="3"/>
  <c r="DA365" i="3"/>
  <c r="A366" i="3"/>
  <c r="CX366" i="3"/>
  <c r="CY366" i="3"/>
  <c r="CZ366" i="3"/>
  <c r="DA366" i="3"/>
  <c r="A367" i="3"/>
  <c r="CX367" i="3"/>
  <c r="CY367" i="3"/>
  <c r="CZ367" i="3"/>
  <c r="DA367" i="3"/>
  <c r="A368" i="3"/>
  <c r="CX368" i="3"/>
  <c r="CY368" i="3"/>
  <c r="CZ368" i="3"/>
  <c r="DA368" i="3"/>
  <c r="A369" i="3"/>
  <c r="CY369" i="3"/>
  <c r="CZ369" i="3"/>
  <c r="DA369" i="3"/>
  <c r="A370" i="3"/>
  <c r="CY370" i="3"/>
  <c r="CZ370" i="3"/>
  <c r="DA370" i="3"/>
  <c r="A371" i="3"/>
  <c r="CY371" i="3"/>
  <c r="CZ371" i="3"/>
  <c r="DA371" i="3"/>
  <c r="A372" i="3"/>
  <c r="CY372" i="3"/>
  <c r="CZ372" i="3"/>
  <c r="DA372" i="3"/>
  <c r="A373" i="3"/>
  <c r="CY373" i="3"/>
  <c r="CZ373" i="3"/>
  <c r="DA373" i="3"/>
  <c r="A374" i="3"/>
  <c r="CY374" i="3"/>
  <c r="CZ374" i="3"/>
  <c r="DA374" i="3"/>
  <c r="A375" i="3"/>
  <c r="CY375" i="3"/>
  <c r="CZ375" i="3"/>
  <c r="DA375" i="3"/>
  <c r="A376" i="3"/>
  <c r="CY376" i="3"/>
  <c r="CZ376" i="3"/>
  <c r="DA376" i="3"/>
  <c r="A377" i="3"/>
  <c r="CY377" i="3"/>
  <c r="CZ377" i="3"/>
  <c r="DA377" i="3"/>
  <c r="A378" i="3"/>
  <c r="CY378" i="3"/>
  <c r="CZ378" i="3"/>
  <c r="DA378" i="3"/>
  <c r="A379" i="3"/>
  <c r="CY379" i="3"/>
  <c r="CZ379" i="3"/>
  <c r="DA379" i="3"/>
  <c r="A380" i="3"/>
  <c r="CY380" i="3"/>
  <c r="CZ380" i="3"/>
  <c r="DA380" i="3"/>
  <c r="A381" i="3"/>
  <c r="CY381" i="3"/>
  <c r="CZ381" i="3"/>
  <c r="DA381" i="3"/>
  <c r="A382" i="3"/>
  <c r="CY382" i="3"/>
  <c r="CZ382" i="3"/>
  <c r="DA382" i="3"/>
  <c r="A383" i="3"/>
  <c r="CY383" i="3"/>
  <c r="CZ383" i="3"/>
  <c r="DA383" i="3"/>
  <c r="A384" i="3"/>
  <c r="CY384" i="3"/>
  <c r="CZ384" i="3"/>
  <c r="DA384" i="3"/>
  <c r="A385" i="3"/>
  <c r="CY385" i="3"/>
  <c r="CZ385" i="3"/>
  <c r="DA385" i="3"/>
  <c r="A386" i="3"/>
  <c r="CY386" i="3"/>
  <c r="CZ386" i="3"/>
  <c r="DA386" i="3"/>
  <c r="A387" i="3"/>
  <c r="CY387" i="3"/>
  <c r="CZ387" i="3"/>
  <c r="DA387" i="3"/>
  <c r="A388" i="3"/>
  <c r="CY388" i="3"/>
  <c r="CZ388" i="3"/>
  <c r="DA388" i="3"/>
  <c r="A389" i="3"/>
  <c r="CY389" i="3"/>
  <c r="CZ389" i="3"/>
  <c r="DA389" i="3"/>
  <c r="A390" i="3"/>
  <c r="CY390" i="3"/>
  <c r="CZ390" i="3"/>
  <c r="DA390" i="3"/>
  <c r="A391" i="3"/>
  <c r="CY391" i="3"/>
  <c r="CZ391" i="3"/>
  <c r="DA391" i="3"/>
  <c r="A392" i="3"/>
  <c r="CY392" i="3"/>
  <c r="CZ392" i="3"/>
  <c r="DA392" i="3"/>
  <c r="A393" i="3"/>
  <c r="CY393" i="3"/>
  <c r="CZ393" i="3"/>
  <c r="DA393" i="3"/>
  <c r="A394" i="3"/>
  <c r="CY394" i="3"/>
  <c r="CZ394" i="3"/>
  <c r="DA394" i="3"/>
  <c r="A395" i="3"/>
  <c r="CY395" i="3"/>
  <c r="CZ395" i="3"/>
  <c r="DA395" i="3"/>
  <c r="A396" i="3"/>
  <c r="CY396" i="3"/>
  <c r="CZ396" i="3"/>
  <c r="DA396" i="3"/>
  <c r="A397" i="3"/>
  <c r="CY397" i="3"/>
  <c r="CZ397" i="3"/>
  <c r="DA397" i="3"/>
  <c r="A398" i="3"/>
  <c r="CY398" i="3"/>
  <c r="CZ398" i="3"/>
  <c r="DA398" i="3"/>
  <c r="A399" i="3"/>
  <c r="CY399" i="3"/>
  <c r="CZ399" i="3"/>
  <c r="DA399" i="3"/>
  <c r="A400" i="3"/>
  <c r="CY400" i="3"/>
  <c r="CZ400" i="3"/>
  <c r="DA400" i="3"/>
  <c r="A401" i="3"/>
  <c r="CY401" i="3"/>
  <c r="CZ401" i="3"/>
  <c r="DA401" i="3"/>
  <c r="A402" i="3"/>
  <c r="CY402" i="3"/>
  <c r="CZ402" i="3"/>
  <c r="DA402" i="3"/>
  <c r="A403" i="3"/>
  <c r="CY403" i="3"/>
  <c r="CZ403" i="3"/>
  <c r="DA403" i="3"/>
  <c r="A404" i="3"/>
  <c r="CY404" i="3"/>
  <c r="CZ404" i="3"/>
  <c r="DA404" i="3"/>
  <c r="A405" i="3"/>
  <c r="CY405" i="3"/>
  <c r="CZ405" i="3"/>
  <c r="DA405" i="3"/>
  <c r="A406" i="3"/>
  <c r="CY406" i="3"/>
  <c r="CZ406" i="3"/>
  <c r="DA406" i="3"/>
  <c r="A407" i="3"/>
  <c r="CY407" i="3"/>
  <c r="CZ407" i="3"/>
  <c r="DA407" i="3"/>
  <c r="A408" i="3"/>
  <c r="CY408" i="3"/>
  <c r="CZ408" i="3"/>
  <c r="DA408" i="3"/>
  <c r="A409" i="3"/>
  <c r="CY409" i="3"/>
  <c r="CZ409" i="3"/>
  <c r="DA409" i="3"/>
  <c r="A410" i="3"/>
  <c r="CY410" i="3"/>
  <c r="CZ410" i="3"/>
  <c r="DA410" i="3"/>
  <c r="A411" i="3"/>
  <c r="CY411" i="3"/>
  <c r="CZ411" i="3"/>
  <c r="DA411" i="3"/>
  <c r="A412" i="3"/>
  <c r="CY412" i="3"/>
  <c r="CZ412" i="3"/>
  <c r="DA412" i="3"/>
  <c r="A413" i="3"/>
  <c r="CY413" i="3"/>
  <c r="CZ413" i="3"/>
  <c r="DA413" i="3"/>
  <c r="A414" i="3"/>
  <c r="CY414" i="3"/>
  <c r="CZ414" i="3"/>
  <c r="DA414" i="3"/>
  <c r="A415" i="3"/>
  <c r="CY415" i="3"/>
  <c r="CZ415" i="3"/>
  <c r="DA415" i="3"/>
  <c r="A416" i="3"/>
  <c r="CY416" i="3"/>
  <c r="CZ416" i="3"/>
  <c r="DA416" i="3"/>
  <c r="A417" i="3"/>
  <c r="CY417" i="3"/>
  <c r="CZ417" i="3"/>
  <c r="DA417" i="3"/>
  <c r="A418" i="3"/>
  <c r="CY418" i="3"/>
  <c r="CZ418" i="3"/>
  <c r="DA418" i="3"/>
  <c r="A419" i="3"/>
  <c r="CY419" i="3"/>
  <c r="CZ419" i="3"/>
  <c r="DA419" i="3"/>
  <c r="A420" i="3"/>
  <c r="CY420" i="3"/>
  <c r="CZ420" i="3"/>
  <c r="DA420" i="3"/>
  <c r="A421" i="3"/>
  <c r="CY421" i="3"/>
  <c r="CZ421" i="3"/>
  <c r="DA421" i="3"/>
  <c r="A422" i="3"/>
  <c r="CY422" i="3"/>
  <c r="CZ422" i="3"/>
  <c r="DA422" i="3"/>
  <c r="A423" i="3"/>
  <c r="CY423" i="3"/>
  <c r="CZ423" i="3"/>
  <c r="DA423" i="3"/>
  <c r="A424" i="3"/>
  <c r="CY424" i="3"/>
  <c r="CZ424" i="3"/>
  <c r="DA424" i="3"/>
  <c r="A425" i="3"/>
  <c r="CY425" i="3"/>
  <c r="CZ425" i="3"/>
  <c r="DA425" i="3"/>
  <c r="A426" i="3"/>
  <c r="CY426" i="3"/>
  <c r="CZ426" i="3"/>
  <c r="DA426" i="3"/>
  <c r="A427" i="3"/>
  <c r="CY427" i="3"/>
  <c r="CZ427" i="3"/>
  <c r="DA427" i="3"/>
  <c r="A428" i="3"/>
  <c r="CY428" i="3"/>
  <c r="CZ428" i="3"/>
  <c r="DA428" i="3"/>
  <c r="A429" i="3"/>
  <c r="CY429" i="3"/>
  <c r="CZ429" i="3"/>
  <c r="DA429" i="3"/>
  <c r="A430" i="3"/>
  <c r="CY430" i="3"/>
  <c r="CZ430" i="3"/>
  <c r="DA430" i="3"/>
  <c r="A431" i="3"/>
  <c r="CY431" i="3"/>
  <c r="CZ431" i="3"/>
  <c r="DA431" i="3"/>
  <c r="A432" i="3"/>
  <c r="CY432" i="3"/>
  <c r="CZ432" i="3"/>
  <c r="DA432" i="3"/>
  <c r="A433" i="3"/>
  <c r="CY433" i="3"/>
  <c r="CZ433" i="3"/>
  <c r="DA433" i="3"/>
  <c r="A434" i="3"/>
  <c r="CY434" i="3"/>
  <c r="CZ434" i="3"/>
  <c r="DA434" i="3"/>
  <c r="A435" i="3"/>
  <c r="CY435" i="3"/>
  <c r="CZ435" i="3"/>
  <c r="DA435" i="3"/>
  <c r="A436" i="3"/>
  <c r="CY436" i="3"/>
  <c r="CZ436" i="3"/>
  <c r="DA436" i="3"/>
  <c r="A437" i="3"/>
  <c r="CY437" i="3"/>
  <c r="CZ437" i="3"/>
  <c r="DA437" i="3"/>
  <c r="A438" i="3"/>
  <c r="CY438" i="3"/>
  <c r="CZ438" i="3"/>
  <c r="DA438" i="3"/>
  <c r="A439" i="3"/>
  <c r="CY439" i="3"/>
  <c r="CZ439" i="3"/>
  <c r="DA439" i="3"/>
  <c r="A440" i="3"/>
  <c r="CY440" i="3"/>
  <c r="CZ440" i="3"/>
  <c r="DA440" i="3"/>
  <c r="A441" i="3"/>
  <c r="CY441" i="3"/>
  <c r="CZ441" i="3"/>
  <c r="DA441" i="3"/>
  <c r="A442" i="3"/>
  <c r="CY442" i="3"/>
  <c r="CZ442" i="3"/>
  <c r="DA442" i="3"/>
  <c r="A443" i="3"/>
  <c r="CY443" i="3"/>
  <c r="CZ443" i="3"/>
  <c r="DA443" i="3"/>
  <c r="A444" i="3"/>
  <c r="CY444" i="3"/>
  <c r="CZ444" i="3"/>
  <c r="DA444" i="3"/>
  <c r="A445" i="3"/>
  <c r="CY445" i="3"/>
  <c r="CZ445" i="3"/>
  <c r="DA445" i="3"/>
  <c r="A446" i="3"/>
  <c r="CY446" i="3"/>
  <c r="CZ446" i="3"/>
  <c r="DA446" i="3"/>
  <c r="A447" i="3"/>
  <c r="CY447" i="3"/>
  <c r="CZ447" i="3"/>
  <c r="DA447" i="3"/>
  <c r="A448" i="3"/>
  <c r="CY448" i="3"/>
  <c r="CZ448" i="3"/>
  <c r="DA448" i="3"/>
  <c r="A449" i="3"/>
  <c r="CY449" i="3"/>
  <c r="CZ449" i="3"/>
  <c r="DA449" i="3"/>
  <c r="A450" i="3"/>
  <c r="CY450" i="3"/>
  <c r="CZ450" i="3"/>
  <c r="DA450" i="3"/>
  <c r="A451" i="3"/>
  <c r="CY451" i="3"/>
  <c r="CZ451" i="3"/>
  <c r="DA451" i="3"/>
  <c r="A452" i="3"/>
  <c r="CY452" i="3"/>
  <c r="CZ452" i="3"/>
  <c r="DA452" i="3"/>
  <c r="A453" i="3"/>
  <c r="CX453" i="3"/>
  <c r="CY453" i="3"/>
  <c r="CZ453" i="3"/>
  <c r="DA453" i="3"/>
  <c r="A454" i="3"/>
  <c r="CX454" i="3"/>
  <c r="CY454" i="3"/>
  <c r="CZ454" i="3"/>
  <c r="DA454" i="3"/>
  <c r="A455" i="3"/>
  <c r="CX455" i="3"/>
  <c r="CY455" i="3"/>
  <c r="CZ455" i="3"/>
  <c r="DA455" i="3"/>
  <c r="A456" i="3"/>
  <c r="CX456" i="3"/>
  <c r="CY456" i="3"/>
  <c r="CZ456" i="3"/>
  <c r="DA456" i="3"/>
  <c r="A457" i="3"/>
  <c r="CX457" i="3"/>
  <c r="CY457" i="3"/>
  <c r="CZ457" i="3"/>
  <c r="DA457" i="3"/>
  <c r="A458" i="3"/>
  <c r="CX458" i="3"/>
  <c r="CY458" i="3"/>
  <c r="CZ458" i="3"/>
  <c r="DA458" i="3"/>
  <c r="A459" i="3"/>
  <c r="CX459" i="3"/>
  <c r="CY459" i="3"/>
  <c r="CZ459" i="3"/>
  <c r="DA459" i="3"/>
  <c r="A460" i="3"/>
  <c r="CX460" i="3"/>
  <c r="CY460" i="3"/>
  <c r="CZ460" i="3"/>
  <c r="DA460" i="3"/>
  <c r="A461" i="3"/>
  <c r="CX461" i="3"/>
  <c r="CY461" i="3"/>
  <c r="CZ461" i="3"/>
  <c r="DA461" i="3"/>
  <c r="A462" i="3"/>
  <c r="CX462" i="3"/>
  <c r="CY462" i="3"/>
  <c r="CZ462" i="3"/>
  <c r="DA462" i="3"/>
  <c r="A463" i="3"/>
  <c r="CX463" i="3"/>
  <c r="CY463" i="3"/>
  <c r="CZ463" i="3"/>
  <c r="DA463" i="3"/>
  <c r="A464" i="3"/>
  <c r="CX464" i="3"/>
  <c r="CY464" i="3"/>
  <c r="CZ464" i="3"/>
  <c r="DA464" i="3"/>
  <c r="A465" i="3"/>
  <c r="CX465" i="3"/>
  <c r="CY465" i="3"/>
  <c r="CZ465" i="3"/>
  <c r="DA465" i="3"/>
  <c r="A466" i="3"/>
  <c r="CX466" i="3"/>
  <c r="CY466" i="3"/>
  <c r="CZ466" i="3"/>
  <c r="DA466" i="3"/>
  <c r="A467" i="3"/>
  <c r="CX467" i="3"/>
  <c r="CY467" i="3"/>
  <c r="CZ467" i="3"/>
  <c r="DA467" i="3"/>
  <c r="A468" i="3"/>
  <c r="CX468" i="3"/>
  <c r="CY468" i="3"/>
  <c r="CZ468" i="3"/>
  <c r="DA468" i="3"/>
  <c r="A469" i="3"/>
  <c r="CX469" i="3"/>
  <c r="CY469" i="3"/>
  <c r="CZ469" i="3"/>
  <c r="DA469" i="3"/>
  <c r="A470" i="3"/>
  <c r="CX470" i="3"/>
  <c r="CY470" i="3"/>
  <c r="CZ470" i="3"/>
  <c r="DA470" i="3"/>
  <c r="A471" i="3"/>
  <c r="CX471" i="3"/>
  <c r="CY471" i="3"/>
  <c r="CZ471" i="3"/>
  <c r="DA471" i="3"/>
  <c r="A472" i="3"/>
  <c r="CX472" i="3"/>
  <c r="CY472" i="3"/>
  <c r="CZ472" i="3"/>
  <c r="DA472" i="3"/>
  <c r="A473" i="3"/>
  <c r="CX473" i="3"/>
  <c r="CY473" i="3"/>
  <c r="CZ473" i="3"/>
  <c r="DA473" i="3"/>
  <c r="A474" i="3"/>
  <c r="CX474" i="3"/>
  <c r="CY474" i="3"/>
  <c r="CZ474" i="3"/>
  <c r="DA474" i="3"/>
  <c r="A475" i="3"/>
  <c r="CX475" i="3"/>
  <c r="CY475" i="3"/>
  <c r="CZ475" i="3"/>
  <c r="DA475" i="3"/>
  <c r="A476" i="3"/>
  <c r="CX476" i="3"/>
  <c r="CY476" i="3"/>
  <c r="CZ476" i="3"/>
  <c r="DA476" i="3"/>
  <c r="A477" i="3"/>
  <c r="CX477" i="3"/>
  <c r="CY477" i="3"/>
  <c r="CZ477" i="3"/>
  <c r="DA477" i="3"/>
  <c r="A478" i="3"/>
  <c r="CX478" i="3"/>
  <c r="CY478" i="3"/>
  <c r="CZ478" i="3"/>
  <c r="DA478" i="3"/>
  <c r="A479" i="3"/>
  <c r="CX479" i="3"/>
  <c r="CY479" i="3"/>
  <c r="CZ479" i="3"/>
  <c r="DA479" i="3"/>
  <c r="A480" i="3"/>
  <c r="CX480" i="3"/>
  <c r="CY480" i="3"/>
  <c r="CZ480" i="3"/>
  <c r="DA480" i="3"/>
  <c r="A481" i="3"/>
  <c r="CX481" i="3"/>
  <c r="CY481" i="3"/>
  <c r="CZ481" i="3"/>
  <c r="DA481" i="3"/>
  <c r="A482" i="3"/>
  <c r="CX482" i="3"/>
  <c r="CY482" i="3"/>
  <c r="CZ482" i="3"/>
  <c r="DA482" i="3"/>
  <c r="A483" i="3"/>
  <c r="CX483" i="3"/>
  <c r="CY483" i="3"/>
  <c r="CZ483" i="3"/>
  <c r="DA483" i="3"/>
  <c r="A484" i="3"/>
  <c r="CX484" i="3"/>
  <c r="CY484" i="3"/>
  <c r="CZ484" i="3"/>
  <c r="DA484" i="3"/>
  <c r="A485" i="3"/>
  <c r="CX485" i="3"/>
  <c r="CY485" i="3"/>
  <c r="CZ485" i="3"/>
  <c r="DA485" i="3"/>
  <c r="A486" i="3"/>
  <c r="CX486" i="3"/>
  <c r="CY486" i="3"/>
  <c r="CZ486" i="3"/>
  <c r="DA486" i="3"/>
  <c r="A487" i="3"/>
  <c r="CX487" i="3"/>
  <c r="CY487" i="3"/>
  <c r="CZ487" i="3"/>
  <c r="DA487" i="3"/>
  <c r="A488" i="3"/>
  <c r="CX488" i="3"/>
  <c r="CY488" i="3"/>
  <c r="CZ488" i="3"/>
  <c r="DA488" i="3"/>
  <c r="A489" i="3"/>
  <c r="CX489" i="3"/>
  <c r="CY489" i="3"/>
  <c r="CZ489" i="3"/>
  <c r="DA489" i="3"/>
  <c r="A490" i="3"/>
  <c r="CX490" i="3"/>
  <c r="CY490" i="3"/>
  <c r="CZ490" i="3"/>
  <c r="DA490" i="3"/>
  <c r="A491" i="3"/>
  <c r="CX491" i="3"/>
  <c r="CY491" i="3"/>
  <c r="CZ491" i="3"/>
  <c r="DA491" i="3"/>
  <c r="A492" i="3"/>
  <c r="CX492" i="3"/>
  <c r="CY492" i="3"/>
  <c r="CZ492" i="3"/>
  <c r="DA492" i="3"/>
  <c r="A493" i="3"/>
  <c r="CX493" i="3"/>
  <c r="CY493" i="3"/>
  <c r="CZ493" i="3"/>
  <c r="DA493" i="3"/>
  <c r="A494" i="3"/>
  <c r="CX494" i="3"/>
  <c r="CY494" i="3"/>
  <c r="CZ494" i="3"/>
  <c r="DA494" i="3"/>
  <c r="A495" i="3"/>
  <c r="CX495" i="3"/>
  <c r="CY495" i="3"/>
  <c r="CZ495" i="3"/>
  <c r="DA495" i="3"/>
  <c r="A496" i="3"/>
  <c r="CX496" i="3"/>
  <c r="CY496" i="3"/>
  <c r="CZ496" i="3"/>
  <c r="DA496" i="3"/>
  <c r="A497" i="3"/>
  <c r="CX497" i="3"/>
  <c r="CY497" i="3"/>
  <c r="CZ497" i="3"/>
  <c r="DA497" i="3"/>
  <c r="A498" i="3"/>
  <c r="CX498" i="3"/>
  <c r="CY498" i="3"/>
  <c r="CZ498" i="3"/>
  <c r="DA498" i="3"/>
  <c r="A499" i="3"/>
  <c r="CX499" i="3"/>
  <c r="CY499" i="3"/>
  <c r="CZ499" i="3"/>
  <c r="DA499" i="3"/>
  <c r="A500" i="3"/>
  <c r="CX500" i="3"/>
  <c r="CY500" i="3"/>
  <c r="CZ500" i="3"/>
  <c r="DA500" i="3"/>
  <c r="A501" i="3"/>
  <c r="CX501" i="3"/>
  <c r="CY501" i="3"/>
  <c r="CZ501" i="3"/>
  <c r="DA501" i="3"/>
  <c r="A502" i="3"/>
  <c r="CX502" i="3"/>
  <c r="CY502" i="3"/>
  <c r="CZ502" i="3"/>
  <c r="DA502" i="3"/>
  <c r="A503" i="3"/>
  <c r="CX503" i="3"/>
  <c r="CY503" i="3"/>
  <c r="CZ503" i="3"/>
  <c r="DA503" i="3"/>
  <c r="A504" i="3"/>
  <c r="CX504" i="3"/>
  <c r="CY504" i="3"/>
  <c r="CZ504" i="3"/>
  <c r="DA504" i="3"/>
  <c r="A505" i="3"/>
  <c r="CX505" i="3"/>
  <c r="CY505" i="3"/>
  <c r="CZ505" i="3"/>
  <c r="DA505" i="3"/>
  <c r="A506" i="3"/>
  <c r="CX506" i="3"/>
  <c r="CY506" i="3"/>
  <c r="CZ506" i="3"/>
  <c r="DA506" i="3"/>
  <c r="A507" i="3"/>
  <c r="CX507" i="3"/>
  <c r="CY507" i="3"/>
  <c r="CZ507" i="3"/>
  <c r="DA507" i="3"/>
  <c r="A508" i="3"/>
  <c r="CX508" i="3"/>
  <c r="CY508" i="3"/>
  <c r="CZ508" i="3"/>
  <c r="DA508" i="3"/>
  <c r="A509" i="3"/>
  <c r="CX509" i="3"/>
  <c r="CY509" i="3"/>
  <c r="CZ509" i="3"/>
  <c r="DA509" i="3"/>
  <c r="A510" i="3"/>
  <c r="CX510" i="3"/>
  <c r="CY510" i="3"/>
  <c r="CZ510" i="3"/>
  <c r="DA510" i="3"/>
  <c r="A511" i="3"/>
  <c r="CX511" i="3"/>
  <c r="CY511" i="3"/>
  <c r="CZ511" i="3"/>
  <c r="DA511" i="3"/>
  <c r="A512" i="3"/>
  <c r="CX512" i="3"/>
  <c r="CY512" i="3"/>
  <c r="CZ512" i="3"/>
  <c r="DA512" i="3"/>
  <c r="A513" i="3"/>
  <c r="CX513" i="3"/>
  <c r="CY513" i="3"/>
  <c r="CZ513" i="3"/>
  <c r="DA513" i="3"/>
  <c r="A514" i="3"/>
  <c r="CX514" i="3"/>
  <c r="CY514" i="3"/>
  <c r="CZ514" i="3"/>
  <c r="DA514" i="3"/>
  <c r="A515" i="3"/>
  <c r="CX515" i="3"/>
  <c r="CY515" i="3"/>
  <c r="CZ515" i="3"/>
  <c r="DA515" i="3"/>
  <c r="A516" i="3"/>
  <c r="CX516" i="3"/>
  <c r="CY516" i="3"/>
  <c r="CZ516" i="3"/>
  <c r="DA516" i="3"/>
  <c r="A517" i="3"/>
  <c r="CX517" i="3"/>
  <c r="CY517" i="3"/>
  <c r="CZ517" i="3"/>
  <c r="DA517" i="3"/>
  <c r="A518" i="3"/>
  <c r="CX518" i="3"/>
  <c r="CY518" i="3"/>
  <c r="CZ518" i="3"/>
  <c r="DA518" i="3"/>
  <c r="A519" i="3"/>
  <c r="CX519" i="3"/>
  <c r="CY519" i="3"/>
  <c r="CZ519" i="3"/>
  <c r="DA519" i="3"/>
  <c r="A520" i="3"/>
  <c r="CX520" i="3"/>
  <c r="CY520" i="3"/>
  <c r="CZ520" i="3"/>
  <c r="DA520" i="3"/>
  <c r="A521" i="3"/>
  <c r="CX521" i="3"/>
  <c r="CY521" i="3"/>
  <c r="CZ521" i="3"/>
  <c r="DA521" i="3"/>
  <c r="A522" i="3"/>
  <c r="CX522" i="3"/>
  <c r="CY522" i="3"/>
  <c r="CZ522" i="3"/>
  <c r="DA522" i="3"/>
  <c r="A523" i="3"/>
  <c r="CX523" i="3"/>
  <c r="CY523" i="3"/>
  <c r="CZ523" i="3"/>
  <c r="DA523" i="3"/>
  <c r="A524" i="3"/>
  <c r="CX524" i="3"/>
  <c r="CY524" i="3"/>
  <c r="CZ524" i="3"/>
  <c r="DA524" i="3"/>
  <c r="A525" i="3"/>
  <c r="CY525" i="3"/>
  <c r="CZ525" i="3"/>
  <c r="DA525" i="3"/>
  <c r="A526" i="3"/>
  <c r="CY526" i="3"/>
  <c r="CZ526" i="3"/>
  <c r="DA526" i="3"/>
  <c r="A527" i="3"/>
  <c r="CY527" i="3"/>
  <c r="CZ527" i="3"/>
  <c r="DA527" i="3"/>
  <c r="A528" i="3"/>
  <c r="CY528" i="3"/>
  <c r="CZ528" i="3"/>
  <c r="DA528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I24" i="1"/>
  <c r="CX1" i="3" s="1"/>
  <c r="AC24" i="1"/>
  <c r="CQ24" i="1" s="1"/>
  <c r="P24" i="1" s="1"/>
  <c r="AE24" i="1"/>
  <c r="CS24" i="1" s="1"/>
  <c r="AF24" i="1"/>
  <c r="AG24" i="1"/>
  <c r="AH24" i="1"/>
  <c r="CV24" i="1" s="1"/>
  <c r="U24" i="1" s="1"/>
  <c r="AI24" i="1"/>
  <c r="CW24" i="1" s="1"/>
  <c r="AJ24" i="1"/>
  <c r="CT24" i="1"/>
  <c r="S24" i="1" s="1"/>
  <c r="CU24" i="1"/>
  <c r="T24" i="1" s="1"/>
  <c r="CX24" i="1"/>
  <c r="W24" i="1" s="1"/>
  <c r="FR24" i="1"/>
  <c r="GL24" i="1"/>
  <c r="GO24" i="1"/>
  <c r="GP24" i="1"/>
  <c r="GV24" i="1"/>
  <c r="GX24" i="1" s="1"/>
  <c r="C25" i="1"/>
  <c r="D25" i="1"/>
  <c r="I25" i="1"/>
  <c r="AC25" i="1"/>
  <c r="CQ25" i="1" s="1"/>
  <c r="P25" i="1" s="1"/>
  <c r="AE25" i="1"/>
  <c r="AD25" i="1" s="1"/>
  <c r="AF25" i="1"/>
  <c r="AG25" i="1"/>
  <c r="CU25" i="1" s="1"/>
  <c r="T25" i="1" s="1"/>
  <c r="AH25" i="1"/>
  <c r="AI25" i="1"/>
  <c r="CW25" i="1" s="1"/>
  <c r="AJ25" i="1"/>
  <c r="CX25" i="1" s="1"/>
  <c r="CS25" i="1"/>
  <c r="R25" i="1" s="1"/>
  <c r="GK25" i="1" s="1"/>
  <c r="CV25" i="1"/>
  <c r="U25" i="1" s="1"/>
  <c r="FR25" i="1"/>
  <c r="GL25" i="1"/>
  <c r="GO25" i="1"/>
  <c r="GP25" i="1"/>
  <c r="GV25" i="1"/>
  <c r="GX25" i="1" s="1"/>
  <c r="C26" i="1"/>
  <c r="D26" i="1"/>
  <c r="AC26" i="1"/>
  <c r="CQ26" i="1" s="1"/>
  <c r="P26" i="1" s="1"/>
  <c r="AE26" i="1"/>
  <c r="AD26" i="1" s="1"/>
  <c r="CR26" i="1" s="1"/>
  <c r="Q26" i="1" s="1"/>
  <c r="AF26" i="1"/>
  <c r="CT26" i="1" s="1"/>
  <c r="S26" i="1" s="1"/>
  <c r="AG26" i="1"/>
  <c r="CU26" i="1" s="1"/>
  <c r="T26" i="1" s="1"/>
  <c r="AH26" i="1"/>
  <c r="CV26" i="1" s="1"/>
  <c r="U26" i="1" s="1"/>
  <c r="AI26" i="1"/>
  <c r="AJ26" i="1"/>
  <c r="CX26" i="1" s="1"/>
  <c r="W26" i="1" s="1"/>
  <c r="CS26" i="1"/>
  <c r="R26" i="1" s="1"/>
  <c r="GK26" i="1" s="1"/>
  <c r="CW26" i="1"/>
  <c r="V26" i="1" s="1"/>
  <c r="FR26" i="1"/>
  <c r="GL26" i="1"/>
  <c r="GO26" i="1"/>
  <c r="GP26" i="1"/>
  <c r="GV26" i="1"/>
  <c r="GX26" i="1"/>
  <c r="C27" i="1"/>
  <c r="D27" i="1"/>
  <c r="AC27" i="1"/>
  <c r="AD27" i="1"/>
  <c r="AE27" i="1"/>
  <c r="AF27" i="1"/>
  <c r="AG27" i="1"/>
  <c r="AH27" i="1"/>
  <c r="CV27" i="1" s="1"/>
  <c r="U27" i="1" s="1"/>
  <c r="AI27" i="1"/>
  <c r="AJ27" i="1"/>
  <c r="CX27" i="1" s="1"/>
  <c r="W27" i="1" s="1"/>
  <c r="CQ27" i="1"/>
  <c r="P27" i="1" s="1"/>
  <c r="CR27" i="1"/>
  <c r="Q27" i="1" s="1"/>
  <c r="CS27" i="1"/>
  <c r="R27" i="1" s="1"/>
  <c r="GK27" i="1" s="1"/>
  <c r="CU27" i="1"/>
  <c r="T27" i="1" s="1"/>
  <c r="CW27" i="1"/>
  <c r="V27" i="1" s="1"/>
  <c r="FR27" i="1"/>
  <c r="GL27" i="1"/>
  <c r="GO27" i="1"/>
  <c r="GP27" i="1"/>
  <c r="GV27" i="1"/>
  <c r="GX27" i="1" s="1"/>
  <c r="C28" i="1"/>
  <c r="D28" i="1"/>
  <c r="I28" i="1"/>
  <c r="AC28" i="1"/>
  <c r="CQ28" i="1" s="1"/>
  <c r="P28" i="1" s="1"/>
  <c r="AE28" i="1"/>
  <c r="AD28" i="1" s="1"/>
  <c r="CR28" i="1" s="1"/>
  <c r="Q28" i="1" s="1"/>
  <c r="AF28" i="1"/>
  <c r="AG28" i="1"/>
  <c r="CU28" i="1" s="1"/>
  <c r="AH28" i="1"/>
  <c r="AI28" i="1"/>
  <c r="CW28" i="1" s="1"/>
  <c r="V28" i="1" s="1"/>
  <c r="AJ28" i="1"/>
  <c r="CS28" i="1"/>
  <c r="R28" i="1" s="1"/>
  <c r="GK28" i="1" s="1"/>
  <c r="CT28" i="1"/>
  <c r="S28" i="1" s="1"/>
  <c r="CV28" i="1"/>
  <c r="U28" i="1" s="1"/>
  <c r="CX28" i="1"/>
  <c r="W28" i="1" s="1"/>
  <c r="FR28" i="1"/>
  <c r="GL28" i="1"/>
  <c r="GO28" i="1"/>
  <c r="GP28" i="1"/>
  <c r="GV28" i="1"/>
  <c r="GX28" i="1" s="1"/>
  <c r="C29" i="1"/>
  <c r="D29" i="1"/>
  <c r="I29" i="1"/>
  <c r="AC29" i="1"/>
  <c r="AE29" i="1"/>
  <c r="H46" i="5" s="1"/>
  <c r="R46" i="5" s="1"/>
  <c r="AF29" i="1"/>
  <c r="AG29" i="1"/>
  <c r="AH29" i="1"/>
  <c r="CV29" i="1" s="1"/>
  <c r="U29" i="1" s="1"/>
  <c r="AI29" i="1"/>
  <c r="CW29" i="1" s="1"/>
  <c r="V29" i="1" s="1"/>
  <c r="AJ29" i="1"/>
  <c r="CQ29" i="1"/>
  <c r="P29" i="1" s="1"/>
  <c r="CS29" i="1"/>
  <c r="R29" i="1" s="1"/>
  <c r="CT29" i="1"/>
  <c r="S29" i="1" s="1"/>
  <c r="CU29" i="1"/>
  <c r="T29" i="1" s="1"/>
  <c r="CX29" i="1"/>
  <c r="W29" i="1" s="1"/>
  <c r="FR29" i="1"/>
  <c r="GL29" i="1"/>
  <c r="GO29" i="1"/>
  <c r="GP29" i="1"/>
  <c r="GV29" i="1"/>
  <c r="C30" i="1"/>
  <c r="D30" i="1"/>
  <c r="I30" i="1"/>
  <c r="AC30" i="1"/>
  <c r="AD30" i="1"/>
  <c r="CR30" i="1" s="1"/>
  <c r="Q30" i="1" s="1"/>
  <c r="AE30" i="1"/>
  <c r="CS30" i="1" s="1"/>
  <c r="AF30" i="1"/>
  <c r="AG30" i="1"/>
  <c r="AH30" i="1"/>
  <c r="CV30" i="1" s="1"/>
  <c r="U30" i="1" s="1"/>
  <c r="AI30" i="1"/>
  <c r="CW30" i="1" s="1"/>
  <c r="AJ30" i="1"/>
  <c r="CQ30" i="1"/>
  <c r="CT30" i="1"/>
  <c r="S30" i="1" s="1"/>
  <c r="CU30" i="1"/>
  <c r="CX30" i="1"/>
  <c r="W30" i="1" s="1"/>
  <c r="FR30" i="1"/>
  <c r="GL30" i="1"/>
  <c r="GO30" i="1"/>
  <c r="GP30" i="1"/>
  <c r="GV30" i="1"/>
  <c r="GX30" i="1" s="1"/>
  <c r="C31" i="1"/>
  <c r="D31" i="1"/>
  <c r="I31" i="1"/>
  <c r="AC31" i="1"/>
  <c r="H56" i="5" s="1"/>
  <c r="AE31" i="1"/>
  <c r="H55" i="5" s="1"/>
  <c r="R55" i="5" s="1"/>
  <c r="AF31" i="1"/>
  <c r="AG31" i="1"/>
  <c r="CU31" i="1" s="1"/>
  <c r="T31" i="1" s="1"/>
  <c r="AH31" i="1"/>
  <c r="CV31" i="1" s="1"/>
  <c r="U31" i="1" s="1"/>
  <c r="AI31" i="1"/>
  <c r="AJ31" i="1"/>
  <c r="CX31" i="1" s="1"/>
  <c r="CQ31" i="1"/>
  <c r="P31" i="1" s="1"/>
  <c r="K56" i="5" s="1"/>
  <c r="CS31" i="1"/>
  <c r="R31" i="1" s="1"/>
  <c r="CW31" i="1"/>
  <c r="V31" i="1" s="1"/>
  <c r="FR31" i="1"/>
  <c r="GL31" i="1"/>
  <c r="GO31" i="1"/>
  <c r="GP31" i="1"/>
  <c r="GV31" i="1"/>
  <c r="GX31" i="1" s="1"/>
  <c r="C32" i="1"/>
  <c r="D32" i="1"/>
  <c r="I32" i="1"/>
  <c r="CX25" i="3" s="1"/>
  <c r="AC32" i="1"/>
  <c r="CQ32" i="1" s="1"/>
  <c r="AE32" i="1"/>
  <c r="AD32" i="1" s="1"/>
  <c r="CR32" i="1" s="1"/>
  <c r="AF32" i="1"/>
  <c r="AG32" i="1"/>
  <c r="CU32" i="1" s="1"/>
  <c r="AH32" i="1"/>
  <c r="AI32" i="1"/>
  <c r="CW32" i="1" s="1"/>
  <c r="AJ32" i="1"/>
  <c r="CS32" i="1"/>
  <c r="R32" i="1" s="1"/>
  <c r="GK32" i="1" s="1"/>
  <c r="CT32" i="1"/>
  <c r="CV32" i="1"/>
  <c r="U32" i="1" s="1"/>
  <c r="CX32" i="1"/>
  <c r="FR32" i="1"/>
  <c r="GL32" i="1"/>
  <c r="GO32" i="1"/>
  <c r="GP32" i="1"/>
  <c r="GV32" i="1"/>
  <c r="GX32" i="1" s="1"/>
  <c r="C33" i="1"/>
  <c r="D33" i="1"/>
  <c r="I33" i="1"/>
  <c r="AC33" i="1"/>
  <c r="AD33" i="1"/>
  <c r="CR33" i="1" s="1"/>
  <c r="Q33" i="1" s="1"/>
  <c r="AE33" i="1"/>
  <c r="AF33" i="1"/>
  <c r="AG33" i="1"/>
  <c r="AH33" i="1"/>
  <c r="CV33" i="1" s="1"/>
  <c r="U33" i="1" s="1"/>
  <c r="AI33" i="1"/>
  <c r="AJ33" i="1"/>
  <c r="CQ33" i="1"/>
  <c r="P33" i="1" s="1"/>
  <c r="CS33" i="1"/>
  <c r="R33" i="1" s="1"/>
  <c r="GK33" i="1" s="1"/>
  <c r="CT33" i="1"/>
  <c r="S33" i="1" s="1"/>
  <c r="CU33" i="1"/>
  <c r="T33" i="1" s="1"/>
  <c r="CW33" i="1"/>
  <c r="V33" i="1" s="1"/>
  <c r="CX33" i="1"/>
  <c r="W33" i="1" s="1"/>
  <c r="FR33" i="1"/>
  <c r="GL33" i="1"/>
  <c r="GO33" i="1"/>
  <c r="GP33" i="1"/>
  <c r="GV33" i="1"/>
  <c r="C34" i="1"/>
  <c r="D34" i="1"/>
  <c r="I34" i="1"/>
  <c r="CX27" i="3" s="1"/>
  <c r="AC34" i="1"/>
  <c r="AD34" i="1"/>
  <c r="CR34" i="1" s="1"/>
  <c r="Q34" i="1" s="1"/>
  <c r="AE34" i="1"/>
  <c r="CS34" i="1" s="1"/>
  <c r="R34" i="1" s="1"/>
  <c r="AF34" i="1"/>
  <c r="AG34" i="1"/>
  <c r="AH34" i="1"/>
  <c r="CV34" i="1" s="1"/>
  <c r="U34" i="1" s="1"/>
  <c r="AI34" i="1"/>
  <c r="CW34" i="1" s="1"/>
  <c r="V34" i="1" s="1"/>
  <c r="AJ34" i="1"/>
  <c r="CQ34" i="1"/>
  <c r="P34" i="1" s="1"/>
  <c r="CT34" i="1"/>
  <c r="S34" i="1" s="1"/>
  <c r="CY34" i="1" s="1"/>
  <c r="X34" i="1" s="1"/>
  <c r="CU34" i="1"/>
  <c r="T34" i="1" s="1"/>
  <c r="CX34" i="1"/>
  <c r="W34" i="1" s="1"/>
  <c r="FR34" i="1"/>
  <c r="GK34" i="1"/>
  <c r="GL34" i="1"/>
  <c r="GO34" i="1"/>
  <c r="GP34" i="1"/>
  <c r="GV34" i="1"/>
  <c r="GX34" i="1" s="1"/>
  <c r="C35" i="1"/>
  <c r="D35" i="1"/>
  <c r="I35" i="1"/>
  <c r="AC35" i="1"/>
  <c r="AE35" i="1"/>
  <c r="AD35" i="1" s="1"/>
  <c r="AF35" i="1"/>
  <c r="AG35" i="1"/>
  <c r="AH35" i="1"/>
  <c r="CV35" i="1" s="1"/>
  <c r="U35" i="1" s="1"/>
  <c r="AI35" i="1"/>
  <c r="AJ35" i="1"/>
  <c r="CX35" i="1" s="1"/>
  <c r="CQ35" i="1"/>
  <c r="P35" i="1" s="1"/>
  <c r="CS35" i="1"/>
  <c r="R35" i="1" s="1"/>
  <c r="GK35" i="1" s="1"/>
  <c r="CU35" i="1"/>
  <c r="T35" i="1" s="1"/>
  <c r="CW35" i="1"/>
  <c r="V35" i="1" s="1"/>
  <c r="FR35" i="1"/>
  <c r="GL35" i="1"/>
  <c r="GO35" i="1"/>
  <c r="GP35" i="1"/>
  <c r="GV35" i="1"/>
  <c r="GX35" i="1" s="1"/>
  <c r="C36" i="1"/>
  <c r="D36" i="1"/>
  <c r="AC36" i="1"/>
  <c r="AE36" i="1"/>
  <c r="AD36" i="1" s="1"/>
  <c r="CR36" i="1" s="1"/>
  <c r="Q36" i="1" s="1"/>
  <c r="AF36" i="1"/>
  <c r="AG36" i="1"/>
  <c r="AH36" i="1"/>
  <c r="CV36" i="1" s="1"/>
  <c r="U36" i="1" s="1"/>
  <c r="AI36" i="1"/>
  <c r="AJ36" i="1"/>
  <c r="CQ36" i="1"/>
  <c r="P36" i="1" s="1"/>
  <c r="CS36" i="1"/>
  <c r="R36" i="1" s="1"/>
  <c r="GK36" i="1" s="1"/>
  <c r="CT36" i="1"/>
  <c r="S36" i="1" s="1"/>
  <c r="CU36" i="1"/>
  <c r="T36" i="1" s="1"/>
  <c r="CW36" i="1"/>
  <c r="V36" i="1" s="1"/>
  <c r="CX36" i="1"/>
  <c r="W36" i="1" s="1"/>
  <c r="FR36" i="1"/>
  <c r="GL36" i="1"/>
  <c r="GO36" i="1"/>
  <c r="GP36" i="1"/>
  <c r="GV36" i="1"/>
  <c r="GX36" i="1"/>
  <c r="C37" i="1"/>
  <c r="D37" i="1"/>
  <c r="AC37" i="1"/>
  <c r="AE37" i="1"/>
  <c r="CS37" i="1" s="1"/>
  <c r="R37" i="1" s="1"/>
  <c r="K78" i="5" s="1"/>
  <c r="AF37" i="1"/>
  <c r="AG37" i="1"/>
  <c r="AH37" i="1"/>
  <c r="AI37" i="1"/>
  <c r="CW37" i="1" s="1"/>
  <c r="V37" i="1" s="1"/>
  <c r="AJ37" i="1"/>
  <c r="CX37" i="1" s="1"/>
  <c r="W37" i="1" s="1"/>
  <c r="CQ37" i="1"/>
  <c r="P37" i="1" s="1"/>
  <c r="CU37" i="1"/>
  <c r="T37" i="1" s="1"/>
  <c r="CV37" i="1"/>
  <c r="U37" i="1" s="1"/>
  <c r="FR37" i="1"/>
  <c r="GL37" i="1"/>
  <c r="GO37" i="1"/>
  <c r="GP37" i="1"/>
  <c r="GV37" i="1"/>
  <c r="GX37" i="1" s="1"/>
  <c r="C38" i="1"/>
  <c r="D38" i="1"/>
  <c r="AC38" i="1"/>
  <c r="AE38" i="1"/>
  <c r="AD38" i="1" s="1"/>
  <c r="CR38" i="1" s="1"/>
  <c r="Q38" i="1" s="1"/>
  <c r="AF38" i="1"/>
  <c r="AG38" i="1"/>
  <c r="CU38" i="1" s="1"/>
  <c r="T38" i="1" s="1"/>
  <c r="AH38" i="1"/>
  <c r="CV38" i="1" s="1"/>
  <c r="U38" i="1" s="1"/>
  <c r="AI38" i="1"/>
  <c r="AJ38" i="1"/>
  <c r="CX38" i="1" s="1"/>
  <c r="W38" i="1" s="1"/>
  <c r="CS38" i="1"/>
  <c r="R38" i="1" s="1"/>
  <c r="GK38" i="1" s="1"/>
  <c r="CT38" i="1"/>
  <c r="S38" i="1" s="1"/>
  <c r="CW38" i="1"/>
  <c r="V38" i="1" s="1"/>
  <c r="FR38" i="1"/>
  <c r="GL38" i="1"/>
  <c r="GO38" i="1"/>
  <c r="GP38" i="1"/>
  <c r="GV38" i="1"/>
  <c r="GX38" i="1"/>
  <c r="C39" i="1"/>
  <c r="D39" i="1"/>
  <c r="AC39" i="1"/>
  <c r="AE39" i="1"/>
  <c r="H86" i="5" s="1"/>
  <c r="R86" i="5" s="1"/>
  <c r="AF39" i="1"/>
  <c r="AG39" i="1"/>
  <c r="AH39" i="1"/>
  <c r="CV39" i="1" s="1"/>
  <c r="U39" i="1" s="1"/>
  <c r="AI39" i="1"/>
  <c r="CW39" i="1" s="1"/>
  <c r="V39" i="1" s="1"/>
  <c r="AJ39" i="1"/>
  <c r="CX39" i="1" s="1"/>
  <c r="W39" i="1" s="1"/>
  <c r="CQ39" i="1"/>
  <c r="P39" i="1" s="1"/>
  <c r="CS39" i="1"/>
  <c r="R39" i="1" s="1"/>
  <c r="K86" i="5" s="1"/>
  <c r="CU39" i="1"/>
  <c r="T39" i="1" s="1"/>
  <c r="FR39" i="1"/>
  <c r="GL39" i="1"/>
  <c r="GO39" i="1"/>
  <c r="GP39" i="1"/>
  <c r="GV39" i="1"/>
  <c r="GX39" i="1" s="1"/>
  <c r="C40" i="1"/>
  <c r="D40" i="1"/>
  <c r="I40" i="1"/>
  <c r="AC40" i="1"/>
  <c r="CQ40" i="1" s="1"/>
  <c r="AE40" i="1"/>
  <c r="AD40" i="1" s="1"/>
  <c r="CR40" i="1" s="1"/>
  <c r="Q40" i="1" s="1"/>
  <c r="AF40" i="1"/>
  <c r="CT40" i="1" s="1"/>
  <c r="S40" i="1" s="1"/>
  <c r="AG40" i="1"/>
  <c r="CU40" i="1" s="1"/>
  <c r="AH40" i="1"/>
  <c r="CV40" i="1" s="1"/>
  <c r="U40" i="1" s="1"/>
  <c r="AI40" i="1"/>
  <c r="CW40" i="1" s="1"/>
  <c r="V40" i="1" s="1"/>
  <c r="AJ40" i="1"/>
  <c r="CX40" i="1" s="1"/>
  <c r="W40" i="1" s="1"/>
  <c r="FR40" i="1"/>
  <c r="GL40" i="1"/>
  <c r="GO40" i="1"/>
  <c r="GP40" i="1"/>
  <c r="GV40" i="1"/>
  <c r="GX40" i="1" s="1"/>
  <c r="C41" i="1"/>
  <c r="D41" i="1"/>
  <c r="I41" i="1"/>
  <c r="AC41" i="1"/>
  <c r="H96" i="5" s="1"/>
  <c r="AE41" i="1"/>
  <c r="AF41" i="1"/>
  <c r="AG41" i="1"/>
  <c r="CU41" i="1" s="1"/>
  <c r="T41" i="1" s="1"/>
  <c r="AH41" i="1"/>
  <c r="CV41" i="1" s="1"/>
  <c r="U41" i="1" s="1"/>
  <c r="AI41" i="1"/>
  <c r="AJ41" i="1"/>
  <c r="CX41" i="1" s="1"/>
  <c r="W41" i="1" s="1"/>
  <c r="CQ41" i="1"/>
  <c r="P41" i="1" s="1"/>
  <c r="K96" i="5" s="1"/>
  <c r="CS41" i="1"/>
  <c r="R41" i="1" s="1"/>
  <c r="K95" i="5" s="1"/>
  <c r="CW41" i="1"/>
  <c r="V41" i="1" s="1"/>
  <c r="FR41" i="1"/>
  <c r="GL41" i="1"/>
  <c r="GO41" i="1"/>
  <c r="GP41" i="1"/>
  <c r="GV41" i="1"/>
  <c r="GX41" i="1"/>
  <c r="AC42" i="1"/>
  <c r="AE42" i="1"/>
  <c r="CS42" i="1" s="1"/>
  <c r="AF42" i="1"/>
  <c r="AG42" i="1"/>
  <c r="CU42" i="1" s="1"/>
  <c r="AH42" i="1"/>
  <c r="AI42" i="1"/>
  <c r="CW42" i="1" s="1"/>
  <c r="AJ42" i="1"/>
  <c r="CQ42" i="1"/>
  <c r="CT42" i="1"/>
  <c r="CV42" i="1"/>
  <c r="CX42" i="1"/>
  <c r="FR42" i="1"/>
  <c r="GL42" i="1"/>
  <c r="GO42" i="1"/>
  <c r="GP42" i="1"/>
  <c r="GV42" i="1"/>
  <c r="I43" i="1"/>
  <c r="E100" i="5" s="1"/>
  <c r="AC43" i="1"/>
  <c r="AD43" i="1"/>
  <c r="CR43" i="1" s="1"/>
  <c r="AE43" i="1"/>
  <c r="AF43" i="1"/>
  <c r="AG43" i="1"/>
  <c r="AH43" i="1"/>
  <c r="CV43" i="1" s="1"/>
  <c r="AI43" i="1"/>
  <c r="AJ43" i="1"/>
  <c r="CS43" i="1"/>
  <c r="R43" i="1" s="1"/>
  <c r="GK43" i="1" s="1"/>
  <c r="CT43" i="1"/>
  <c r="S43" i="1" s="1"/>
  <c r="CU43" i="1"/>
  <c r="T43" i="1" s="1"/>
  <c r="CW43" i="1"/>
  <c r="V43" i="1" s="1"/>
  <c r="CX43" i="1"/>
  <c r="W43" i="1" s="1"/>
  <c r="FR43" i="1"/>
  <c r="GL43" i="1"/>
  <c r="GO43" i="1"/>
  <c r="GP43" i="1"/>
  <c r="GV43" i="1"/>
  <c r="GX43" i="1" s="1"/>
  <c r="I44" i="1"/>
  <c r="AC44" i="1"/>
  <c r="CQ44" i="1" s="1"/>
  <c r="AE44" i="1"/>
  <c r="AD44" i="1" s="1"/>
  <c r="CR44" i="1" s="1"/>
  <c r="Q44" i="1" s="1"/>
  <c r="AF44" i="1"/>
  <c r="AG44" i="1"/>
  <c r="CU44" i="1" s="1"/>
  <c r="AH44" i="1"/>
  <c r="AI44" i="1"/>
  <c r="CW44" i="1" s="1"/>
  <c r="V44" i="1" s="1"/>
  <c r="AJ44" i="1"/>
  <c r="CX44" i="1" s="1"/>
  <c r="W44" i="1" s="1"/>
  <c r="CS44" i="1"/>
  <c r="R44" i="1" s="1"/>
  <c r="GK44" i="1" s="1"/>
  <c r="CT44" i="1"/>
  <c r="S44" i="1" s="1"/>
  <c r="CV44" i="1"/>
  <c r="U44" i="1" s="1"/>
  <c r="FR44" i="1"/>
  <c r="GL44" i="1"/>
  <c r="GO44" i="1"/>
  <c r="GP44" i="1"/>
  <c r="GV44" i="1"/>
  <c r="GX44" i="1" s="1"/>
  <c r="I45" i="1"/>
  <c r="E101" i="5" s="1"/>
  <c r="AC45" i="1"/>
  <c r="AE45" i="1"/>
  <c r="AD45" i="1" s="1"/>
  <c r="AF45" i="1"/>
  <c r="AG45" i="1"/>
  <c r="AH45" i="1"/>
  <c r="AI45" i="1"/>
  <c r="CW45" i="1" s="1"/>
  <c r="V45" i="1" s="1"/>
  <c r="AJ45" i="1"/>
  <c r="CX45" i="1" s="1"/>
  <c r="W45" i="1" s="1"/>
  <c r="CQ45" i="1"/>
  <c r="P45" i="1" s="1"/>
  <c r="CS45" i="1"/>
  <c r="R45" i="1" s="1"/>
  <c r="CU45" i="1"/>
  <c r="T45" i="1" s="1"/>
  <c r="CV45" i="1"/>
  <c r="U45" i="1" s="1"/>
  <c r="FR45" i="1"/>
  <c r="GL45" i="1"/>
  <c r="GO45" i="1"/>
  <c r="GP45" i="1"/>
  <c r="GV45" i="1"/>
  <c r="GX45" i="1" s="1"/>
  <c r="AC46" i="1"/>
  <c r="AE46" i="1"/>
  <c r="CS46" i="1" s="1"/>
  <c r="AF46" i="1"/>
  <c r="AG46" i="1"/>
  <c r="AH46" i="1"/>
  <c r="AI46" i="1"/>
  <c r="CW46" i="1" s="1"/>
  <c r="AJ46" i="1"/>
  <c r="CQ46" i="1"/>
  <c r="CT46" i="1"/>
  <c r="CU46" i="1"/>
  <c r="CV46" i="1"/>
  <c r="CX46" i="1"/>
  <c r="FR46" i="1"/>
  <c r="GL46" i="1"/>
  <c r="GO46" i="1"/>
  <c r="GP46" i="1"/>
  <c r="GV46" i="1"/>
  <c r="AC47" i="1"/>
  <c r="AD47" i="1"/>
  <c r="CR47" i="1" s="1"/>
  <c r="AE47" i="1"/>
  <c r="AF47" i="1"/>
  <c r="AG47" i="1"/>
  <c r="AH47" i="1"/>
  <c r="CV47" i="1" s="1"/>
  <c r="AI47" i="1"/>
  <c r="AJ47" i="1"/>
  <c r="CX47" i="1" s="1"/>
  <c r="CQ47" i="1"/>
  <c r="CS47" i="1"/>
  <c r="CT47" i="1"/>
  <c r="CU47" i="1"/>
  <c r="CW47" i="1"/>
  <c r="FR47" i="1"/>
  <c r="GL47" i="1"/>
  <c r="GO47" i="1"/>
  <c r="GP47" i="1"/>
  <c r="GV47" i="1"/>
  <c r="I48" i="1"/>
  <c r="AC48" i="1"/>
  <c r="CQ48" i="1" s="1"/>
  <c r="AE48" i="1"/>
  <c r="AD48" i="1" s="1"/>
  <c r="CR48" i="1" s="1"/>
  <c r="Q48" i="1" s="1"/>
  <c r="AF48" i="1"/>
  <c r="AG48" i="1"/>
  <c r="CU48" i="1" s="1"/>
  <c r="T48" i="1" s="1"/>
  <c r="AH48" i="1"/>
  <c r="AI48" i="1"/>
  <c r="CW48" i="1" s="1"/>
  <c r="V48" i="1" s="1"/>
  <c r="AJ48" i="1"/>
  <c r="CX48" i="1" s="1"/>
  <c r="W48" i="1" s="1"/>
  <c r="CS48" i="1"/>
  <c r="R48" i="1" s="1"/>
  <c r="GK48" i="1" s="1"/>
  <c r="CT48" i="1"/>
  <c r="S48" i="1" s="1"/>
  <c r="CV48" i="1"/>
  <c r="U48" i="1" s="1"/>
  <c r="FR48" i="1"/>
  <c r="GL48" i="1"/>
  <c r="GO48" i="1"/>
  <c r="GP48" i="1"/>
  <c r="GV48" i="1"/>
  <c r="GX48" i="1"/>
  <c r="AC49" i="1"/>
  <c r="AE49" i="1"/>
  <c r="AD49" i="1" s="1"/>
  <c r="AF49" i="1"/>
  <c r="AG49" i="1"/>
  <c r="AH49" i="1"/>
  <c r="CV49" i="1" s="1"/>
  <c r="AI49" i="1"/>
  <c r="AJ49" i="1"/>
  <c r="CX49" i="1" s="1"/>
  <c r="CQ49" i="1"/>
  <c r="CS49" i="1"/>
  <c r="CU49" i="1"/>
  <c r="CW49" i="1"/>
  <c r="FR49" i="1"/>
  <c r="GL49" i="1"/>
  <c r="GO49" i="1"/>
  <c r="GP49" i="1"/>
  <c r="GV49" i="1"/>
  <c r="AC50" i="1"/>
  <c r="CQ50" i="1" s="1"/>
  <c r="AE50" i="1"/>
  <c r="CS50" i="1" s="1"/>
  <c r="AF50" i="1"/>
  <c r="AG50" i="1"/>
  <c r="AH50" i="1"/>
  <c r="AI50" i="1"/>
  <c r="CW50" i="1" s="1"/>
  <c r="AJ50" i="1"/>
  <c r="CT50" i="1"/>
  <c r="CU50" i="1"/>
  <c r="CV50" i="1"/>
  <c r="CX50" i="1"/>
  <c r="FR50" i="1"/>
  <c r="GL50" i="1"/>
  <c r="GO50" i="1"/>
  <c r="GP50" i="1"/>
  <c r="GV50" i="1"/>
  <c r="I51" i="1"/>
  <c r="AC51" i="1"/>
  <c r="AE51" i="1"/>
  <c r="AD51" i="1" s="1"/>
  <c r="CR51" i="1" s="1"/>
  <c r="AF51" i="1"/>
  <c r="AG51" i="1"/>
  <c r="AH51" i="1"/>
  <c r="CV51" i="1" s="1"/>
  <c r="AI51" i="1"/>
  <c r="AJ51" i="1"/>
  <c r="CQ51" i="1"/>
  <c r="P51" i="1" s="1"/>
  <c r="CS51" i="1"/>
  <c r="R51" i="1" s="1"/>
  <c r="GK51" i="1" s="1"/>
  <c r="CT51" i="1"/>
  <c r="S51" i="1" s="1"/>
  <c r="CY51" i="1" s="1"/>
  <c r="X51" i="1" s="1"/>
  <c r="T104" i="5" s="1"/>
  <c r="CU51" i="1"/>
  <c r="T51" i="1" s="1"/>
  <c r="CW51" i="1"/>
  <c r="V51" i="1" s="1"/>
  <c r="CX51" i="1"/>
  <c r="W51" i="1" s="1"/>
  <c r="FR51" i="1"/>
  <c r="GL51" i="1"/>
  <c r="GO51" i="1"/>
  <c r="GP51" i="1"/>
  <c r="GV51" i="1"/>
  <c r="I52" i="1"/>
  <c r="AC52" i="1"/>
  <c r="CQ52" i="1" s="1"/>
  <c r="P52" i="1" s="1"/>
  <c r="AE52" i="1"/>
  <c r="AD52" i="1" s="1"/>
  <c r="AF52" i="1"/>
  <c r="AG52" i="1"/>
  <c r="CU52" i="1" s="1"/>
  <c r="T52" i="1" s="1"/>
  <c r="AH52" i="1"/>
  <c r="AI52" i="1"/>
  <c r="AJ52" i="1"/>
  <c r="CX52" i="1" s="1"/>
  <c r="W52" i="1" s="1"/>
  <c r="CR52" i="1"/>
  <c r="Q52" i="1" s="1"/>
  <c r="CS52" i="1"/>
  <c r="R52" i="1" s="1"/>
  <c r="GK52" i="1" s="1"/>
  <c r="CT52" i="1"/>
  <c r="S52" i="1" s="1"/>
  <c r="CV52" i="1"/>
  <c r="U52" i="1" s="1"/>
  <c r="CW52" i="1"/>
  <c r="V52" i="1" s="1"/>
  <c r="FR52" i="1"/>
  <c r="GL52" i="1"/>
  <c r="GO52" i="1"/>
  <c r="GP52" i="1"/>
  <c r="GV52" i="1"/>
  <c r="GX52" i="1" s="1"/>
  <c r="I53" i="1"/>
  <c r="E105" i="5" s="1"/>
  <c r="AC53" i="1"/>
  <c r="H105" i="5" s="1"/>
  <c r="W105" i="5" s="1"/>
  <c r="AE53" i="1"/>
  <c r="AD53" i="1" s="1"/>
  <c r="AF53" i="1"/>
  <c r="AG53" i="1"/>
  <c r="AH53" i="1"/>
  <c r="CV53" i="1" s="1"/>
  <c r="U53" i="1" s="1"/>
  <c r="AI53" i="1"/>
  <c r="CW53" i="1" s="1"/>
  <c r="V53" i="1" s="1"/>
  <c r="AJ53" i="1"/>
  <c r="CX53" i="1" s="1"/>
  <c r="CQ53" i="1"/>
  <c r="P53" i="1" s="1"/>
  <c r="CS53" i="1"/>
  <c r="R53" i="1" s="1"/>
  <c r="GK53" i="1" s="1"/>
  <c r="CU53" i="1"/>
  <c r="T53" i="1" s="1"/>
  <c r="FR53" i="1"/>
  <c r="GL53" i="1"/>
  <c r="GO53" i="1"/>
  <c r="GP53" i="1"/>
  <c r="GV53" i="1"/>
  <c r="GX53" i="1" s="1"/>
  <c r="AC54" i="1"/>
  <c r="AD54" i="1"/>
  <c r="CR54" i="1" s="1"/>
  <c r="AE54" i="1"/>
  <c r="CS54" i="1" s="1"/>
  <c r="AF54" i="1"/>
  <c r="AG54" i="1"/>
  <c r="AH54" i="1"/>
  <c r="CV54" i="1" s="1"/>
  <c r="AI54" i="1"/>
  <c r="CW54" i="1" s="1"/>
  <c r="AJ54" i="1"/>
  <c r="CQ54" i="1"/>
  <c r="CT54" i="1"/>
  <c r="CU54" i="1"/>
  <c r="CX54" i="1"/>
  <c r="FR54" i="1"/>
  <c r="GL54" i="1"/>
  <c r="GO54" i="1"/>
  <c r="GP54" i="1"/>
  <c r="GV54" i="1"/>
  <c r="I55" i="1"/>
  <c r="E106" i="5" s="1"/>
  <c r="AC55" i="1"/>
  <c r="AD55" i="1"/>
  <c r="CR55" i="1" s="1"/>
  <c r="AE55" i="1"/>
  <c r="AF55" i="1"/>
  <c r="AG55" i="1"/>
  <c r="AH55" i="1"/>
  <c r="CV55" i="1" s="1"/>
  <c r="AI55" i="1"/>
  <c r="AJ55" i="1"/>
  <c r="CX55" i="1" s="1"/>
  <c r="W55" i="1" s="1"/>
  <c r="CQ55" i="1"/>
  <c r="P55" i="1" s="1"/>
  <c r="CS55" i="1"/>
  <c r="R55" i="1" s="1"/>
  <c r="GK55" i="1" s="1"/>
  <c r="CT55" i="1"/>
  <c r="S55" i="1" s="1"/>
  <c r="CU55" i="1"/>
  <c r="T55" i="1" s="1"/>
  <c r="CW55" i="1"/>
  <c r="V55" i="1" s="1"/>
  <c r="FR55" i="1"/>
  <c r="GL55" i="1"/>
  <c r="GO55" i="1"/>
  <c r="GP55" i="1"/>
  <c r="GV55" i="1"/>
  <c r="GX55" i="1" s="1"/>
  <c r="I56" i="1"/>
  <c r="AC56" i="1"/>
  <c r="CQ56" i="1" s="1"/>
  <c r="P56" i="1" s="1"/>
  <c r="AE56" i="1"/>
  <c r="AD56" i="1" s="1"/>
  <c r="CR56" i="1" s="1"/>
  <c r="Q56" i="1" s="1"/>
  <c r="AF56" i="1"/>
  <c r="AG56" i="1"/>
  <c r="CU56" i="1" s="1"/>
  <c r="T56" i="1" s="1"/>
  <c r="AH56" i="1"/>
  <c r="AI56" i="1"/>
  <c r="CW56" i="1" s="1"/>
  <c r="V56" i="1" s="1"/>
  <c r="AJ56" i="1"/>
  <c r="CS56" i="1"/>
  <c r="R56" i="1" s="1"/>
  <c r="GK56" i="1" s="1"/>
  <c r="CT56" i="1"/>
  <c r="S56" i="1" s="1"/>
  <c r="CV56" i="1"/>
  <c r="U56" i="1" s="1"/>
  <c r="CX56" i="1"/>
  <c r="W56" i="1" s="1"/>
  <c r="FR56" i="1"/>
  <c r="GL56" i="1"/>
  <c r="GO56" i="1"/>
  <c r="GP56" i="1"/>
  <c r="GV56" i="1"/>
  <c r="GX56" i="1"/>
  <c r="I57" i="1"/>
  <c r="E107" i="5" s="1"/>
  <c r="AC57" i="1"/>
  <c r="AE57" i="1"/>
  <c r="AD57" i="1" s="1"/>
  <c r="CR57" i="1" s="1"/>
  <c r="Q57" i="1" s="1"/>
  <c r="AF57" i="1"/>
  <c r="AG57" i="1"/>
  <c r="AH57" i="1"/>
  <c r="CV57" i="1" s="1"/>
  <c r="U57" i="1" s="1"/>
  <c r="AI57" i="1"/>
  <c r="CW57" i="1" s="1"/>
  <c r="V57" i="1" s="1"/>
  <c r="AJ57" i="1"/>
  <c r="CX57" i="1" s="1"/>
  <c r="W57" i="1" s="1"/>
  <c r="CQ57" i="1"/>
  <c r="P57" i="1" s="1"/>
  <c r="CU57" i="1"/>
  <c r="T57" i="1" s="1"/>
  <c r="FR57" i="1"/>
  <c r="GL57" i="1"/>
  <c r="GO57" i="1"/>
  <c r="GP57" i="1"/>
  <c r="GV57" i="1"/>
  <c r="GX57" i="1" s="1"/>
  <c r="AC58" i="1"/>
  <c r="CQ58" i="1" s="1"/>
  <c r="AE58" i="1"/>
  <c r="AF58" i="1"/>
  <c r="AG58" i="1"/>
  <c r="AH58" i="1"/>
  <c r="CV58" i="1" s="1"/>
  <c r="AI58" i="1"/>
  <c r="CW58" i="1" s="1"/>
  <c r="AJ58" i="1"/>
  <c r="CT58" i="1"/>
  <c r="CU58" i="1"/>
  <c r="CX58" i="1"/>
  <c r="FR58" i="1"/>
  <c r="GL58" i="1"/>
  <c r="GO58" i="1"/>
  <c r="GP58" i="1"/>
  <c r="GV58" i="1"/>
  <c r="I59" i="1"/>
  <c r="E108" i="5" s="1"/>
  <c r="AC59" i="1"/>
  <c r="AE59" i="1"/>
  <c r="AD59" i="1" s="1"/>
  <c r="CR59" i="1" s="1"/>
  <c r="AF59" i="1"/>
  <c r="AG59" i="1"/>
  <c r="AH59" i="1"/>
  <c r="CV59" i="1" s="1"/>
  <c r="AI59" i="1"/>
  <c r="AJ59" i="1"/>
  <c r="CX59" i="1" s="1"/>
  <c r="W59" i="1" s="1"/>
  <c r="CS59" i="1"/>
  <c r="R59" i="1" s="1"/>
  <c r="GK59" i="1" s="1"/>
  <c r="CU59" i="1"/>
  <c r="T59" i="1" s="1"/>
  <c r="CW59" i="1"/>
  <c r="V59" i="1" s="1"/>
  <c r="FR59" i="1"/>
  <c r="GL59" i="1"/>
  <c r="GO59" i="1"/>
  <c r="GP59" i="1"/>
  <c r="GV59" i="1"/>
  <c r="GX59" i="1"/>
  <c r="C60" i="1"/>
  <c r="D60" i="1"/>
  <c r="I60" i="1"/>
  <c r="AC60" i="1"/>
  <c r="AE60" i="1"/>
  <c r="AF60" i="1"/>
  <c r="CT60" i="1" s="1"/>
  <c r="S60" i="1" s="1"/>
  <c r="AG60" i="1"/>
  <c r="CU60" i="1" s="1"/>
  <c r="T60" i="1" s="1"/>
  <c r="AH60" i="1"/>
  <c r="AI60" i="1"/>
  <c r="CW60" i="1" s="1"/>
  <c r="V60" i="1" s="1"/>
  <c r="AJ60" i="1"/>
  <c r="CX60" i="1" s="1"/>
  <c r="W60" i="1" s="1"/>
  <c r="CV60" i="1"/>
  <c r="U60" i="1" s="1"/>
  <c r="FR60" i="1"/>
  <c r="GL60" i="1"/>
  <c r="GO60" i="1"/>
  <c r="GP60" i="1"/>
  <c r="GV60" i="1"/>
  <c r="GX60" i="1" s="1"/>
  <c r="C61" i="1"/>
  <c r="D61" i="1"/>
  <c r="I61" i="1"/>
  <c r="AC61" i="1"/>
  <c r="H115" i="5" s="1"/>
  <c r="AE61" i="1"/>
  <c r="AF61" i="1"/>
  <c r="AG61" i="1"/>
  <c r="AH61" i="1"/>
  <c r="AI61" i="1"/>
  <c r="CW61" i="1" s="1"/>
  <c r="V61" i="1" s="1"/>
  <c r="AJ61" i="1"/>
  <c r="CX61" i="1" s="1"/>
  <c r="CU61" i="1"/>
  <c r="T61" i="1" s="1"/>
  <c r="CV61" i="1"/>
  <c r="U61" i="1" s="1"/>
  <c r="FR61" i="1"/>
  <c r="GL61" i="1"/>
  <c r="GO61" i="1"/>
  <c r="GP61" i="1"/>
  <c r="GV61" i="1"/>
  <c r="GX61" i="1" s="1"/>
  <c r="I62" i="1"/>
  <c r="AC62" i="1"/>
  <c r="CQ62" i="1" s="1"/>
  <c r="P62" i="1" s="1"/>
  <c r="AE62" i="1"/>
  <c r="CS62" i="1" s="1"/>
  <c r="R62" i="1" s="1"/>
  <c r="GK62" i="1" s="1"/>
  <c r="AF62" i="1"/>
  <c r="CT62" i="1" s="1"/>
  <c r="S62" i="1" s="1"/>
  <c r="AG62" i="1"/>
  <c r="AH62" i="1"/>
  <c r="AI62" i="1"/>
  <c r="CW62" i="1" s="1"/>
  <c r="V62" i="1" s="1"/>
  <c r="AJ62" i="1"/>
  <c r="CU62" i="1"/>
  <c r="T62" i="1" s="1"/>
  <c r="CV62" i="1"/>
  <c r="U62" i="1" s="1"/>
  <c r="CX62" i="1"/>
  <c r="W62" i="1" s="1"/>
  <c r="FR62" i="1"/>
  <c r="GL62" i="1"/>
  <c r="GO62" i="1"/>
  <c r="GP62" i="1"/>
  <c r="GV62" i="1"/>
  <c r="GX62" i="1" s="1"/>
  <c r="I63" i="1"/>
  <c r="AC63" i="1"/>
  <c r="AE63" i="1"/>
  <c r="AD63" i="1" s="1"/>
  <c r="CR63" i="1" s="1"/>
  <c r="AF63" i="1"/>
  <c r="AG63" i="1"/>
  <c r="CU63" i="1" s="1"/>
  <c r="T63" i="1" s="1"/>
  <c r="AH63" i="1"/>
  <c r="CV63" i="1" s="1"/>
  <c r="AI63" i="1"/>
  <c r="AJ63" i="1"/>
  <c r="CX63" i="1" s="1"/>
  <c r="CS63" i="1"/>
  <c r="CW63" i="1"/>
  <c r="FR63" i="1"/>
  <c r="GL63" i="1"/>
  <c r="GO63" i="1"/>
  <c r="GP63" i="1"/>
  <c r="GV63" i="1"/>
  <c r="I64" i="1"/>
  <c r="AC64" i="1"/>
  <c r="AE64" i="1"/>
  <c r="AD64" i="1" s="1"/>
  <c r="CR64" i="1" s="1"/>
  <c r="Q64" i="1" s="1"/>
  <c r="AF64" i="1"/>
  <c r="CT64" i="1" s="1"/>
  <c r="S64" i="1" s="1"/>
  <c r="AG64" i="1"/>
  <c r="CU64" i="1" s="1"/>
  <c r="AH64" i="1"/>
  <c r="AI64" i="1"/>
  <c r="AJ64" i="1"/>
  <c r="CX64" i="1" s="1"/>
  <c r="W64" i="1" s="1"/>
  <c r="CS64" i="1"/>
  <c r="R64" i="1" s="1"/>
  <c r="GK64" i="1" s="1"/>
  <c r="CV64" i="1"/>
  <c r="U64" i="1" s="1"/>
  <c r="CW64" i="1"/>
  <c r="V64" i="1" s="1"/>
  <c r="FR64" i="1"/>
  <c r="GL64" i="1"/>
  <c r="GO64" i="1"/>
  <c r="GP64" i="1"/>
  <c r="GV64" i="1"/>
  <c r="GX64" i="1" s="1"/>
  <c r="AC65" i="1"/>
  <c r="AE65" i="1"/>
  <c r="CS65" i="1" s="1"/>
  <c r="AF65" i="1"/>
  <c r="AG65" i="1"/>
  <c r="CU65" i="1" s="1"/>
  <c r="AH65" i="1"/>
  <c r="AI65" i="1"/>
  <c r="CW65" i="1" s="1"/>
  <c r="AJ65" i="1"/>
  <c r="CQ65" i="1"/>
  <c r="CT65" i="1"/>
  <c r="CV65" i="1"/>
  <c r="CX65" i="1"/>
  <c r="FR65" i="1"/>
  <c r="GL65" i="1"/>
  <c r="GO65" i="1"/>
  <c r="GP65" i="1"/>
  <c r="GV65" i="1"/>
  <c r="I66" i="1"/>
  <c r="AC66" i="1"/>
  <c r="CQ66" i="1" s="1"/>
  <c r="P66" i="1" s="1"/>
  <c r="AD66" i="1"/>
  <c r="CR66" i="1" s="1"/>
  <c r="AE66" i="1"/>
  <c r="AF66" i="1"/>
  <c r="AB66" i="1" s="1"/>
  <c r="AG66" i="1"/>
  <c r="CU66" i="1" s="1"/>
  <c r="T66" i="1" s="1"/>
  <c r="AH66" i="1"/>
  <c r="CV66" i="1" s="1"/>
  <c r="AI66" i="1"/>
  <c r="AJ66" i="1"/>
  <c r="CX66" i="1" s="1"/>
  <c r="W66" i="1" s="1"/>
  <c r="CS66" i="1"/>
  <c r="R66" i="1" s="1"/>
  <c r="GK66" i="1" s="1"/>
  <c r="CT66" i="1"/>
  <c r="S66" i="1" s="1"/>
  <c r="CW66" i="1"/>
  <c r="V66" i="1" s="1"/>
  <c r="FR66" i="1"/>
  <c r="GL66" i="1"/>
  <c r="GO66" i="1"/>
  <c r="GP66" i="1"/>
  <c r="GV66" i="1"/>
  <c r="GX66" i="1" s="1"/>
  <c r="I67" i="1"/>
  <c r="E121" i="5" s="1"/>
  <c r="AC67" i="1"/>
  <c r="AE67" i="1"/>
  <c r="AD67" i="1" s="1"/>
  <c r="CR67" i="1" s="1"/>
  <c r="Q67" i="1" s="1"/>
  <c r="AF67" i="1"/>
  <c r="AG67" i="1"/>
  <c r="CU67" i="1" s="1"/>
  <c r="AH67" i="1"/>
  <c r="AI67" i="1"/>
  <c r="CW67" i="1" s="1"/>
  <c r="V67" i="1" s="1"/>
  <c r="AJ67" i="1"/>
  <c r="CT67" i="1"/>
  <c r="S67" i="1" s="1"/>
  <c r="CV67" i="1"/>
  <c r="U67" i="1" s="1"/>
  <c r="CX67" i="1"/>
  <c r="W67" i="1" s="1"/>
  <c r="FR67" i="1"/>
  <c r="GL67" i="1"/>
  <c r="GO67" i="1"/>
  <c r="GP67" i="1"/>
  <c r="GV67" i="1"/>
  <c r="GX67" i="1" s="1"/>
  <c r="I68" i="1"/>
  <c r="AC68" i="1"/>
  <c r="AE68" i="1"/>
  <c r="AD68" i="1" s="1"/>
  <c r="AF68" i="1"/>
  <c r="CT68" i="1" s="1"/>
  <c r="S68" i="1" s="1"/>
  <c r="CY68" i="1" s="1"/>
  <c r="X68" i="1" s="1"/>
  <c r="AG68" i="1"/>
  <c r="AH68" i="1"/>
  <c r="AI68" i="1"/>
  <c r="CW68" i="1" s="1"/>
  <c r="V68" i="1" s="1"/>
  <c r="AJ68" i="1"/>
  <c r="CX68" i="1" s="1"/>
  <c r="W68" i="1" s="1"/>
  <c r="CQ68" i="1"/>
  <c r="P68" i="1" s="1"/>
  <c r="CS68" i="1"/>
  <c r="R68" i="1" s="1"/>
  <c r="CU68" i="1"/>
  <c r="T68" i="1" s="1"/>
  <c r="CV68" i="1"/>
  <c r="U68" i="1" s="1"/>
  <c r="FR68" i="1"/>
  <c r="GL68" i="1"/>
  <c r="GO68" i="1"/>
  <c r="GP68" i="1"/>
  <c r="GV68" i="1"/>
  <c r="GX68" i="1"/>
  <c r="AC69" i="1"/>
  <c r="AE69" i="1"/>
  <c r="CS69" i="1" s="1"/>
  <c r="AF69" i="1"/>
  <c r="AG69" i="1"/>
  <c r="AH69" i="1"/>
  <c r="AI69" i="1"/>
  <c r="CW69" i="1" s="1"/>
  <c r="AJ69" i="1"/>
  <c r="CQ69" i="1"/>
  <c r="CT69" i="1"/>
  <c r="CU69" i="1"/>
  <c r="CV69" i="1"/>
  <c r="CX69" i="1"/>
  <c r="FR69" i="1"/>
  <c r="GL69" i="1"/>
  <c r="GO69" i="1"/>
  <c r="GP69" i="1"/>
  <c r="GV69" i="1"/>
  <c r="I70" i="1"/>
  <c r="AC70" i="1"/>
  <c r="AD70" i="1"/>
  <c r="CR70" i="1" s="1"/>
  <c r="Q70" i="1" s="1"/>
  <c r="AE70" i="1"/>
  <c r="AF70" i="1"/>
  <c r="AG70" i="1"/>
  <c r="CU70" i="1" s="1"/>
  <c r="T70" i="1" s="1"/>
  <c r="AH70" i="1"/>
  <c r="CV70" i="1" s="1"/>
  <c r="U70" i="1" s="1"/>
  <c r="AI70" i="1"/>
  <c r="AJ70" i="1"/>
  <c r="CX70" i="1" s="1"/>
  <c r="W70" i="1" s="1"/>
  <c r="CS70" i="1"/>
  <c r="R70" i="1" s="1"/>
  <c r="GK70" i="1" s="1"/>
  <c r="CT70" i="1"/>
  <c r="S70" i="1" s="1"/>
  <c r="CW70" i="1"/>
  <c r="V70" i="1" s="1"/>
  <c r="FR70" i="1"/>
  <c r="GL70" i="1"/>
  <c r="GO70" i="1"/>
  <c r="GP70" i="1"/>
  <c r="GV70" i="1"/>
  <c r="GX70" i="1" s="1"/>
  <c r="I71" i="1"/>
  <c r="E123" i="5" s="1"/>
  <c r="AC71" i="1"/>
  <c r="AE71" i="1"/>
  <c r="AD71" i="1" s="1"/>
  <c r="CR71" i="1" s="1"/>
  <c r="Q71" i="1" s="1"/>
  <c r="AF71" i="1"/>
  <c r="AG71" i="1"/>
  <c r="CU71" i="1" s="1"/>
  <c r="AH71" i="1"/>
  <c r="AI71" i="1"/>
  <c r="CW71" i="1" s="1"/>
  <c r="V71" i="1" s="1"/>
  <c r="AJ71" i="1"/>
  <c r="CX71" i="1" s="1"/>
  <c r="W71" i="1" s="1"/>
  <c r="CT71" i="1"/>
  <c r="S71" i="1" s="1"/>
  <c r="CV71" i="1"/>
  <c r="U71" i="1" s="1"/>
  <c r="FR71" i="1"/>
  <c r="GL71" i="1"/>
  <c r="GO71" i="1"/>
  <c r="GP71" i="1"/>
  <c r="GV71" i="1"/>
  <c r="GX71" i="1" s="1"/>
  <c r="I72" i="1"/>
  <c r="AC72" i="1"/>
  <c r="AD72" i="1"/>
  <c r="AB72" i="1" s="1"/>
  <c r="AE72" i="1"/>
  <c r="AF72" i="1"/>
  <c r="CT72" i="1" s="1"/>
  <c r="S72" i="1" s="1"/>
  <c r="AG72" i="1"/>
  <c r="AH72" i="1"/>
  <c r="AI72" i="1"/>
  <c r="AJ72" i="1"/>
  <c r="CX72" i="1" s="1"/>
  <c r="W72" i="1" s="1"/>
  <c r="CQ72" i="1"/>
  <c r="P72" i="1" s="1"/>
  <c r="CP72" i="1" s="1"/>
  <c r="O72" i="1" s="1"/>
  <c r="CR72" i="1"/>
  <c r="Q72" i="1" s="1"/>
  <c r="CS72" i="1"/>
  <c r="R72" i="1" s="1"/>
  <c r="GK72" i="1" s="1"/>
  <c r="CU72" i="1"/>
  <c r="T72" i="1" s="1"/>
  <c r="CV72" i="1"/>
  <c r="U72" i="1" s="1"/>
  <c r="CW72" i="1"/>
  <c r="V72" i="1" s="1"/>
  <c r="FR72" i="1"/>
  <c r="GL72" i="1"/>
  <c r="GO72" i="1"/>
  <c r="GP72" i="1"/>
  <c r="GV72" i="1"/>
  <c r="GX72" i="1"/>
  <c r="AC73" i="1"/>
  <c r="AE73" i="1"/>
  <c r="CS73" i="1" s="1"/>
  <c r="AF73" i="1"/>
  <c r="AG73" i="1"/>
  <c r="CU73" i="1" s="1"/>
  <c r="AH73" i="1"/>
  <c r="AI73" i="1"/>
  <c r="CW73" i="1" s="1"/>
  <c r="AJ73" i="1"/>
  <c r="CT73" i="1"/>
  <c r="CV73" i="1"/>
  <c r="CX73" i="1"/>
  <c r="FR73" i="1"/>
  <c r="GL73" i="1"/>
  <c r="GO73" i="1"/>
  <c r="GP73" i="1"/>
  <c r="GV73" i="1"/>
  <c r="I74" i="1"/>
  <c r="AC74" i="1"/>
  <c r="AE74" i="1"/>
  <c r="AD74" i="1" s="1"/>
  <c r="CR74" i="1" s="1"/>
  <c r="Q74" i="1" s="1"/>
  <c r="AF74" i="1"/>
  <c r="AG74" i="1"/>
  <c r="AH74" i="1"/>
  <c r="CV74" i="1" s="1"/>
  <c r="U74" i="1" s="1"/>
  <c r="AI74" i="1"/>
  <c r="AJ74" i="1"/>
  <c r="CQ74" i="1"/>
  <c r="P74" i="1" s="1"/>
  <c r="CP74" i="1" s="1"/>
  <c r="O74" i="1" s="1"/>
  <c r="CS74" i="1"/>
  <c r="R74" i="1" s="1"/>
  <c r="GK74" i="1" s="1"/>
  <c r="CT74" i="1"/>
  <c r="S74" i="1" s="1"/>
  <c r="CU74" i="1"/>
  <c r="T74" i="1" s="1"/>
  <c r="CW74" i="1"/>
  <c r="V74" i="1" s="1"/>
  <c r="CX74" i="1"/>
  <c r="W74" i="1" s="1"/>
  <c r="FR74" i="1"/>
  <c r="GL74" i="1"/>
  <c r="GO74" i="1"/>
  <c r="GP74" i="1"/>
  <c r="GV74" i="1"/>
  <c r="I75" i="1"/>
  <c r="E125" i="5" s="1"/>
  <c r="AB75" i="1"/>
  <c r="AC75" i="1"/>
  <c r="AE75" i="1"/>
  <c r="AD75" i="1" s="1"/>
  <c r="AF75" i="1"/>
  <c r="AG75" i="1"/>
  <c r="CU75" i="1" s="1"/>
  <c r="T75" i="1" s="1"/>
  <c r="AH75" i="1"/>
  <c r="AI75" i="1"/>
  <c r="AJ75" i="1"/>
  <c r="CX75" i="1" s="1"/>
  <c r="W75" i="1" s="1"/>
  <c r="CR75" i="1"/>
  <c r="Q75" i="1" s="1"/>
  <c r="CS75" i="1"/>
  <c r="R75" i="1" s="1"/>
  <c r="GK75" i="1" s="1"/>
  <c r="CT75" i="1"/>
  <c r="S75" i="1" s="1"/>
  <c r="CV75" i="1"/>
  <c r="U75" i="1" s="1"/>
  <c r="CW75" i="1"/>
  <c r="V75" i="1" s="1"/>
  <c r="FR75" i="1"/>
  <c r="GL75" i="1"/>
  <c r="GO75" i="1"/>
  <c r="GP75" i="1"/>
  <c r="GV75" i="1"/>
  <c r="GX75" i="1" s="1"/>
  <c r="I76" i="1"/>
  <c r="AC76" i="1"/>
  <c r="AD76" i="1"/>
  <c r="AB76" i="1" s="1"/>
  <c r="AE76" i="1"/>
  <c r="AF76" i="1"/>
  <c r="CT76" i="1" s="1"/>
  <c r="AG76" i="1"/>
  <c r="AH76" i="1"/>
  <c r="CV76" i="1" s="1"/>
  <c r="U76" i="1" s="1"/>
  <c r="AI76" i="1"/>
  <c r="AJ76" i="1"/>
  <c r="CX76" i="1" s="1"/>
  <c r="CQ76" i="1"/>
  <c r="P76" i="1" s="1"/>
  <c r="CR76" i="1"/>
  <c r="Q76" i="1" s="1"/>
  <c r="CS76" i="1"/>
  <c r="R76" i="1" s="1"/>
  <c r="GK76" i="1" s="1"/>
  <c r="CU76" i="1"/>
  <c r="T76" i="1" s="1"/>
  <c r="CW76" i="1"/>
  <c r="V76" i="1" s="1"/>
  <c r="FR76" i="1"/>
  <c r="GL76" i="1"/>
  <c r="GO76" i="1"/>
  <c r="GP76" i="1"/>
  <c r="GV76" i="1"/>
  <c r="GX76" i="1" s="1"/>
  <c r="AC77" i="1"/>
  <c r="AE77" i="1"/>
  <c r="CS77" i="1" s="1"/>
  <c r="AF77" i="1"/>
  <c r="AG77" i="1"/>
  <c r="CU77" i="1" s="1"/>
  <c r="AH77" i="1"/>
  <c r="AI77" i="1"/>
  <c r="CW77" i="1" s="1"/>
  <c r="AJ77" i="1"/>
  <c r="CX77" i="1" s="1"/>
  <c r="CT77" i="1"/>
  <c r="CV77" i="1"/>
  <c r="FR77" i="1"/>
  <c r="GL77" i="1"/>
  <c r="GO77" i="1"/>
  <c r="GP77" i="1"/>
  <c r="GV77" i="1"/>
  <c r="I78" i="1"/>
  <c r="T78" i="1" s="1"/>
  <c r="AC78" i="1"/>
  <c r="AE78" i="1"/>
  <c r="AD78" i="1" s="1"/>
  <c r="CR78" i="1" s="1"/>
  <c r="AF78" i="1"/>
  <c r="AG78" i="1"/>
  <c r="AH78" i="1"/>
  <c r="CV78" i="1" s="1"/>
  <c r="AI78" i="1"/>
  <c r="AJ78" i="1"/>
  <c r="CX78" i="1" s="1"/>
  <c r="W78" i="1" s="1"/>
  <c r="CQ78" i="1"/>
  <c r="CU78" i="1"/>
  <c r="CW78" i="1"/>
  <c r="FR78" i="1"/>
  <c r="GL78" i="1"/>
  <c r="GO78" i="1"/>
  <c r="GP78" i="1"/>
  <c r="GV78" i="1"/>
  <c r="GX78" i="1" s="1"/>
  <c r="AC79" i="1"/>
  <c r="AE79" i="1"/>
  <c r="AD79" i="1" s="1"/>
  <c r="AF79" i="1"/>
  <c r="AG79" i="1"/>
  <c r="CU79" i="1" s="1"/>
  <c r="AH79" i="1"/>
  <c r="AI79" i="1"/>
  <c r="AJ79" i="1"/>
  <c r="CR79" i="1"/>
  <c r="CT79" i="1"/>
  <c r="CV79" i="1"/>
  <c r="CW79" i="1"/>
  <c r="CX79" i="1"/>
  <c r="FR79" i="1"/>
  <c r="GL79" i="1"/>
  <c r="GO79" i="1"/>
  <c r="GP79" i="1"/>
  <c r="GV79" i="1"/>
  <c r="I80" i="1"/>
  <c r="U80" i="1" s="1"/>
  <c r="AC80" i="1"/>
  <c r="AE80" i="1"/>
  <c r="AD80" i="1" s="1"/>
  <c r="CR80" i="1" s="1"/>
  <c r="AF80" i="1"/>
  <c r="CT80" i="1" s="1"/>
  <c r="S80" i="1" s="1"/>
  <c r="AG80" i="1"/>
  <c r="CU80" i="1" s="1"/>
  <c r="T80" i="1" s="1"/>
  <c r="AH80" i="1"/>
  <c r="CV80" i="1" s="1"/>
  <c r="AI80" i="1"/>
  <c r="CW80" i="1" s="1"/>
  <c r="AJ80" i="1"/>
  <c r="CX80" i="1" s="1"/>
  <c r="W80" i="1" s="1"/>
  <c r="CQ80" i="1"/>
  <c r="FR80" i="1"/>
  <c r="GL80" i="1"/>
  <c r="GO80" i="1"/>
  <c r="GP80" i="1"/>
  <c r="GV80" i="1"/>
  <c r="GX80" i="1" s="1"/>
  <c r="AC81" i="1"/>
  <c r="AE81" i="1"/>
  <c r="CS81" i="1" s="1"/>
  <c r="AF81" i="1"/>
  <c r="AG81" i="1"/>
  <c r="CU81" i="1" s="1"/>
  <c r="AH81" i="1"/>
  <c r="AI81" i="1"/>
  <c r="CW81" i="1" s="1"/>
  <c r="AJ81" i="1"/>
  <c r="CT81" i="1"/>
  <c r="CV81" i="1"/>
  <c r="CX81" i="1"/>
  <c r="FR81" i="1"/>
  <c r="GL81" i="1"/>
  <c r="GO81" i="1"/>
  <c r="GP81" i="1"/>
  <c r="GV81" i="1"/>
  <c r="C82" i="1"/>
  <c r="D82" i="1"/>
  <c r="I82" i="1"/>
  <c r="AC82" i="1"/>
  <c r="AE82" i="1"/>
  <c r="AD82" i="1" s="1"/>
  <c r="AF82" i="1"/>
  <c r="CT82" i="1" s="1"/>
  <c r="AG82" i="1"/>
  <c r="AH82" i="1"/>
  <c r="AI82" i="1"/>
  <c r="CW82" i="1" s="1"/>
  <c r="V82" i="1" s="1"/>
  <c r="AJ82" i="1"/>
  <c r="CX82" i="1" s="1"/>
  <c r="CQ82" i="1"/>
  <c r="P82" i="1" s="1"/>
  <c r="CS82" i="1"/>
  <c r="R82" i="1" s="1"/>
  <c r="GK82" i="1" s="1"/>
  <c r="CU82" i="1"/>
  <c r="T82" i="1" s="1"/>
  <c r="CV82" i="1"/>
  <c r="U82" i="1" s="1"/>
  <c r="FR82" i="1"/>
  <c r="GL82" i="1"/>
  <c r="GO82" i="1"/>
  <c r="GP82" i="1"/>
  <c r="GV82" i="1"/>
  <c r="GX82" i="1" s="1"/>
  <c r="C83" i="1"/>
  <c r="D83" i="1"/>
  <c r="I83" i="1"/>
  <c r="AC83" i="1"/>
  <c r="H135" i="5" s="1"/>
  <c r="AE83" i="1"/>
  <c r="AF83" i="1"/>
  <c r="AG83" i="1"/>
  <c r="CU83" i="1" s="1"/>
  <c r="AH83" i="1"/>
  <c r="CV83" i="1" s="1"/>
  <c r="U83" i="1" s="1"/>
  <c r="AI83" i="1"/>
  <c r="CW83" i="1" s="1"/>
  <c r="V83" i="1" s="1"/>
  <c r="AJ83" i="1"/>
  <c r="CX83" i="1" s="1"/>
  <c r="W83" i="1" s="1"/>
  <c r="FR83" i="1"/>
  <c r="GL83" i="1"/>
  <c r="GO83" i="1"/>
  <c r="GP83" i="1"/>
  <c r="GV83" i="1"/>
  <c r="I84" i="1"/>
  <c r="AC84" i="1"/>
  <c r="AE84" i="1"/>
  <c r="AD84" i="1" s="1"/>
  <c r="CR84" i="1" s="1"/>
  <c r="Q84" i="1" s="1"/>
  <c r="AF84" i="1"/>
  <c r="CT84" i="1" s="1"/>
  <c r="AG84" i="1"/>
  <c r="AH84" i="1"/>
  <c r="AI84" i="1"/>
  <c r="CW84" i="1" s="1"/>
  <c r="V84" i="1" s="1"/>
  <c r="AJ84" i="1"/>
  <c r="CX84" i="1" s="1"/>
  <c r="CQ84" i="1"/>
  <c r="P84" i="1" s="1"/>
  <c r="CU84" i="1"/>
  <c r="T84" i="1" s="1"/>
  <c r="CV84" i="1"/>
  <c r="U84" i="1" s="1"/>
  <c r="FR84" i="1"/>
  <c r="GL84" i="1"/>
  <c r="GO84" i="1"/>
  <c r="GP84" i="1"/>
  <c r="GV84" i="1"/>
  <c r="GX84" i="1" s="1"/>
  <c r="AC85" i="1"/>
  <c r="AD85" i="1"/>
  <c r="AE85" i="1"/>
  <c r="CS85" i="1" s="1"/>
  <c r="AF85" i="1"/>
  <c r="AG85" i="1"/>
  <c r="CU85" i="1" s="1"/>
  <c r="AH85" i="1"/>
  <c r="CV85" i="1" s="1"/>
  <c r="AI85" i="1"/>
  <c r="CW85" i="1" s="1"/>
  <c r="AJ85" i="1"/>
  <c r="CQ85" i="1"/>
  <c r="CR85" i="1"/>
  <c r="CT85" i="1"/>
  <c r="CX85" i="1"/>
  <c r="FR85" i="1"/>
  <c r="GL85" i="1"/>
  <c r="GO85" i="1"/>
  <c r="GP85" i="1"/>
  <c r="GV85" i="1"/>
  <c r="AC86" i="1"/>
  <c r="AD86" i="1"/>
  <c r="CR86" i="1" s="1"/>
  <c r="AE86" i="1"/>
  <c r="AF86" i="1"/>
  <c r="AG86" i="1"/>
  <c r="CU86" i="1" s="1"/>
  <c r="AH86" i="1"/>
  <c r="CV86" i="1" s="1"/>
  <c r="AI86" i="1"/>
  <c r="AJ86" i="1"/>
  <c r="CX86" i="1" s="1"/>
  <c r="CQ86" i="1"/>
  <c r="CS86" i="1"/>
  <c r="CT86" i="1"/>
  <c r="CW86" i="1"/>
  <c r="FR86" i="1"/>
  <c r="GL86" i="1"/>
  <c r="GO86" i="1"/>
  <c r="GP86" i="1"/>
  <c r="GV86" i="1"/>
  <c r="I87" i="1"/>
  <c r="E140" i="5" s="1"/>
  <c r="AC87" i="1"/>
  <c r="AE87" i="1"/>
  <c r="AD87" i="1" s="1"/>
  <c r="CR87" i="1" s="1"/>
  <c r="Q87" i="1" s="1"/>
  <c r="AF87" i="1"/>
  <c r="AG87" i="1"/>
  <c r="CU87" i="1" s="1"/>
  <c r="AH87" i="1"/>
  <c r="AI87" i="1"/>
  <c r="CW87" i="1" s="1"/>
  <c r="V87" i="1" s="1"/>
  <c r="AJ87" i="1"/>
  <c r="CX87" i="1" s="1"/>
  <c r="W87" i="1" s="1"/>
  <c r="CV87" i="1"/>
  <c r="U87" i="1" s="1"/>
  <c r="FR87" i="1"/>
  <c r="GL87" i="1"/>
  <c r="GO87" i="1"/>
  <c r="GP87" i="1"/>
  <c r="GV87" i="1"/>
  <c r="GX87" i="1"/>
  <c r="AC88" i="1"/>
  <c r="CQ88" i="1" s="1"/>
  <c r="AE88" i="1"/>
  <c r="CS88" i="1" s="1"/>
  <c r="AF88" i="1"/>
  <c r="AG88" i="1"/>
  <c r="AH88" i="1"/>
  <c r="AI88" i="1"/>
  <c r="CW88" i="1" s="1"/>
  <c r="AJ88" i="1"/>
  <c r="CT88" i="1"/>
  <c r="CU88" i="1"/>
  <c r="CV88" i="1"/>
  <c r="CX88" i="1"/>
  <c r="FR88" i="1"/>
  <c r="GL88" i="1"/>
  <c r="GO88" i="1"/>
  <c r="GP88" i="1"/>
  <c r="GV88" i="1"/>
  <c r="I89" i="1"/>
  <c r="AC89" i="1"/>
  <c r="AE89" i="1"/>
  <c r="AD89" i="1" s="1"/>
  <c r="CR89" i="1" s="1"/>
  <c r="AF89" i="1"/>
  <c r="AG89" i="1"/>
  <c r="AH89" i="1"/>
  <c r="CV89" i="1" s="1"/>
  <c r="AI89" i="1"/>
  <c r="AJ89" i="1"/>
  <c r="CQ89" i="1"/>
  <c r="P89" i="1" s="1"/>
  <c r="CS89" i="1"/>
  <c r="R89" i="1" s="1"/>
  <c r="GK89" i="1" s="1"/>
  <c r="CT89" i="1"/>
  <c r="S89" i="1" s="1"/>
  <c r="CU89" i="1"/>
  <c r="T89" i="1" s="1"/>
  <c r="CW89" i="1"/>
  <c r="V89" i="1" s="1"/>
  <c r="CX89" i="1"/>
  <c r="W89" i="1" s="1"/>
  <c r="FR89" i="1"/>
  <c r="GL89" i="1"/>
  <c r="GO89" i="1"/>
  <c r="GP89" i="1"/>
  <c r="GV89" i="1"/>
  <c r="I90" i="1"/>
  <c r="AC90" i="1"/>
  <c r="CQ90" i="1" s="1"/>
  <c r="P90" i="1" s="1"/>
  <c r="AE90" i="1"/>
  <c r="AD90" i="1" s="1"/>
  <c r="AF90" i="1"/>
  <c r="AG90" i="1"/>
  <c r="CU90" i="1" s="1"/>
  <c r="T90" i="1" s="1"/>
  <c r="AH90" i="1"/>
  <c r="AI90" i="1"/>
  <c r="AJ90" i="1"/>
  <c r="CX90" i="1" s="1"/>
  <c r="W90" i="1" s="1"/>
  <c r="CR90" i="1"/>
  <c r="Q90" i="1" s="1"/>
  <c r="CS90" i="1"/>
  <c r="R90" i="1" s="1"/>
  <c r="GK90" i="1" s="1"/>
  <c r="CT90" i="1"/>
  <c r="S90" i="1" s="1"/>
  <c r="CV90" i="1"/>
  <c r="U90" i="1" s="1"/>
  <c r="CW90" i="1"/>
  <c r="V90" i="1" s="1"/>
  <c r="FR90" i="1"/>
  <c r="GL90" i="1"/>
  <c r="GO90" i="1"/>
  <c r="GP90" i="1"/>
  <c r="GV90" i="1"/>
  <c r="GX90" i="1" s="1"/>
  <c r="I91" i="1"/>
  <c r="E142" i="5" s="1"/>
  <c r="AC91" i="1"/>
  <c r="H142" i="5" s="1"/>
  <c r="W142" i="5" s="1"/>
  <c r="AE91" i="1"/>
  <c r="AD91" i="1" s="1"/>
  <c r="AF91" i="1"/>
  <c r="AG91" i="1"/>
  <c r="AH91" i="1"/>
  <c r="CV91" i="1" s="1"/>
  <c r="U91" i="1" s="1"/>
  <c r="AI91" i="1"/>
  <c r="CW91" i="1" s="1"/>
  <c r="V91" i="1" s="1"/>
  <c r="AJ91" i="1"/>
  <c r="CX91" i="1" s="1"/>
  <c r="CS91" i="1"/>
  <c r="R91" i="1" s="1"/>
  <c r="GK91" i="1" s="1"/>
  <c r="CU91" i="1"/>
  <c r="T91" i="1" s="1"/>
  <c r="FR91" i="1"/>
  <c r="GL91" i="1"/>
  <c r="GO91" i="1"/>
  <c r="GP91" i="1"/>
  <c r="GV91" i="1"/>
  <c r="GX91" i="1" s="1"/>
  <c r="AC92" i="1"/>
  <c r="AD92" i="1"/>
  <c r="CR92" i="1" s="1"/>
  <c r="AE92" i="1"/>
  <c r="CS92" i="1" s="1"/>
  <c r="AF92" i="1"/>
  <c r="AG92" i="1"/>
  <c r="AH92" i="1"/>
  <c r="CV92" i="1" s="1"/>
  <c r="AI92" i="1"/>
  <c r="CW92" i="1" s="1"/>
  <c r="AJ92" i="1"/>
  <c r="CQ92" i="1"/>
  <c r="CT92" i="1"/>
  <c r="CU92" i="1"/>
  <c r="CX92" i="1"/>
  <c r="FR92" i="1"/>
  <c r="GL92" i="1"/>
  <c r="GO92" i="1"/>
  <c r="GP92" i="1"/>
  <c r="GV92" i="1"/>
  <c r="I93" i="1"/>
  <c r="E143" i="5" s="1"/>
  <c r="AC93" i="1"/>
  <c r="AD93" i="1"/>
  <c r="CR93" i="1" s="1"/>
  <c r="AE93" i="1"/>
  <c r="AF93" i="1"/>
  <c r="AG93" i="1"/>
  <c r="AH93" i="1"/>
  <c r="CV93" i="1" s="1"/>
  <c r="AI93" i="1"/>
  <c r="AJ93" i="1"/>
  <c r="CX93" i="1" s="1"/>
  <c r="W93" i="1" s="1"/>
  <c r="CQ93" i="1"/>
  <c r="P93" i="1" s="1"/>
  <c r="CS93" i="1"/>
  <c r="R93" i="1" s="1"/>
  <c r="GK93" i="1" s="1"/>
  <c r="CT93" i="1"/>
  <c r="S93" i="1" s="1"/>
  <c r="CU93" i="1"/>
  <c r="T93" i="1" s="1"/>
  <c r="CW93" i="1"/>
  <c r="V93" i="1" s="1"/>
  <c r="FR93" i="1"/>
  <c r="GL93" i="1"/>
  <c r="GO93" i="1"/>
  <c r="GP93" i="1"/>
  <c r="GV93" i="1"/>
  <c r="GX93" i="1" s="1"/>
  <c r="I94" i="1"/>
  <c r="AC94" i="1"/>
  <c r="CQ94" i="1" s="1"/>
  <c r="P94" i="1" s="1"/>
  <c r="AE94" i="1"/>
  <c r="AD94" i="1" s="1"/>
  <c r="CR94" i="1" s="1"/>
  <c r="Q94" i="1" s="1"/>
  <c r="AF94" i="1"/>
  <c r="AG94" i="1"/>
  <c r="CU94" i="1" s="1"/>
  <c r="T94" i="1" s="1"/>
  <c r="AH94" i="1"/>
  <c r="AI94" i="1"/>
  <c r="CW94" i="1" s="1"/>
  <c r="V94" i="1" s="1"/>
  <c r="AJ94" i="1"/>
  <c r="CT94" i="1"/>
  <c r="S94" i="1" s="1"/>
  <c r="CV94" i="1"/>
  <c r="U94" i="1" s="1"/>
  <c r="CX94" i="1"/>
  <c r="W94" i="1" s="1"/>
  <c r="FR94" i="1"/>
  <c r="GL94" i="1"/>
  <c r="GO94" i="1"/>
  <c r="GP94" i="1"/>
  <c r="GV94" i="1"/>
  <c r="GX94" i="1"/>
  <c r="I95" i="1"/>
  <c r="E144" i="5" s="1"/>
  <c r="AC95" i="1"/>
  <c r="AE95" i="1"/>
  <c r="AD95" i="1" s="1"/>
  <c r="AF95" i="1"/>
  <c r="AG95" i="1"/>
  <c r="AH95" i="1"/>
  <c r="CV95" i="1" s="1"/>
  <c r="U95" i="1" s="1"/>
  <c r="AI95" i="1"/>
  <c r="CW95" i="1" s="1"/>
  <c r="V95" i="1" s="1"/>
  <c r="AJ95" i="1"/>
  <c r="CX95" i="1" s="1"/>
  <c r="W95" i="1" s="1"/>
  <c r="CQ95" i="1"/>
  <c r="P95" i="1" s="1"/>
  <c r="CS95" i="1"/>
  <c r="R95" i="1" s="1"/>
  <c r="CU95" i="1"/>
  <c r="T95" i="1" s="1"/>
  <c r="FR95" i="1"/>
  <c r="GL95" i="1"/>
  <c r="GO95" i="1"/>
  <c r="GP95" i="1"/>
  <c r="GV95" i="1"/>
  <c r="GX95" i="1" s="1"/>
  <c r="AC96" i="1"/>
  <c r="AE96" i="1"/>
  <c r="CS96" i="1" s="1"/>
  <c r="AF96" i="1"/>
  <c r="AG96" i="1"/>
  <c r="AH96" i="1"/>
  <c r="AI96" i="1"/>
  <c r="CW96" i="1" s="1"/>
  <c r="AJ96" i="1"/>
  <c r="CQ96" i="1"/>
  <c r="CT96" i="1"/>
  <c r="CU96" i="1"/>
  <c r="CV96" i="1"/>
  <c r="CX96" i="1"/>
  <c r="FR96" i="1"/>
  <c r="GL96" i="1"/>
  <c r="GO96" i="1"/>
  <c r="GP96" i="1"/>
  <c r="GV96" i="1"/>
  <c r="I97" i="1"/>
  <c r="E145" i="5" s="1"/>
  <c r="AC97" i="1"/>
  <c r="AE97" i="1"/>
  <c r="CS97" i="1" s="1"/>
  <c r="R97" i="1" s="1"/>
  <c r="GK97" i="1" s="1"/>
  <c r="AF97" i="1"/>
  <c r="AG97" i="1"/>
  <c r="AH97" i="1"/>
  <c r="CV97" i="1" s="1"/>
  <c r="AI97" i="1"/>
  <c r="AJ97" i="1"/>
  <c r="CX97" i="1" s="1"/>
  <c r="W97" i="1" s="1"/>
  <c r="CT97" i="1"/>
  <c r="S97" i="1" s="1"/>
  <c r="CU97" i="1"/>
  <c r="T97" i="1" s="1"/>
  <c r="CW97" i="1"/>
  <c r="V97" i="1" s="1"/>
  <c r="FR97" i="1"/>
  <c r="GL97" i="1"/>
  <c r="GO97" i="1"/>
  <c r="GP97" i="1"/>
  <c r="GV97" i="1"/>
  <c r="GX97" i="1"/>
  <c r="I98" i="1"/>
  <c r="AC98" i="1"/>
  <c r="CQ98" i="1" s="1"/>
  <c r="AE98" i="1"/>
  <c r="AD98" i="1" s="1"/>
  <c r="CR98" i="1" s="1"/>
  <c r="Q98" i="1" s="1"/>
  <c r="AF98" i="1"/>
  <c r="AG98" i="1"/>
  <c r="CU98" i="1" s="1"/>
  <c r="AH98" i="1"/>
  <c r="AI98" i="1"/>
  <c r="CW98" i="1" s="1"/>
  <c r="V98" i="1" s="1"/>
  <c r="AJ98" i="1"/>
  <c r="CX98" i="1" s="1"/>
  <c r="W98" i="1" s="1"/>
  <c r="CS98" i="1"/>
  <c r="R98" i="1" s="1"/>
  <c r="GK98" i="1" s="1"/>
  <c r="CT98" i="1"/>
  <c r="S98" i="1" s="1"/>
  <c r="CV98" i="1"/>
  <c r="U98" i="1" s="1"/>
  <c r="FR98" i="1"/>
  <c r="GL98" i="1"/>
  <c r="GO98" i="1"/>
  <c r="GP98" i="1"/>
  <c r="GV98" i="1"/>
  <c r="GX98" i="1" s="1"/>
  <c r="I99" i="1"/>
  <c r="E146" i="5" s="1"/>
  <c r="AC99" i="1"/>
  <c r="AE99" i="1"/>
  <c r="AD99" i="1" s="1"/>
  <c r="AF99" i="1"/>
  <c r="AG99" i="1"/>
  <c r="AH99" i="1"/>
  <c r="AI99" i="1"/>
  <c r="CW99" i="1" s="1"/>
  <c r="V99" i="1" s="1"/>
  <c r="AJ99" i="1"/>
  <c r="CX99" i="1" s="1"/>
  <c r="W99" i="1" s="1"/>
  <c r="CQ99" i="1"/>
  <c r="P99" i="1" s="1"/>
  <c r="CS99" i="1"/>
  <c r="R99" i="1" s="1"/>
  <c r="CU99" i="1"/>
  <c r="T99" i="1" s="1"/>
  <c r="CV99" i="1"/>
  <c r="U99" i="1" s="1"/>
  <c r="FR99" i="1"/>
  <c r="GL99" i="1"/>
  <c r="GO99" i="1"/>
  <c r="GP99" i="1"/>
  <c r="GV99" i="1"/>
  <c r="GX99" i="1"/>
  <c r="AC100" i="1"/>
  <c r="AE100" i="1"/>
  <c r="CS100" i="1" s="1"/>
  <c r="AF100" i="1"/>
  <c r="AG100" i="1"/>
  <c r="AH100" i="1"/>
  <c r="AI100" i="1"/>
  <c r="CW100" i="1" s="1"/>
  <c r="AJ100" i="1"/>
  <c r="CQ100" i="1"/>
  <c r="CT100" i="1"/>
  <c r="CU100" i="1"/>
  <c r="CV100" i="1"/>
  <c r="CX100" i="1"/>
  <c r="FR100" i="1"/>
  <c r="GL100" i="1"/>
  <c r="GO100" i="1"/>
  <c r="GP100" i="1"/>
  <c r="GV100" i="1"/>
  <c r="AC101" i="1"/>
  <c r="AE101" i="1"/>
  <c r="AD101" i="1" s="1"/>
  <c r="CR101" i="1" s="1"/>
  <c r="AF101" i="1"/>
  <c r="AG101" i="1"/>
  <c r="AH101" i="1"/>
  <c r="CV101" i="1" s="1"/>
  <c r="AI101" i="1"/>
  <c r="AJ101" i="1"/>
  <c r="CX101" i="1" s="1"/>
  <c r="CQ101" i="1"/>
  <c r="CS101" i="1"/>
  <c r="CT101" i="1"/>
  <c r="CU101" i="1"/>
  <c r="CW101" i="1"/>
  <c r="FR101" i="1"/>
  <c r="GL101" i="1"/>
  <c r="GO101" i="1"/>
  <c r="GP101" i="1"/>
  <c r="GV101" i="1"/>
  <c r="C102" i="1"/>
  <c r="D102" i="1"/>
  <c r="I102" i="1"/>
  <c r="AC102" i="1"/>
  <c r="AD102" i="1"/>
  <c r="CR102" i="1" s="1"/>
  <c r="Q102" i="1" s="1"/>
  <c r="AE102" i="1"/>
  <c r="CS102" i="1" s="1"/>
  <c r="R102" i="1" s="1"/>
  <c r="AF102" i="1"/>
  <c r="AG102" i="1"/>
  <c r="AH102" i="1"/>
  <c r="CV102" i="1" s="1"/>
  <c r="U102" i="1" s="1"/>
  <c r="AI102" i="1"/>
  <c r="CW102" i="1" s="1"/>
  <c r="V102" i="1" s="1"/>
  <c r="AJ102" i="1"/>
  <c r="CQ102" i="1"/>
  <c r="P102" i="1" s="1"/>
  <c r="CT102" i="1"/>
  <c r="S102" i="1" s="1"/>
  <c r="CU102" i="1"/>
  <c r="T102" i="1" s="1"/>
  <c r="CX102" i="1"/>
  <c r="W102" i="1" s="1"/>
  <c r="FR102" i="1"/>
  <c r="GK102" i="1"/>
  <c r="GL102" i="1"/>
  <c r="GO102" i="1"/>
  <c r="GP102" i="1"/>
  <c r="GV102" i="1"/>
  <c r="GX102" i="1" s="1"/>
  <c r="C103" i="1"/>
  <c r="D103" i="1"/>
  <c r="I103" i="1"/>
  <c r="AC103" i="1"/>
  <c r="AE103" i="1"/>
  <c r="H153" i="5" s="1"/>
  <c r="R153" i="5" s="1"/>
  <c r="AF103" i="1"/>
  <c r="AG103" i="1"/>
  <c r="AH103" i="1"/>
  <c r="CV103" i="1" s="1"/>
  <c r="U103" i="1" s="1"/>
  <c r="AI103" i="1"/>
  <c r="CW103" i="1" s="1"/>
  <c r="V103" i="1" s="1"/>
  <c r="AJ103" i="1"/>
  <c r="CX103" i="1" s="1"/>
  <c r="W103" i="1" s="1"/>
  <c r="CQ103" i="1"/>
  <c r="P103" i="1" s="1"/>
  <c r="CS103" i="1"/>
  <c r="R103" i="1" s="1"/>
  <c r="CU103" i="1"/>
  <c r="T103" i="1" s="1"/>
  <c r="FR103" i="1"/>
  <c r="GL103" i="1"/>
  <c r="GO103" i="1"/>
  <c r="GP103" i="1"/>
  <c r="GV103" i="1"/>
  <c r="GX103" i="1"/>
  <c r="I104" i="1"/>
  <c r="AC104" i="1"/>
  <c r="CQ104" i="1" s="1"/>
  <c r="P104" i="1" s="1"/>
  <c r="AE104" i="1"/>
  <c r="CS104" i="1" s="1"/>
  <c r="R104" i="1" s="1"/>
  <c r="AF104" i="1"/>
  <c r="AG104" i="1"/>
  <c r="AH104" i="1"/>
  <c r="AI104" i="1"/>
  <c r="CW104" i="1" s="1"/>
  <c r="V104" i="1" s="1"/>
  <c r="AJ104" i="1"/>
  <c r="CT104" i="1"/>
  <c r="S104" i="1" s="1"/>
  <c r="CZ104" i="1" s="1"/>
  <c r="Y104" i="1" s="1"/>
  <c r="CU104" i="1"/>
  <c r="T104" i="1" s="1"/>
  <c r="CV104" i="1"/>
  <c r="U104" i="1" s="1"/>
  <c r="CX104" i="1"/>
  <c r="W104" i="1" s="1"/>
  <c r="CY104" i="1"/>
  <c r="X104" i="1" s="1"/>
  <c r="FR104" i="1"/>
  <c r="GK104" i="1"/>
  <c r="GL104" i="1"/>
  <c r="GO104" i="1"/>
  <c r="GP104" i="1"/>
  <c r="GV104" i="1"/>
  <c r="GX104" i="1" s="1"/>
  <c r="I105" i="1"/>
  <c r="E157" i="5" s="1"/>
  <c r="AC105" i="1"/>
  <c r="AD105" i="1"/>
  <c r="CR105" i="1" s="1"/>
  <c r="Q105" i="1" s="1"/>
  <c r="AE105" i="1"/>
  <c r="AF105" i="1"/>
  <c r="AG105" i="1"/>
  <c r="AH105" i="1"/>
  <c r="CV105" i="1" s="1"/>
  <c r="U105" i="1" s="1"/>
  <c r="AI105" i="1"/>
  <c r="AJ105" i="1"/>
  <c r="CX105" i="1" s="1"/>
  <c r="W105" i="1" s="1"/>
  <c r="CQ105" i="1"/>
  <c r="P105" i="1" s="1"/>
  <c r="CS105" i="1"/>
  <c r="R105" i="1" s="1"/>
  <c r="GK105" i="1" s="1"/>
  <c r="CT105" i="1"/>
  <c r="S105" i="1" s="1"/>
  <c r="CU105" i="1"/>
  <c r="T105" i="1" s="1"/>
  <c r="CW105" i="1"/>
  <c r="V105" i="1" s="1"/>
  <c r="FR105" i="1"/>
  <c r="GL105" i="1"/>
  <c r="GO105" i="1"/>
  <c r="GP105" i="1"/>
  <c r="GV105" i="1"/>
  <c r="GX105" i="1"/>
  <c r="I106" i="1"/>
  <c r="AC106" i="1"/>
  <c r="CQ106" i="1" s="1"/>
  <c r="AE106" i="1"/>
  <c r="AD106" i="1" s="1"/>
  <c r="CR106" i="1" s="1"/>
  <c r="Q106" i="1" s="1"/>
  <c r="AF106" i="1"/>
  <c r="AG106" i="1"/>
  <c r="CU106" i="1" s="1"/>
  <c r="T106" i="1" s="1"/>
  <c r="AH106" i="1"/>
  <c r="AI106" i="1"/>
  <c r="CW106" i="1" s="1"/>
  <c r="V106" i="1" s="1"/>
  <c r="AJ106" i="1"/>
  <c r="CX106" i="1" s="1"/>
  <c r="W106" i="1" s="1"/>
  <c r="CS106" i="1"/>
  <c r="R106" i="1" s="1"/>
  <c r="GK106" i="1" s="1"/>
  <c r="CT106" i="1"/>
  <c r="S106" i="1" s="1"/>
  <c r="CV106" i="1"/>
  <c r="U106" i="1" s="1"/>
  <c r="FR106" i="1"/>
  <c r="GL106" i="1"/>
  <c r="GO106" i="1"/>
  <c r="GP106" i="1"/>
  <c r="GV106" i="1"/>
  <c r="GX106" i="1"/>
  <c r="I107" i="1"/>
  <c r="E158" i="5" s="1"/>
  <c r="AC107" i="1"/>
  <c r="AD107" i="1"/>
  <c r="AB107" i="1" s="1"/>
  <c r="AE107" i="1"/>
  <c r="AF107" i="1"/>
  <c r="AG107" i="1"/>
  <c r="AH107" i="1"/>
  <c r="CV107" i="1" s="1"/>
  <c r="U107" i="1" s="1"/>
  <c r="AI107" i="1"/>
  <c r="AJ107" i="1"/>
  <c r="CX107" i="1" s="1"/>
  <c r="W107" i="1" s="1"/>
  <c r="CQ107" i="1"/>
  <c r="P107" i="1" s="1"/>
  <c r="CR107" i="1"/>
  <c r="Q107" i="1" s="1"/>
  <c r="CS107" i="1"/>
  <c r="R107" i="1" s="1"/>
  <c r="CU107" i="1"/>
  <c r="T107" i="1" s="1"/>
  <c r="CW107" i="1"/>
  <c r="V107" i="1" s="1"/>
  <c r="FR107" i="1"/>
  <c r="GL107" i="1"/>
  <c r="GO107" i="1"/>
  <c r="GP107" i="1"/>
  <c r="GV107" i="1"/>
  <c r="GX107" i="1" s="1"/>
  <c r="C108" i="1"/>
  <c r="D108" i="1"/>
  <c r="I108" i="1"/>
  <c r="AC108" i="1"/>
  <c r="AE108" i="1"/>
  <c r="AD108" i="1" s="1"/>
  <c r="CR108" i="1" s="1"/>
  <c r="Q108" i="1" s="1"/>
  <c r="AF108" i="1"/>
  <c r="AG108" i="1"/>
  <c r="CU108" i="1" s="1"/>
  <c r="T108" i="1" s="1"/>
  <c r="AH108" i="1"/>
  <c r="AI108" i="1"/>
  <c r="CW108" i="1" s="1"/>
  <c r="V108" i="1" s="1"/>
  <c r="AJ108" i="1"/>
  <c r="CT108" i="1"/>
  <c r="S108" i="1" s="1"/>
  <c r="CV108" i="1"/>
  <c r="CX108" i="1"/>
  <c r="W108" i="1" s="1"/>
  <c r="FR108" i="1"/>
  <c r="GL108" i="1"/>
  <c r="GO108" i="1"/>
  <c r="GP108" i="1"/>
  <c r="GV108" i="1"/>
  <c r="GX108" i="1"/>
  <c r="C109" i="1"/>
  <c r="D109" i="1"/>
  <c r="I109" i="1"/>
  <c r="AC109" i="1"/>
  <c r="AE109" i="1"/>
  <c r="H164" i="5" s="1"/>
  <c r="R164" i="5" s="1"/>
  <c r="AF109" i="1"/>
  <c r="AG109" i="1"/>
  <c r="AH109" i="1"/>
  <c r="CV109" i="1" s="1"/>
  <c r="U109" i="1" s="1"/>
  <c r="AI109" i="1"/>
  <c r="CW109" i="1" s="1"/>
  <c r="V109" i="1" s="1"/>
  <c r="AJ109" i="1"/>
  <c r="CX109" i="1" s="1"/>
  <c r="W109" i="1" s="1"/>
  <c r="CT109" i="1"/>
  <c r="S109" i="1" s="1"/>
  <c r="CU109" i="1"/>
  <c r="T109" i="1" s="1"/>
  <c r="FR109" i="1"/>
  <c r="GL109" i="1"/>
  <c r="GO109" i="1"/>
  <c r="GP109" i="1"/>
  <c r="GV109" i="1"/>
  <c r="GX109" i="1"/>
  <c r="C110" i="1"/>
  <c r="D110" i="1"/>
  <c r="I110" i="1"/>
  <c r="AC110" i="1"/>
  <c r="AD110" i="1"/>
  <c r="CR110" i="1" s="1"/>
  <c r="Q110" i="1" s="1"/>
  <c r="AE110" i="1"/>
  <c r="CS110" i="1" s="1"/>
  <c r="R110" i="1" s="1"/>
  <c r="AF110" i="1"/>
  <c r="AG110" i="1"/>
  <c r="AH110" i="1"/>
  <c r="CV110" i="1" s="1"/>
  <c r="U110" i="1" s="1"/>
  <c r="AI110" i="1"/>
  <c r="CW110" i="1" s="1"/>
  <c r="V110" i="1" s="1"/>
  <c r="AJ110" i="1"/>
  <c r="CQ110" i="1"/>
  <c r="P110" i="1" s="1"/>
  <c r="CP110" i="1" s="1"/>
  <c r="O110" i="1" s="1"/>
  <c r="CT110" i="1"/>
  <c r="S110" i="1" s="1"/>
  <c r="CY110" i="1" s="1"/>
  <c r="X110" i="1" s="1"/>
  <c r="CU110" i="1"/>
  <c r="T110" i="1" s="1"/>
  <c r="CX110" i="1"/>
  <c r="W110" i="1" s="1"/>
  <c r="CZ110" i="1"/>
  <c r="Y110" i="1" s="1"/>
  <c r="FR110" i="1"/>
  <c r="GK110" i="1"/>
  <c r="GL110" i="1"/>
  <c r="GO110" i="1"/>
  <c r="GP110" i="1"/>
  <c r="GV110" i="1"/>
  <c r="GX110" i="1" s="1"/>
  <c r="C111" i="1"/>
  <c r="D111" i="1"/>
  <c r="I111" i="1"/>
  <c r="AC111" i="1"/>
  <c r="AE111" i="1"/>
  <c r="AF111" i="1"/>
  <c r="AG111" i="1"/>
  <c r="CU111" i="1" s="1"/>
  <c r="AH111" i="1"/>
  <c r="AI111" i="1"/>
  <c r="CW111" i="1" s="1"/>
  <c r="V111" i="1" s="1"/>
  <c r="AJ111" i="1"/>
  <c r="CS111" i="1"/>
  <c r="R111" i="1" s="1"/>
  <c r="CV111" i="1"/>
  <c r="U111" i="1" s="1"/>
  <c r="CX111" i="1"/>
  <c r="W111" i="1" s="1"/>
  <c r="FR111" i="1"/>
  <c r="GL111" i="1"/>
  <c r="GO111" i="1"/>
  <c r="GP111" i="1"/>
  <c r="GV111" i="1"/>
  <c r="GX111" i="1" s="1"/>
  <c r="C112" i="1"/>
  <c r="D112" i="1"/>
  <c r="AC112" i="1"/>
  <c r="AE112" i="1"/>
  <c r="CS112" i="1" s="1"/>
  <c r="R112" i="1" s="1"/>
  <c r="AF112" i="1"/>
  <c r="AG112" i="1"/>
  <c r="AH112" i="1"/>
  <c r="AI112" i="1"/>
  <c r="CW112" i="1" s="1"/>
  <c r="V112" i="1" s="1"/>
  <c r="AJ112" i="1"/>
  <c r="CQ112" i="1"/>
  <c r="P112" i="1" s="1"/>
  <c r="CT112" i="1"/>
  <c r="S112" i="1" s="1"/>
  <c r="CY112" i="1" s="1"/>
  <c r="X112" i="1" s="1"/>
  <c r="CU112" i="1"/>
  <c r="T112" i="1" s="1"/>
  <c r="CV112" i="1"/>
  <c r="U112" i="1" s="1"/>
  <c r="CX112" i="1"/>
  <c r="W112" i="1" s="1"/>
  <c r="FR112" i="1"/>
  <c r="GK112" i="1"/>
  <c r="GL112" i="1"/>
  <c r="GO112" i="1"/>
  <c r="GP112" i="1"/>
  <c r="GV112" i="1"/>
  <c r="GX112" i="1" s="1"/>
  <c r="C113" i="1"/>
  <c r="D113" i="1"/>
  <c r="AC113" i="1"/>
  <c r="CQ113" i="1" s="1"/>
  <c r="P113" i="1" s="1"/>
  <c r="AE113" i="1"/>
  <c r="AD113" i="1" s="1"/>
  <c r="H182" i="5" s="1"/>
  <c r="AF113" i="1"/>
  <c r="AG113" i="1"/>
  <c r="CU113" i="1" s="1"/>
  <c r="T113" i="1" s="1"/>
  <c r="AH113" i="1"/>
  <c r="AI113" i="1"/>
  <c r="CW113" i="1" s="1"/>
  <c r="V113" i="1" s="1"/>
  <c r="AJ113" i="1"/>
  <c r="CX113" i="1" s="1"/>
  <c r="W113" i="1" s="1"/>
  <c r="CS113" i="1"/>
  <c r="R113" i="1" s="1"/>
  <c r="GK113" i="1" s="1"/>
  <c r="CT113" i="1"/>
  <c r="S113" i="1" s="1"/>
  <c r="K181" i="5" s="1"/>
  <c r="CV113" i="1"/>
  <c r="U113" i="1" s="1"/>
  <c r="FR113" i="1"/>
  <c r="GL113" i="1"/>
  <c r="GO113" i="1"/>
  <c r="GP113" i="1"/>
  <c r="GV113" i="1"/>
  <c r="GX113" i="1"/>
  <c r="C114" i="1"/>
  <c r="D114" i="1"/>
  <c r="AC114" i="1"/>
  <c r="AE114" i="1"/>
  <c r="CS114" i="1" s="1"/>
  <c r="R114" i="1" s="1"/>
  <c r="GK114" i="1" s="1"/>
  <c r="AF114" i="1"/>
  <c r="CT114" i="1" s="1"/>
  <c r="S114" i="1" s="1"/>
  <c r="AG114" i="1"/>
  <c r="CU114" i="1" s="1"/>
  <c r="T114" i="1" s="1"/>
  <c r="AH114" i="1"/>
  <c r="AI114" i="1"/>
  <c r="CW114" i="1" s="1"/>
  <c r="V114" i="1" s="1"/>
  <c r="AJ114" i="1"/>
  <c r="CV114" i="1"/>
  <c r="U114" i="1" s="1"/>
  <c r="CX114" i="1"/>
  <c r="W114" i="1" s="1"/>
  <c r="FR114" i="1"/>
  <c r="GL114" i="1"/>
  <c r="GO114" i="1"/>
  <c r="GP114" i="1"/>
  <c r="GV114" i="1"/>
  <c r="GX114" i="1" s="1"/>
  <c r="C115" i="1"/>
  <c r="D115" i="1"/>
  <c r="AC115" i="1"/>
  <c r="CQ115" i="1" s="1"/>
  <c r="P115" i="1" s="1"/>
  <c r="AE115" i="1"/>
  <c r="AF115" i="1"/>
  <c r="AG115" i="1"/>
  <c r="CU115" i="1" s="1"/>
  <c r="T115" i="1" s="1"/>
  <c r="AH115" i="1"/>
  <c r="AI115" i="1"/>
  <c r="CW115" i="1" s="1"/>
  <c r="V115" i="1" s="1"/>
  <c r="AJ115" i="1"/>
  <c r="CS115" i="1"/>
  <c r="R115" i="1" s="1"/>
  <c r="CV115" i="1"/>
  <c r="U115" i="1" s="1"/>
  <c r="CX115" i="1"/>
  <c r="W115" i="1" s="1"/>
  <c r="FR115" i="1"/>
  <c r="GL115" i="1"/>
  <c r="GO115" i="1"/>
  <c r="GP115" i="1"/>
  <c r="GV115" i="1"/>
  <c r="GX115" i="1" s="1"/>
  <c r="C116" i="1"/>
  <c r="D116" i="1"/>
  <c r="AC116" i="1"/>
  <c r="AE116" i="1"/>
  <c r="CS116" i="1" s="1"/>
  <c r="R116" i="1" s="1"/>
  <c r="AF116" i="1"/>
  <c r="CT116" i="1" s="1"/>
  <c r="S116" i="1" s="1"/>
  <c r="CY116" i="1" s="1"/>
  <c r="X116" i="1" s="1"/>
  <c r="AG116" i="1"/>
  <c r="AH116" i="1"/>
  <c r="AI116" i="1"/>
  <c r="CW116" i="1" s="1"/>
  <c r="V116" i="1" s="1"/>
  <c r="AJ116" i="1"/>
  <c r="CQ116" i="1"/>
  <c r="P116" i="1" s="1"/>
  <c r="CU116" i="1"/>
  <c r="T116" i="1" s="1"/>
  <c r="CV116" i="1"/>
  <c r="U116" i="1" s="1"/>
  <c r="CX116" i="1"/>
  <c r="W116" i="1" s="1"/>
  <c r="FR116" i="1"/>
  <c r="GK116" i="1"/>
  <c r="GL116" i="1"/>
  <c r="GO116" i="1"/>
  <c r="GP116" i="1"/>
  <c r="GV116" i="1"/>
  <c r="GX116" i="1" s="1"/>
  <c r="C117" i="1"/>
  <c r="D117" i="1"/>
  <c r="AC117" i="1"/>
  <c r="AE117" i="1"/>
  <c r="AF117" i="1"/>
  <c r="AG117" i="1"/>
  <c r="CU117" i="1" s="1"/>
  <c r="T117" i="1" s="1"/>
  <c r="AH117" i="1"/>
  <c r="CV117" i="1" s="1"/>
  <c r="U117" i="1" s="1"/>
  <c r="AI117" i="1"/>
  <c r="CW117" i="1" s="1"/>
  <c r="V117" i="1" s="1"/>
  <c r="AJ117" i="1"/>
  <c r="CX117" i="1" s="1"/>
  <c r="W117" i="1" s="1"/>
  <c r="CS117" i="1"/>
  <c r="R117" i="1" s="1"/>
  <c r="CT117" i="1"/>
  <c r="S117" i="1" s="1"/>
  <c r="K196" i="5" s="1"/>
  <c r="FR117" i="1"/>
  <c r="GL117" i="1"/>
  <c r="GO117" i="1"/>
  <c r="GP117" i="1"/>
  <c r="GV117" i="1"/>
  <c r="GX117" i="1"/>
  <c r="I118" i="1"/>
  <c r="AC118" i="1"/>
  <c r="AD118" i="1"/>
  <c r="AE118" i="1"/>
  <c r="AF118" i="1"/>
  <c r="CT118" i="1" s="1"/>
  <c r="AG118" i="1"/>
  <c r="AH118" i="1"/>
  <c r="CV118" i="1" s="1"/>
  <c r="U118" i="1" s="1"/>
  <c r="AI118" i="1"/>
  <c r="AJ118" i="1"/>
  <c r="CX118" i="1" s="1"/>
  <c r="CQ118" i="1"/>
  <c r="P118" i="1" s="1"/>
  <c r="CR118" i="1"/>
  <c r="Q118" i="1" s="1"/>
  <c r="CS118" i="1"/>
  <c r="R118" i="1" s="1"/>
  <c r="GK118" i="1" s="1"/>
  <c r="CU118" i="1"/>
  <c r="T118" i="1" s="1"/>
  <c r="CW118" i="1"/>
  <c r="V118" i="1" s="1"/>
  <c r="FR118" i="1"/>
  <c r="GL118" i="1"/>
  <c r="GO118" i="1"/>
  <c r="GP118" i="1"/>
  <c r="GV118" i="1"/>
  <c r="GX118" i="1" s="1"/>
  <c r="I119" i="1"/>
  <c r="E203" i="5" s="1"/>
  <c r="AC119" i="1"/>
  <c r="AE119" i="1"/>
  <c r="CS119" i="1" s="1"/>
  <c r="R119" i="1" s="1"/>
  <c r="AF119" i="1"/>
  <c r="AG119" i="1"/>
  <c r="AH119" i="1"/>
  <c r="AI119" i="1"/>
  <c r="CW119" i="1" s="1"/>
  <c r="V119" i="1" s="1"/>
  <c r="AJ119" i="1"/>
  <c r="CT119" i="1"/>
  <c r="S119" i="1" s="1"/>
  <c r="CU119" i="1"/>
  <c r="T119" i="1" s="1"/>
  <c r="CV119" i="1"/>
  <c r="U119" i="1" s="1"/>
  <c r="CX119" i="1"/>
  <c r="W119" i="1" s="1"/>
  <c r="FR119" i="1"/>
  <c r="GK119" i="1"/>
  <c r="GL119" i="1"/>
  <c r="GO119" i="1"/>
  <c r="GP119" i="1"/>
  <c r="GV119" i="1"/>
  <c r="GX119" i="1" s="1"/>
  <c r="I120" i="1"/>
  <c r="AC120" i="1"/>
  <c r="AB120" i="1" s="1"/>
  <c r="AD120" i="1"/>
  <c r="CR120" i="1" s="1"/>
  <c r="Q120" i="1" s="1"/>
  <c r="AE120" i="1"/>
  <c r="AF120" i="1"/>
  <c r="AG120" i="1"/>
  <c r="CU120" i="1" s="1"/>
  <c r="T120" i="1" s="1"/>
  <c r="AH120" i="1"/>
  <c r="CV120" i="1" s="1"/>
  <c r="U120" i="1" s="1"/>
  <c r="AI120" i="1"/>
  <c r="AJ120" i="1"/>
  <c r="CQ120" i="1"/>
  <c r="P120" i="1" s="1"/>
  <c r="CS120" i="1"/>
  <c r="R120" i="1" s="1"/>
  <c r="GK120" i="1" s="1"/>
  <c r="CT120" i="1"/>
  <c r="S120" i="1" s="1"/>
  <c r="CY120" i="1" s="1"/>
  <c r="X120" i="1" s="1"/>
  <c r="CW120" i="1"/>
  <c r="V120" i="1" s="1"/>
  <c r="CX120" i="1"/>
  <c r="W120" i="1" s="1"/>
  <c r="FR120" i="1"/>
  <c r="GL120" i="1"/>
  <c r="GO120" i="1"/>
  <c r="GP120" i="1"/>
  <c r="GV120" i="1"/>
  <c r="I121" i="1"/>
  <c r="E204" i="5" s="1"/>
  <c r="AC121" i="1"/>
  <c r="AE121" i="1"/>
  <c r="AD121" i="1" s="1"/>
  <c r="AF121" i="1"/>
  <c r="AG121" i="1"/>
  <c r="CU121" i="1" s="1"/>
  <c r="T121" i="1" s="1"/>
  <c r="AH121" i="1"/>
  <c r="AI121" i="1"/>
  <c r="AJ121" i="1"/>
  <c r="CX121" i="1" s="1"/>
  <c r="W121" i="1" s="1"/>
  <c r="CR121" i="1"/>
  <c r="Q121" i="1" s="1"/>
  <c r="CS121" i="1"/>
  <c r="R121" i="1" s="1"/>
  <c r="GK121" i="1" s="1"/>
  <c r="CT121" i="1"/>
  <c r="S121" i="1" s="1"/>
  <c r="CV121" i="1"/>
  <c r="U121" i="1" s="1"/>
  <c r="CW121" i="1"/>
  <c r="V121" i="1" s="1"/>
  <c r="FR121" i="1"/>
  <c r="GL121" i="1"/>
  <c r="GO121" i="1"/>
  <c r="GP121" i="1"/>
  <c r="GV121" i="1"/>
  <c r="GX121" i="1"/>
  <c r="C122" i="1"/>
  <c r="D122" i="1"/>
  <c r="AC122" i="1"/>
  <c r="AE122" i="1"/>
  <c r="CS122" i="1" s="1"/>
  <c r="R122" i="1" s="1"/>
  <c r="GK122" i="1" s="1"/>
  <c r="AF122" i="1"/>
  <c r="AG122" i="1"/>
  <c r="CU122" i="1" s="1"/>
  <c r="T122" i="1" s="1"/>
  <c r="AH122" i="1"/>
  <c r="AI122" i="1"/>
  <c r="CW122" i="1" s="1"/>
  <c r="V122" i="1" s="1"/>
  <c r="AJ122" i="1"/>
  <c r="CT122" i="1"/>
  <c r="S122" i="1" s="1"/>
  <c r="CV122" i="1"/>
  <c r="U122" i="1" s="1"/>
  <c r="CX122" i="1"/>
  <c r="W122" i="1" s="1"/>
  <c r="FR122" i="1"/>
  <c r="GL122" i="1"/>
  <c r="GO122" i="1"/>
  <c r="GP122" i="1"/>
  <c r="GV122" i="1"/>
  <c r="GX122" i="1" s="1"/>
  <c r="C123" i="1"/>
  <c r="D123" i="1"/>
  <c r="AC123" i="1"/>
  <c r="AE123" i="1"/>
  <c r="AF123" i="1"/>
  <c r="AG123" i="1"/>
  <c r="CU123" i="1" s="1"/>
  <c r="T123" i="1" s="1"/>
  <c r="AH123" i="1"/>
  <c r="CV123" i="1" s="1"/>
  <c r="U123" i="1" s="1"/>
  <c r="AI123" i="1"/>
  <c r="CW123" i="1" s="1"/>
  <c r="V123" i="1" s="1"/>
  <c r="AJ123" i="1"/>
  <c r="CS123" i="1"/>
  <c r="R123" i="1" s="1"/>
  <c r="CX123" i="1"/>
  <c r="W123" i="1" s="1"/>
  <c r="FR123" i="1"/>
  <c r="GL123" i="1"/>
  <c r="GO123" i="1"/>
  <c r="GP123" i="1"/>
  <c r="GV123" i="1"/>
  <c r="GX123" i="1" s="1"/>
  <c r="C124" i="1"/>
  <c r="D124" i="1"/>
  <c r="AC124" i="1"/>
  <c r="AE124" i="1"/>
  <c r="CS124" i="1" s="1"/>
  <c r="R124" i="1" s="1"/>
  <c r="AF124" i="1"/>
  <c r="CT124" i="1" s="1"/>
  <c r="S124" i="1" s="1"/>
  <c r="CY124" i="1" s="1"/>
  <c r="X124" i="1" s="1"/>
  <c r="AG124" i="1"/>
  <c r="AH124" i="1"/>
  <c r="AI124" i="1"/>
  <c r="CW124" i="1" s="1"/>
  <c r="V124" i="1" s="1"/>
  <c r="AJ124" i="1"/>
  <c r="CQ124" i="1"/>
  <c r="P124" i="1" s="1"/>
  <c r="CU124" i="1"/>
  <c r="T124" i="1" s="1"/>
  <c r="CV124" i="1"/>
  <c r="U124" i="1" s="1"/>
  <c r="CX124" i="1"/>
  <c r="W124" i="1" s="1"/>
  <c r="FR124" i="1"/>
  <c r="GK124" i="1"/>
  <c r="GL124" i="1"/>
  <c r="GO124" i="1"/>
  <c r="GP124" i="1"/>
  <c r="GV124" i="1"/>
  <c r="GX124" i="1" s="1"/>
  <c r="C125" i="1"/>
  <c r="D125" i="1"/>
  <c r="AC125" i="1"/>
  <c r="AE125" i="1"/>
  <c r="AF125" i="1"/>
  <c r="AG125" i="1"/>
  <c r="CU125" i="1" s="1"/>
  <c r="T125" i="1" s="1"/>
  <c r="AH125" i="1"/>
  <c r="AI125" i="1"/>
  <c r="CW125" i="1" s="1"/>
  <c r="V125" i="1" s="1"/>
  <c r="AJ125" i="1"/>
  <c r="CX125" i="1" s="1"/>
  <c r="W125" i="1" s="1"/>
  <c r="CS125" i="1"/>
  <c r="R125" i="1" s="1"/>
  <c r="CT125" i="1"/>
  <c r="S125" i="1" s="1"/>
  <c r="K216" i="5" s="1"/>
  <c r="CV125" i="1"/>
  <c r="U125" i="1" s="1"/>
  <c r="FR125" i="1"/>
  <c r="GL125" i="1"/>
  <c r="GO125" i="1"/>
  <c r="GP125" i="1"/>
  <c r="GV125" i="1"/>
  <c r="GX125" i="1"/>
  <c r="C126" i="1"/>
  <c r="D126" i="1"/>
  <c r="AC126" i="1"/>
  <c r="AE126" i="1"/>
  <c r="CS126" i="1" s="1"/>
  <c r="R126" i="1" s="1"/>
  <c r="GK126" i="1" s="1"/>
  <c r="AF126" i="1"/>
  <c r="CT126" i="1" s="1"/>
  <c r="S126" i="1" s="1"/>
  <c r="AG126" i="1"/>
  <c r="CU126" i="1" s="1"/>
  <c r="T126" i="1" s="1"/>
  <c r="AH126" i="1"/>
  <c r="AI126" i="1"/>
  <c r="CW126" i="1" s="1"/>
  <c r="V126" i="1" s="1"/>
  <c r="AJ126" i="1"/>
  <c r="CV126" i="1"/>
  <c r="U126" i="1" s="1"/>
  <c r="CX126" i="1"/>
  <c r="W126" i="1" s="1"/>
  <c r="FR126" i="1"/>
  <c r="GL126" i="1"/>
  <c r="GO126" i="1"/>
  <c r="GP126" i="1"/>
  <c r="GV126" i="1"/>
  <c r="GX126" i="1" s="1"/>
  <c r="C127" i="1"/>
  <c r="D127" i="1"/>
  <c r="AC127" i="1"/>
  <c r="AE127" i="1"/>
  <c r="AF127" i="1"/>
  <c r="CT127" i="1" s="1"/>
  <c r="S127" i="1" s="1"/>
  <c r="K225" i="5" s="1"/>
  <c r="AG127" i="1"/>
  <c r="CU127" i="1" s="1"/>
  <c r="T127" i="1" s="1"/>
  <c r="AH127" i="1"/>
  <c r="AI127" i="1"/>
  <c r="CW127" i="1" s="1"/>
  <c r="V127" i="1" s="1"/>
  <c r="AJ127" i="1"/>
  <c r="CS127" i="1"/>
  <c r="R127" i="1" s="1"/>
  <c r="CV127" i="1"/>
  <c r="U127" i="1" s="1"/>
  <c r="CX127" i="1"/>
  <c r="W127" i="1" s="1"/>
  <c r="FR127" i="1"/>
  <c r="GL127" i="1"/>
  <c r="GO127" i="1"/>
  <c r="GP127" i="1"/>
  <c r="GV127" i="1"/>
  <c r="GX127" i="1" s="1"/>
  <c r="I128" i="1"/>
  <c r="AC128" i="1"/>
  <c r="AE128" i="1"/>
  <c r="AD128" i="1" s="1"/>
  <c r="AF128" i="1"/>
  <c r="CT128" i="1" s="1"/>
  <c r="S128" i="1" s="1"/>
  <c r="CY128" i="1" s="1"/>
  <c r="X128" i="1" s="1"/>
  <c r="AG128" i="1"/>
  <c r="AH128" i="1"/>
  <c r="AI128" i="1"/>
  <c r="CW128" i="1" s="1"/>
  <c r="V128" i="1" s="1"/>
  <c r="AJ128" i="1"/>
  <c r="CX128" i="1" s="1"/>
  <c r="W128" i="1" s="1"/>
  <c r="CQ128" i="1"/>
  <c r="P128" i="1" s="1"/>
  <c r="CS128" i="1"/>
  <c r="R128" i="1" s="1"/>
  <c r="CU128" i="1"/>
  <c r="T128" i="1" s="1"/>
  <c r="CV128" i="1"/>
  <c r="U128" i="1" s="1"/>
  <c r="FR128" i="1"/>
  <c r="GL128" i="1"/>
  <c r="GO128" i="1"/>
  <c r="GP128" i="1"/>
  <c r="GV128" i="1"/>
  <c r="GX128" i="1"/>
  <c r="I129" i="1"/>
  <c r="E232" i="5" s="1"/>
  <c r="AC129" i="1"/>
  <c r="AE129" i="1"/>
  <c r="CS129" i="1" s="1"/>
  <c r="R129" i="1" s="1"/>
  <c r="AF129" i="1"/>
  <c r="AG129" i="1"/>
  <c r="AH129" i="1"/>
  <c r="CV129" i="1" s="1"/>
  <c r="U129" i="1" s="1"/>
  <c r="AI129" i="1"/>
  <c r="CW129" i="1" s="1"/>
  <c r="V129" i="1" s="1"/>
  <c r="AJ129" i="1"/>
  <c r="CQ129" i="1"/>
  <c r="P129" i="1" s="1"/>
  <c r="CT129" i="1"/>
  <c r="S129" i="1" s="1"/>
  <c r="CZ129" i="1" s="1"/>
  <c r="Y129" i="1" s="1"/>
  <c r="V232" i="5" s="1"/>
  <c r="CU129" i="1"/>
  <c r="T129" i="1" s="1"/>
  <c r="CX129" i="1"/>
  <c r="W129" i="1" s="1"/>
  <c r="FR129" i="1"/>
  <c r="GK129" i="1"/>
  <c r="GL129" i="1"/>
  <c r="GO129" i="1"/>
  <c r="GP129" i="1"/>
  <c r="GV129" i="1"/>
  <c r="GX129" i="1" s="1"/>
  <c r="I130" i="1"/>
  <c r="AC130" i="1"/>
  <c r="CQ130" i="1" s="1"/>
  <c r="P130" i="1" s="1"/>
  <c r="AD130" i="1"/>
  <c r="CR130" i="1" s="1"/>
  <c r="AE130" i="1"/>
  <c r="AF130" i="1"/>
  <c r="AG130" i="1"/>
  <c r="CU130" i="1" s="1"/>
  <c r="T130" i="1" s="1"/>
  <c r="AH130" i="1"/>
  <c r="CV130" i="1" s="1"/>
  <c r="AI130" i="1"/>
  <c r="AJ130" i="1"/>
  <c r="CX130" i="1" s="1"/>
  <c r="W130" i="1" s="1"/>
  <c r="CS130" i="1"/>
  <c r="R130" i="1" s="1"/>
  <c r="GK130" i="1" s="1"/>
  <c r="CT130" i="1"/>
  <c r="S130" i="1" s="1"/>
  <c r="CW130" i="1"/>
  <c r="V130" i="1" s="1"/>
  <c r="FR130" i="1"/>
  <c r="GL130" i="1"/>
  <c r="GO130" i="1"/>
  <c r="GP130" i="1"/>
  <c r="GV130" i="1"/>
  <c r="GX130" i="1" s="1"/>
  <c r="I131" i="1"/>
  <c r="E233" i="5" s="1"/>
  <c r="AC131" i="1"/>
  <c r="AE131" i="1"/>
  <c r="AD131" i="1" s="1"/>
  <c r="CR131" i="1" s="1"/>
  <c r="Q131" i="1" s="1"/>
  <c r="AF131" i="1"/>
  <c r="CT131" i="1" s="1"/>
  <c r="S131" i="1" s="1"/>
  <c r="AG131" i="1"/>
  <c r="CU131" i="1" s="1"/>
  <c r="AH131" i="1"/>
  <c r="AI131" i="1"/>
  <c r="CW131" i="1" s="1"/>
  <c r="V131" i="1" s="1"/>
  <c r="AJ131" i="1"/>
  <c r="CV131" i="1"/>
  <c r="U131" i="1" s="1"/>
  <c r="CX131" i="1"/>
  <c r="W131" i="1" s="1"/>
  <c r="FR131" i="1"/>
  <c r="GL131" i="1"/>
  <c r="GO131" i="1"/>
  <c r="GP131" i="1"/>
  <c r="GV131" i="1"/>
  <c r="GX131" i="1" s="1"/>
  <c r="C132" i="1"/>
  <c r="D132" i="1"/>
  <c r="AC132" i="1"/>
  <c r="AE132" i="1"/>
  <c r="CS132" i="1" s="1"/>
  <c r="R132" i="1" s="1"/>
  <c r="AF132" i="1"/>
  <c r="AG132" i="1"/>
  <c r="AH132" i="1"/>
  <c r="AI132" i="1"/>
  <c r="CW132" i="1" s="1"/>
  <c r="V132" i="1" s="1"/>
  <c r="AJ132" i="1"/>
  <c r="CQ132" i="1"/>
  <c r="P132" i="1" s="1"/>
  <c r="CT132" i="1"/>
  <c r="S132" i="1" s="1"/>
  <c r="CY132" i="1" s="1"/>
  <c r="X132" i="1" s="1"/>
  <c r="CU132" i="1"/>
  <c r="T132" i="1" s="1"/>
  <c r="CV132" i="1"/>
  <c r="U132" i="1" s="1"/>
  <c r="CX132" i="1"/>
  <c r="W132" i="1" s="1"/>
  <c r="FR132" i="1"/>
  <c r="GK132" i="1"/>
  <c r="GL132" i="1"/>
  <c r="GO132" i="1"/>
  <c r="GP132" i="1"/>
  <c r="GV132" i="1"/>
  <c r="GX132" i="1" s="1"/>
  <c r="C133" i="1"/>
  <c r="D133" i="1"/>
  <c r="AC133" i="1"/>
  <c r="AE133" i="1"/>
  <c r="AF133" i="1"/>
  <c r="AG133" i="1"/>
  <c r="CU133" i="1" s="1"/>
  <c r="T133" i="1" s="1"/>
  <c r="AH133" i="1"/>
  <c r="CV133" i="1" s="1"/>
  <c r="U133" i="1" s="1"/>
  <c r="AI133" i="1"/>
  <c r="AJ133" i="1"/>
  <c r="CX133" i="1" s="1"/>
  <c r="W133" i="1" s="1"/>
  <c r="CS133" i="1"/>
  <c r="R133" i="1" s="1"/>
  <c r="CW133" i="1"/>
  <c r="V133" i="1" s="1"/>
  <c r="FR133" i="1"/>
  <c r="GL133" i="1"/>
  <c r="GO133" i="1"/>
  <c r="GP133" i="1"/>
  <c r="GV133" i="1"/>
  <c r="GX133" i="1" s="1"/>
  <c r="I134" i="1"/>
  <c r="AC134" i="1"/>
  <c r="AE134" i="1"/>
  <c r="AD134" i="1" s="1"/>
  <c r="AF134" i="1"/>
  <c r="CT134" i="1" s="1"/>
  <c r="AG134" i="1"/>
  <c r="AH134" i="1"/>
  <c r="CV134" i="1" s="1"/>
  <c r="U134" i="1" s="1"/>
  <c r="AI134" i="1"/>
  <c r="AJ134" i="1"/>
  <c r="CX134" i="1" s="1"/>
  <c r="CQ134" i="1"/>
  <c r="P134" i="1" s="1"/>
  <c r="CS134" i="1"/>
  <c r="R134" i="1" s="1"/>
  <c r="GK134" i="1" s="1"/>
  <c r="CU134" i="1"/>
  <c r="T134" i="1" s="1"/>
  <c r="CW134" i="1"/>
  <c r="V134" i="1" s="1"/>
  <c r="FR134" i="1"/>
  <c r="GL134" i="1"/>
  <c r="GO134" i="1"/>
  <c r="GP134" i="1"/>
  <c r="GV134" i="1"/>
  <c r="GX134" i="1" s="1"/>
  <c r="I135" i="1"/>
  <c r="E243" i="5" s="1"/>
  <c r="AC135" i="1"/>
  <c r="AE135" i="1"/>
  <c r="CS135" i="1" s="1"/>
  <c r="R135" i="1" s="1"/>
  <c r="AF135" i="1"/>
  <c r="AG135" i="1"/>
  <c r="AH135" i="1"/>
  <c r="AI135" i="1"/>
  <c r="CW135" i="1" s="1"/>
  <c r="V135" i="1" s="1"/>
  <c r="AJ135" i="1"/>
  <c r="CT135" i="1"/>
  <c r="S135" i="1" s="1"/>
  <c r="CZ135" i="1" s="1"/>
  <c r="Y135" i="1" s="1"/>
  <c r="V243" i="5" s="1"/>
  <c r="CU135" i="1"/>
  <c r="T135" i="1" s="1"/>
  <c r="CV135" i="1"/>
  <c r="U135" i="1" s="1"/>
  <c r="CX135" i="1"/>
  <c r="W135" i="1" s="1"/>
  <c r="CY135" i="1"/>
  <c r="X135" i="1" s="1"/>
  <c r="T243" i="5" s="1"/>
  <c r="FR135" i="1"/>
  <c r="GK135" i="1"/>
  <c r="GL135" i="1"/>
  <c r="GO135" i="1"/>
  <c r="GP135" i="1"/>
  <c r="GV135" i="1"/>
  <c r="GX135" i="1" s="1"/>
  <c r="I136" i="1"/>
  <c r="AC136" i="1"/>
  <c r="AD136" i="1"/>
  <c r="CR136" i="1" s="1"/>
  <c r="Q136" i="1" s="1"/>
  <c r="AE136" i="1"/>
  <c r="AF136" i="1"/>
  <c r="AG136" i="1"/>
  <c r="AH136" i="1"/>
  <c r="CV136" i="1" s="1"/>
  <c r="U136" i="1" s="1"/>
  <c r="AI136" i="1"/>
  <c r="AJ136" i="1"/>
  <c r="CQ136" i="1"/>
  <c r="P136" i="1" s="1"/>
  <c r="CS136" i="1"/>
  <c r="R136" i="1" s="1"/>
  <c r="GK136" i="1" s="1"/>
  <c r="CT136" i="1"/>
  <c r="S136" i="1" s="1"/>
  <c r="CU136" i="1"/>
  <c r="T136" i="1" s="1"/>
  <c r="CW136" i="1"/>
  <c r="V136" i="1" s="1"/>
  <c r="CX136" i="1"/>
  <c r="W136" i="1" s="1"/>
  <c r="FR136" i="1"/>
  <c r="GL136" i="1"/>
  <c r="GO136" i="1"/>
  <c r="GP136" i="1"/>
  <c r="GV136" i="1"/>
  <c r="I137" i="1"/>
  <c r="AC137" i="1"/>
  <c r="AE137" i="1"/>
  <c r="AD137" i="1" s="1"/>
  <c r="CR137" i="1" s="1"/>
  <c r="AF137" i="1"/>
  <c r="AG137" i="1"/>
  <c r="CU137" i="1" s="1"/>
  <c r="AH137" i="1"/>
  <c r="AI137" i="1"/>
  <c r="AJ137" i="1"/>
  <c r="CX137" i="1" s="1"/>
  <c r="CS137" i="1"/>
  <c r="CV137" i="1"/>
  <c r="U137" i="1" s="1"/>
  <c r="CW137" i="1"/>
  <c r="V137" i="1" s="1"/>
  <c r="FR137" i="1"/>
  <c r="GL137" i="1"/>
  <c r="GO137" i="1"/>
  <c r="GP137" i="1"/>
  <c r="GV137" i="1"/>
  <c r="GX137" i="1"/>
  <c r="C138" i="1"/>
  <c r="D138" i="1"/>
  <c r="AC138" i="1"/>
  <c r="AE138" i="1"/>
  <c r="CS138" i="1" s="1"/>
  <c r="R138" i="1" s="1"/>
  <c r="GK138" i="1" s="1"/>
  <c r="AF138" i="1"/>
  <c r="AG138" i="1"/>
  <c r="AH138" i="1"/>
  <c r="CV138" i="1" s="1"/>
  <c r="U138" i="1" s="1"/>
  <c r="AI138" i="1"/>
  <c r="CW138" i="1" s="1"/>
  <c r="V138" i="1" s="1"/>
  <c r="AJ138" i="1"/>
  <c r="CQ138" i="1"/>
  <c r="P138" i="1" s="1"/>
  <c r="CT138" i="1"/>
  <c r="S138" i="1" s="1"/>
  <c r="CU138" i="1"/>
  <c r="T138" i="1" s="1"/>
  <c r="CX138" i="1"/>
  <c r="W138" i="1" s="1"/>
  <c r="FR138" i="1"/>
  <c r="GL138" i="1"/>
  <c r="GO138" i="1"/>
  <c r="GP138" i="1"/>
  <c r="GV138" i="1"/>
  <c r="GX138" i="1" s="1"/>
  <c r="C139" i="1"/>
  <c r="D139" i="1"/>
  <c r="AC139" i="1"/>
  <c r="AE139" i="1"/>
  <c r="AF139" i="1"/>
  <c r="AG139" i="1"/>
  <c r="CU139" i="1" s="1"/>
  <c r="T139" i="1" s="1"/>
  <c r="AH139" i="1"/>
  <c r="AI139" i="1"/>
  <c r="AJ139" i="1"/>
  <c r="CX139" i="1" s="1"/>
  <c r="W139" i="1" s="1"/>
  <c r="CS139" i="1"/>
  <c r="R139" i="1" s="1"/>
  <c r="CV139" i="1"/>
  <c r="U139" i="1" s="1"/>
  <c r="CW139" i="1"/>
  <c r="V139" i="1" s="1"/>
  <c r="FR139" i="1"/>
  <c r="GL139" i="1"/>
  <c r="GO139" i="1"/>
  <c r="GP139" i="1"/>
  <c r="GV139" i="1"/>
  <c r="GX139" i="1" s="1"/>
  <c r="I140" i="1"/>
  <c r="AC140" i="1"/>
  <c r="AE140" i="1"/>
  <c r="AD140" i="1" s="1"/>
  <c r="AB140" i="1" s="1"/>
  <c r="AF140" i="1"/>
  <c r="CT140" i="1" s="1"/>
  <c r="S140" i="1" s="1"/>
  <c r="AG140" i="1"/>
  <c r="AH140" i="1"/>
  <c r="AI140" i="1"/>
  <c r="CW140" i="1" s="1"/>
  <c r="V140" i="1" s="1"/>
  <c r="AJ140" i="1"/>
  <c r="CX140" i="1" s="1"/>
  <c r="W140" i="1" s="1"/>
  <c r="CQ140" i="1"/>
  <c r="P140" i="1" s="1"/>
  <c r="CS140" i="1"/>
  <c r="R140" i="1" s="1"/>
  <c r="GK140" i="1" s="1"/>
  <c r="CU140" i="1"/>
  <c r="T140" i="1" s="1"/>
  <c r="CV140" i="1"/>
  <c r="U140" i="1" s="1"/>
  <c r="FR140" i="1"/>
  <c r="GL140" i="1"/>
  <c r="GO140" i="1"/>
  <c r="GP140" i="1"/>
  <c r="GV140" i="1"/>
  <c r="GX140" i="1" s="1"/>
  <c r="I141" i="1"/>
  <c r="E254" i="5" s="1"/>
  <c r="AC141" i="1"/>
  <c r="AD141" i="1"/>
  <c r="AE141" i="1"/>
  <c r="CS141" i="1" s="1"/>
  <c r="R141" i="1" s="1"/>
  <c r="GK141" i="1" s="1"/>
  <c r="AF141" i="1"/>
  <c r="AG141" i="1"/>
  <c r="AH141" i="1"/>
  <c r="CV141" i="1" s="1"/>
  <c r="U141" i="1" s="1"/>
  <c r="AI141" i="1"/>
  <c r="CW141" i="1" s="1"/>
  <c r="V141" i="1" s="1"/>
  <c r="AJ141" i="1"/>
  <c r="CQ141" i="1"/>
  <c r="P141" i="1" s="1"/>
  <c r="CR141" i="1"/>
  <c r="Q141" i="1" s="1"/>
  <c r="CT141" i="1"/>
  <c r="S141" i="1" s="1"/>
  <c r="CZ141" i="1" s="1"/>
  <c r="Y141" i="1" s="1"/>
  <c r="V254" i="5" s="1"/>
  <c r="CU141" i="1"/>
  <c r="CX141" i="1"/>
  <c r="CY141" i="1"/>
  <c r="X141" i="1" s="1"/>
  <c r="T254" i="5" s="1"/>
  <c r="FR141" i="1"/>
  <c r="GL141" i="1"/>
  <c r="GO141" i="1"/>
  <c r="GP141" i="1"/>
  <c r="GV141" i="1"/>
  <c r="GX141" i="1" s="1"/>
  <c r="I142" i="1"/>
  <c r="AC142" i="1"/>
  <c r="AD142" i="1"/>
  <c r="CR142" i="1" s="1"/>
  <c r="Q142" i="1" s="1"/>
  <c r="AE142" i="1"/>
  <c r="AF142" i="1"/>
  <c r="AG142" i="1"/>
  <c r="CU142" i="1" s="1"/>
  <c r="T142" i="1" s="1"/>
  <c r="AH142" i="1"/>
  <c r="CV142" i="1" s="1"/>
  <c r="U142" i="1" s="1"/>
  <c r="AI142" i="1"/>
  <c r="AJ142" i="1"/>
  <c r="CS142" i="1"/>
  <c r="R142" i="1" s="1"/>
  <c r="GK142" i="1" s="1"/>
  <c r="CT142" i="1"/>
  <c r="S142" i="1" s="1"/>
  <c r="CZ142" i="1" s="1"/>
  <c r="Y142" i="1" s="1"/>
  <c r="CW142" i="1"/>
  <c r="V142" i="1" s="1"/>
  <c r="CX142" i="1"/>
  <c r="W142" i="1" s="1"/>
  <c r="FR142" i="1"/>
  <c r="GL142" i="1"/>
  <c r="GO142" i="1"/>
  <c r="GP142" i="1"/>
  <c r="GV142" i="1"/>
  <c r="GX142" i="1"/>
  <c r="I143" i="1"/>
  <c r="E255" i="5" s="1"/>
  <c r="AC143" i="1"/>
  <c r="AE143" i="1"/>
  <c r="AD143" i="1" s="1"/>
  <c r="CR143" i="1" s="1"/>
  <c r="AF143" i="1"/>
  <c r="AG143" i="1"/>
  <c r="CU143" i="1" s="1"/>
  <c r="T143" i="1" s="1"/>
  <c r="AH143" i="1"/>
  <c r="AI143" i="1"/>
  <c r="AJ143" i="1"/>
  <c r="CX143" i="1" s="1"/>
  <c r="W143" i="1" s="1"/>
  <c r="CS143" i="1"/>
  <c r="R143" i="1" s="1"/>
  <c r="GK143" i="1" s="1"/>
  <c r="CV143" i="1"/>
  <c r="CW143" i="1"/>
  <c r="FR143" i="1"/>
  <c r="GL143" i="1"/>
  <c r="GO143" i="1"/>
  <c r="GP143" i="1"/>
  <c r="GV143" i="1"/>
  <c r="GX143" i="1" s="1"/>
  <c r="C144" i="1"/>
  <c r="D144" i="1"/>
  <c r="P144" i="1"/>
  <c r="AC144" i="1"/>
  <c r="AE144" i="1"/>
  <c r="CS144" i="1" s="1"/>
  <c r="R144" i="1" s="1"/>
  <c r="AF144" i="1"/>
  <c r="AG144" i="1"/>
  <c r="AH144" i="1"/>
  <c r="CV144" i="1" s="1"/>
  <c r="U144" i="1" s="1"/>
  <c r="AI144" i="1"/>
  <c r="CW144" i="1" s="1"/>
  <c r="V144" i="1" s="1"/>
  <c r="AJ144" i="1"/>
  <c r="CX144" i="1" s="1"/>
  <c r="W144" i="1" s="1"/>
  <c r="CQ144" i="1"/>
  <c r="CT144" i="1"/>
  <c r="S144" i="1" s="1"/>
  <c r="CZ144" i="1" s="1"/>
  <c r="Y144" i="1" s="1"/>
  <c r="CU144" i="1"/>
  <c r="T144" i="1" s="1"/>
  <c r="FR144" i="1"/>
  <c r="GK144" i="1"/>
  <c r="GL144" i="1"/>
  <c r="GO144" i="1"/>
  <c r="GP144" i="1"/>
  <c r="GV144" i="1"/>
  <c r="GX144" i="1" s="1"/>
  <c r="C145" i="1"/>
  <c r="D145" i="1"/>
  <c r="AC145" i="1"/>
  <c r="AE145" i="1"/>
  <c r="AF145" i="1"/>
  <c r="AG145" i="1"/>
  <c r="CU145" i="1" s="1"/>
  <c r="T145" i="1" s="1"/>
  <c r="AH145" i="1"/>
  <c r="AI145" i="1"/>
  <c r="AJ145" i="1"/>
  <c r="CS145" i="1"/>
  <c r="R145" i="1" s="1"/>
  <c r="CT145" i="1"/>
  <c r="S145" i="1" s="1"/>
  <c r="K258" i="5" s="1"/>
  <c r="CV145" i="1"/>
  <c r="U145" i="1" s="1"/>
  <c r="CW145" i="1"/>
  <c r="V145" i="1" s="1"/>
  <c r="CX145" i="1"/>
  <c r="W145" i="1" s="1"/>
  <c r="FR145" i="1"/>
  <c r="GL145" i="1"/>
  <c r="GO145" i="1"/>
  <c r="GP145" i="1"/>
  <c r="GV145" i="1"/>
  <c r="GX145" i="1" s="1"/>
  <c r="I146" i="1"/>
  <c r="AC146" i="1"/>
  <c r="AD146" i="1"/>
  <c r="AB146" i="1" s="1"/>
  <c r="AE146" i="1"/>
  <c r="AF146" i="1"/>
  <c r="CT146" i="1" s="1"/>
  <c r="AG146" i="1"/>
  <c r="AH146" i="1"/>
  <c r="CV146" i="1" s="1"/>
  <c r="U146" i="1" s="1"/>
  <c r="AI146" i="1"/>
  <c r="AJ146" i="1"/>
  <c r="CX146" i="1" s="1"/>
  <c r="CQ146" i="1"/>
  <c r="CR146" i="1"/>
  <c r="Q146" i="1" s="1"/>
  <c r="CS146" i="1"/>
  <c r="R146" i="1" s="1"/>
  <c r="GK146" i="1" s="1"/>
  <c r="CU146" i="1"/>
  <c r="T146" i="1" s="1"/>
  <c r="CW146" i="1"/>
  <c r="V146" i="1" s="1"/>
  <c r="FR146" i="1"/>
  <c r="GL146" i="1"/>
  <c r="GO146" i="1"/>
  <c r="GP146" i="1"/>
  <c r="GV146" i="1"/>
  <c r="GX146" i="1" s="1"/>
  <c r="I147" i="1"/>
  <c r="E265" i="5" s="1"/>
  <c r="AC147" i="1"/>
  <c r="AE147" i="1"/>
  <c r="CS147" i="1" s="1"/>
  <c r="R147" i="1" s="1"/>
  <c r="GK147" i="1" s="1"/>
  <c r="AF147" i="1"/>
  <c r="AG147" i="1"/>
  <c r="CU147" i="1" s="1"/>
  <c r="T147" i="1" s="1"/>
  <c r="AH147" i="1"/>
  <c r="AI147" i="1"/>
  <c r="CW147" i="1" s="1"/>
  <c r="V147" i="1" s="1"/>
  <c r="AJ147" i="1"/>
  <c r="CT147" i="1"/>
  <c r="S147" i="1" s="1"/>
  <c r="CV147" i="1"/>
  <c r="U147" i="1" s="1"/>
  <c r="CX147" i="1"/>
  <c r="W147" i="1" s="1"/>
  <c r="FR147" i="1"/>
  <c r="GL147" i="1"/>
  <c r="GO147" i="1"/>
  <c r="GP147" i="1"/>
  <c r="GV147" i="1"/>
  <c r="GX147" i="1" s="1"/>
  <c r="I148" i="1"/>
  <c r="AC148" i="1"/>
  <c r="AE148" i="1"/>
  <c r="AD148" i="1" s="1"/>
  <c r="CR148" i="1" s="1"/>
  <c r="Q148" i="1" s="1"/>
  <c r="AF148" i="1"/>
  <c r="AG148" i="1"/>
  <c r="CU148" i="1" s="1"/>
  <c r="AH148" i="1"/>
  <c r="CV148" i="1" s="1"/>
  <c r="U148" i="1" s="1"/>
  <c r="AI148" i="1"/>
  <c r="AJ148" i="1"/>
  <c r="CQ148" i="1"/>
  <c r="P148" i="1" s="1"/>
  <c r="CS148" i="1"/>
  <c r="R148" i="1" s="1"/>
  <c r="GK148" i="1" s="1"/>
  <c r="CT148" i="1"/>
  <c r="S148" i="1" s="1"/>
  <c r="CY148" i="1" s="1"/>
  <c r="X148" i="1" s="1"/>
  <c r="CW148" i="1"/>
  <c r="V148" i="1" s="1"/>
  <c r="CX148" i="1"/>
  <c r="W148" i="1" s="1"/>
  <c r="FR148" i="1"/>
  <c r="GL148" i="1"/>
  <c r="GO148" i="1"/>
  <c r="GP148" i="1"/>
  <c r="GV148" i="1"/>
  <c r="I149" i="1"/>
  <c r="E266" i="5" s="1"/>
  <c r="AC149" i="1"/>
  <c r="AE149" i="1"/>
  <c r="AD149" i="1" s="1"/>
  <c r="AF149" i="1"/>
  <c r="CT149" i="1" s="1"/>
  <c r="S149" i="1" s="1"/>
  <c r="AG149" i="1"/>
  <c r="CU149" i="1" s="1"/>
  <c r="AH149" i="1"/>
  <c r="AI149" i="1"/>
  <c r="AJ149" i="1"/>
  <c r="CR149" i="1"/>
  <c r="Q149" i="1" s="1"/>
  <c r="CS149" i="1"/>
  <c r="R149" i="1" s="1"/>
  <c r="GK149" i="1" s="1"/>
  <c r="CV149" i="1"/>
  <c r="U149" i="1" s="1"/>
  <c r="CW149" i="1"/>
  <c r="V149" i="1" s="1"/>
  <c r="CX149" i="1"/>
  <c r="W149" i="1" s="1"/>
  <c r="FR149" i="1"/>
  <c r="GL149" i="1"/>
  <c r="GO149" i="1"/>
  <c r="GP149" i="1"/>
  <c r="GV149" i="1"/>
  <c r="GX149" i="1"/>
  <c r="I150" i="1"/>
  <c r="AC150" i="1"/>
  <c r="AD150" i="1"/>
  <c r="AE150" i="1"/>
  <c r="AF150" i="1"/>
  <c r="CT150" i="1" s="1"/>
  <c r="AG150" i="1"/>
  <c r="AH150" i="1"/>
  <c r="CV150" i="1" s="1"/>
  <c r="U150" i="1" s="1"/>
  <c r="AI150" i="1"/>
  <c r="AJ150" i="1"/>
  <c r="CX150" i="1" s="1"/>
  <c r="CQ150" i="1"/>
  <c r="CR150" i="1"/>
  <c r="Q150" i="1" s="1"/>
  <c r="CS150" i="1"/>
  <c r="R150" i="1" s="1"/>
  <c r="GK150" i="1" s="1"/>
  <c r="CU150" i="1"/>
  <c r="T150" i="1" s="1"/>
  <c r="CW150" i="1"/>
  <c r="V150" i="1" s="1"/>
  <c r="FR150" i="1"/>
  <c r="GL150" i="1"/>
  <c r="GO150" i="1"/>
  <c r="GP150" i="1"/>
  <c r="GV150" i="1"/>
  <c r="GX150" i="1" s="1"/>
  <c r="I151" i="1"/>
  <c r="E267" i="5" s="1"/>
  <c r="AC151" i="1"/>
  <c r="AE151" i="1"/>
  <c r="CS151" i="1" s="1"/>
  <c r="R151" i="1" s="1"/>
  <c r="GK151" i="1" s="1"/>
  <c r="AF151" i="1"/>
  <c r="CT151" i="1" s="1"/>
  <c r="S151" i="1" s="1"/>
  <c r="AG151" i="1"/>
  <c r="AH151" i="1"/>
  <c r="AI151" i="1"/>
  <c r="CW151" i="1" s="1"/>
  <c r="V151" i="1" s="1"/>
  <c r="AJ151" i="1"/>
  <c r="CU151" i="1"/>
  <c r="T151" i="1" s="1"/>
  <c r="CV151" i="1"/>
  <c r="U151" i="1" s="1"/>
  <c r="CX151" i="1"/>
  <c r="W151" i="1" s="1"/>
  <c r="FR151" i="1"/>
  <c r="GL151" i="1"/>
  <c r="GO151" i="1"/>
  <c r="GP151" i="1"/>
  <c r="GV151" i="1"/>
  <c r="GX151" i="1" s="1"/>
  <c r="C152" i="1"/>
  <c r="D152" i="1"/>
  <c r="I152" i="1"/>
  <c r="AC152" i="1"/>
  <c r="AD152" i="1"/>
  <c r="AE152" i="1"/>
  <c r="AF152" i="1"/>
  <c r="CT152" i="1" s="1"/>
  <c r="S152" i="1" s="1"/>
  <c r="AG152" i="1"/>
  <c r="AH152" i="1"/>
  <c r="AI152" i="1"/>
  <c r="AJ152" i="1"/>
  <c r="CX152" i="1" s="1"/>
  <c r="W152" i="1" s="1"/>
  <c r="CQ152" i="1"/>
  <c r="P152" i="1" s="1"/>
  <c r="CR152" i="1"/>
  <c r="Q152" i="1" s="1"/>
  <c r="CS152" i="1"/>
  <c r="R152" i="1" s="1"/>
  <c r="CU152" i="1"/>
  <c r="T152" i="1" s="1"/>
  <c r="CV152" i="1"/>
  <c r="U152" i="1" s="1"/>
  <c r="CW152" i="1"/>
  <c r="V152" i="1" s="1"/>
  <c r="FR152" i="1"/>
  <c r="GL152" i="1"/>
  <c r="GO152" i="1"/>
  <c r="GP152" i="1"/>
  <c r="GV152" i="1"/>
  <c r="GX152" i="1" s="1"/>
  <c r="C153" i="1"/>
  <c r="D153" i="1"/>
  <c r="I153" i="1"/>
  <c r="AC153" i="1"/>
  <c r="AE153" i="1"/>
  <c r="AF153" i="1"/>
  <c r="AG153" i="1"/>
  <c r="CU153" i="1" s="1"/>
  <c r="T153" i="1" s="1"/>
  <c r="AH153" i="1"/>
  <c r="AI153" i="1"/>
  <c r="AJ153" i="1"/>
  <c r="CS153" i="1"/>
  <c r="R153" i="1" s="1"/>
  <c r="CT153" i="1"/>
  <c r="S153" i="1" s="1"/>
  <c r="K271" i="5" s="1"/>
  <c r="CV153" i="1"/>
  <c r="U153" i="1" s="1"/>
  <c r="CW153" i="1"/>
  <c r="V153" i="1" s="1"/>
  <c r="CX153" i="1"/>
  <c r="W153" i="1" s="1"/>
  <c r="FR153" i="1"/>
  <c r="GL153" i="1"/>
  <c r="GO153" i="1"/>
  <c r="GP153" i="1"/>
  <c r="GV153" i="1"/>
  <c r="GX153" i="1" s="1"/>
  <c r="I154" i="1"/>
  <c r="AC154" i="1"/>
  <c r="AD154" i="1"/>
  <c r="AB154" i="1" s="1"/>
  <c r="AE154" i="1"/>
  <c r="AF154" i="1"/>
  <c r="CT154" i="1" s="1"/>
  <c r="AG154" i="1"/>
  <c r="AH154" i="1"/>
  <c r="CV154" i="1" s="1"/>
  <c r="U154" i="1" s="1"/>
  <c r="AI154" i="1"/>
  <c r="AJ154" i="1"/>
  <c r="CX154" i="1" s="1"/>
  <c r="CQ154" i="1"/>
  <c r="CR154" i="1"/>
  <c r="Q154" i="1" s="1"/>
  <c r="CS154" i="1"/>
  <c r="R154" i="1" s="1"/>
  <c r="GK154" i="1" s="1"/>
  <c r="CU154" i="1"/>
  <c r="T154" i="1" s="1"/>
  <c r="CW154" i="1"/>
  <c r="V154" i="1" s="1"/>
  <c r="FR154" i="1"/>
  <c r="GL154" i="1"/>
  <c r="GO154" i="1"/>
  <c r="GP154" i="1"/>
  <c r="GV154" i="1"/>
  <c r="GX154" i="1" s="1"/>
  <c r="AC155" i="1"/>
  <c r="AD155" i="1"/>
  <c r="CR155" i="1" s="1"/>
  <c r="AE155" i="1"/>
  <c r="CS155" i="1" s="1"/>
  <c r="AF155" i="1"/>
  <c r="CT155" i="1" s="1"/>
  <c r="AG155" i="1"/>
  <c r="AH155" i="1"/>
  <c r="CV155" i="1" s="1"/>
  <c r="AI155" i="1"/>
  <c r="CW155" i="1" s="1"/>
  <c r="AJ155" i="1"/>
  <c r="CU155" i="1"/>
  <c r="CX155" i="1"/>
  <c r="FR155" i="1"/>
  <c r="GL155" i="1"/>
  <c r="GO155" i="1"/>
  <c r="GP155" i="1"/>
  <c r="GV155" i="1"/>
  <c r="I156" i="1"/>
  <c r="AC156" i="1"/>
  <c r="CQ156" i="1" s="1"/>
  <c r="P156" i="1" s="1"/>
  <c r="AE156" i="1"/>
  <c r="AD156" i="1" s="1"/>
  <c r="CR156" i="1" s="1"/>
  <c r="AF156" i="1"/>
  <c r="AG156" i="1"/>
  <c r="CU156" i="1" s="1"/>
  <c r="AH156" i="1"/>
  <c r="CV156" i="1" s="1"/>
  <c r="AI156" i="1"/>
  <c r="AJ156" i="1"/>
  <c r="CS156" i="1"/>
  <c r="R156" i="1" s="1"/>
  <c r="GK156" i="1" s="1"/>
  <c r="CT156" i="1"/>
  <c r="S156" i="1" s="1"/>
  <c r="CW156" i="1"/>
  <c r="CX156" i="1"/>
  <c r="W156" i="1" s="1"/>
  <c r="FR156" i="1"/>
  <c r="GL156" i="1"/>
  <c r="GO156" i="1"/>
  <c r="GP156" i="1"/>
  <c r="GV156" i="1"/>
  <c r="I157" i="1"/>
  <c r="E279" i="5" s="1"/>
  <c r="AC157" i="1"/>
  <c r="AE157" i="1"/>
  <c r="AD157" i="1" s="1"/>
  <c r="CR157" i="1" s="1"/>
  <c r="Q157" i="1" s="1"/>
  <c r="AF157" i="1"/>
  <c r="AG157" i="1"/>
  <c r="CU157" i="1" s="1"/>
  <c r="AH157" i="1"/>
  <c r="AI157" i="1"/>
  <c r="CW157" i="1" s="1"/>
  <c r="V157" i="1" s="1"/>
  <c r="AJ157" i="1"/>
  <c r="CT157" i="1"/>
  <c r="S157" i="1" s="1"/>
  <c r="CV157" i="1"/>
  <c r="U157" i="1" s="1"/>
  <c r="CX157" i="1"/>
  <c r="W157" i="1" s="1"/>
  <c r="FR157" i="1"/>
  <c r="GL157" i="1"/>
  <c r="GO157" i="1"/>
  <c r="GP157" i="1"/>
  <c r="GV157" i="1"/>
  <c r="GX157" i="1" s="1"/>
  <c r="I158" i="1"/>
  <c r="AC158" i="1"/>
  <c r="AE158" i="1"/>
  <c r="AD158" i="1" s="1"/>
  <c r="AF158" i="1"/>
  <c r="CT158" i="1" s="1"/>
  <c r="AG158" i="1"/>
  <c r="AH158" i="1"/>
  <c r="AI158" i="1"/>
  <c r="CW158" i="1" s="1"/>
  <c r="V158" i="1" s="1"/>
  <c r="AJ158" i="1"/>
  <c r="CX158" i="1" s="1"/>
  <c r="CQ158" i="1"/>
  <c r="CS158" i="1"/>
  <c r="R158" i="1" s="1"/>
  <c r="GK158" i="1" s="1"/>
  <c r="CU158" i="1"/>
  <c r="T158" i="1" s="1"/>
  <c r="CV158" i="1"/>
  <c r="FR158" i="1"/>
  <c r="GL158" i="1"/>
  <c r="GO158" i="1"/>
  <c r="GP158" i="1"/>
  <c r="GV158" i="1"/>
  <c r="GX158" i="1" s="1"/>
  <c r="AC159" i="1"/>
  <c r="AD159" i="1"/>
  <c r="CR159" i="1" s="1"/>
  <c r="AE159" i="1"/>
  <c r="CS159" i="1" s="1"/>
  <c r="AF159" i="1"/>
  <c r="AG159" i="1"/>
  <c r="AH159" i="1"/>
  <c r="CV159" i="1" s="1"/>
  <c r="AI159" i="1"/>
  <c r="CW159" i="1" s="1"/>
  <c r="AJ159" i="1"/>
  <c r="CQ159" i="1"/>
  <c r="CT159" i="1"/>
  <c r="CU159" i="1"/>
  <c r="CX159" i="1"/>
  <c r="FR159" i="1"/>
  <c r="GL159" i="1"/>
  <c r="GO159" i="1"/>
  <c r="GP159" i="1"/>
  <c r="GV159" i="1"/>
  <c r="C160" i="1"/>
  <c r="D160" i="1"/>
  <c r="I160" i="1"/>
  <c r="AC160" i="1"/>
  <c r="AD160" i="1"/>
  <c r="AB160" i="1" s="1"/>
  <c r="AE160" i="1"/>
  <c r="AF160" i="1"/>
  <c r="CT160" i="1" s="1"/>
  <c r="AG160" i="1"/>
  <c r="AH160" i="1"/>
  <c r="CV160" i="1" s="1"/>
  <c r="U160" i="1" s="1"/>
  <c r="AI160" i="1"/>
  <c r="AJ160" i="1"/>
  <c r="CX160" i="1" s="1"/>
  <c r="CQ160" i="1"/>
  <c r="CR160" i="1"/>
  <c r="Q160" i="1" s="1"/>
  <c r="CS160" i="1"/>
  <c r="R160" i="1" s="1"/>
  <c r="GK160" i="1" s="1"/>
  <c r="CU160" i="1"/>
  <c r="T160" i="1" s="1"/>
  <c r="CW160" i="1"/>
  <c r="V160" i="1" s="1"/>
  <c r="FR160" i="1"/>
  <c r="GL160" i="1"/>
  <c r="GO160" i="1"/>
  <c r="GP160" i="1"/>
  <c r="GV160" i="1"/>
  <c r="GX160" i="1" s="1"/>
  <c r="C161" i="1"/>
  <c r="D161" i="1"/>
  <c r="I161" i="1"/>
  <c r="AC161" i="1"/>
  <c r="AE161" i="1"/>
  <c r="AD161" i="1" s="1"/>
  <c r="AF161" i="1"/>
  <c r="AG161" i="1"/>
  <c r="CU161" i="1" s="1"/>
  <c r="AH161" i="1"/>
  <c r="CV161" i="1" s="1"/>
  <c r="U161" i="1" s="1"/>
  <c r="AI161" i="1"/>
  <c r="CW161" i="1" s="1"/>
  <c r="V161" i="1" s="1"/>
  <c r="AJ161" i="1"/>
  <c r="CS161" i="1"/>
  <c r="R161" i="1" s="1"/>
  <c r="GK161" i="1" s="1"/>
  <c r="CT161" i="1"/>
  <c r="S161" i="1" s="1"/>
  <c r="K284" i="5" s="1"/>
  <c r="CX161" i="1"/>
  <c r="W161" i="1" s="1"/>
  <c r="FR161" i="1"/>
  <c r="GL161" i="1"/>
  <c r="GO161" i="1"/>
  <c r="GP161" i="1"/>
  <c r="GV161" i="1"/>
  <c r="GX161" i="1" s="1"/>
  <c r="C162" i="1"/>
  <c r="D162" i="1"/>
  <c r="I162" i="1"/>
  <c r="AC162" i="1"/>
  <c r="AE162" i="1"/>
  <c r="AD162" i="1" s="1"/>
  <c r="CR162" i="1" s="1"/>
  <c r="Q162" i="1" s="1"/>
  <c r="AF162" i="1"/>
  <c r="AG162" i="1"/>
  <c r="AH162" i="1"/>
  <c r="CV162" i="1" s="1"/>
  <c r="U162" i="1" s="1"/>
  <c r="AI162" i="1"/>
  <c r="CW162" i="1" s="1"/>
  <c r="V162" i="1" s="1"/>
  <c r="AJ162" i="1"/>
  <c r="CQ162" i="1"/>
  <c r="P162" i="1" s="1"/>
  <c r="CT162" i="1"/>
  <c r="S162" i="1" s="1"/>
  <c r="CU162" i="1"/>
  <c r="CX162" i="1"/>
  <c r="W162" i="1" s="1"/>
  <c r="FR162" i="1"/>
  <c r="GL162" i="1"/>
  <c r="GO162" i="1"/>
  <c r="GP162" i="1"/>
  <c r="GV162" i="1"/>
  <c r="C163" i="1"/>
  <c r="D163" i="1"/>
  <c r="I163" i="1"/>
  <c r="AC163" i="1"/>
  <c r="H295" i="5" s="1"/>
  <c r="AE163" i="1"/>
  <c r="CS163" i="1" s="1"/>
  <c r="R163" i="1" s="1"/>
  <c r="AF163" i="1"/>
  <c r="AG163" i="1"/>
  <c r="CU163" i="1" s="1"/>
  <c r="T163" i="1" s="1"/>
  <c r="AH163" i="1"/>
  <c r="AI163" i="1"/>
  <c r="CW163" i="1" s="1"/>
  <c r="V163" i="1" s="1"/>
  <c r="AJ163" i="1"/>
  <c r="CQ163" i="1"/>
  <c r="P163" i="1" s="1"/>
  <c r="K295" i="5" s="1"/>
  <c r="CT163" i="1"/>
  <c r="S163" i="1" s="1"/>
  <c r="CV163" i="1"/>
  <c r="U163" i="1" s="1"/>
  <c r="CX163" i="1"/>
  <c r="W163" i="1" s="1"/>
  <c r="FR163" i="1"/>
  <c r="GK163" i="1"/>
  <c r="GL163" i="1"/>
  <c r="GO163" i="1"/>
  <c r="GP163" i="1"/>
  <c r="GV163" i="1"/>
  <c r="GX163" i="1" s="1"/>
  <c r="C164" i="1"/>
  <c r="D164" i="1"/>
  <c r="I164" i="1"/>
  <c r="AC164" i="1"/>
  <c r="AE164" i="1"/>
  <c r="AD164" i="1" s="1"/>
  <c r="AF164" i="1"/>
  <c r="CT164" i="1" s="1"/>
  <c r="AG164" i="1"/>
  <c r="AH164" i="1"/>
  <c r="CV164" i="1" s="1"/>
  <c r="U164" i="1" s="1"/>
  <c r="AI164" i="1"/>
  <c r="AJ164" i="1"/>
  <c r="CX164" i="1" s="1"/>
  <c r="CQ164" i="1"/>
  <c r="CS164" i="1"/>
  <c r="R164" i="1" s="1"/>
  <c r="GK164" i="1" s="1"/>
  <c r="CU164" i="1"/>
  <c r="T164" i="1" s="1"/>
  <c r="CW164" i="1"/>
  <c r="V164" i="1" s="1"/>
  <c r="FR164" i="1"/>
  <c r="GL164" i="1"/>
  <c r="GO164" i="1"/>
  <c r="GP164" i="1"/>
  <c r="GV164" i="1"/>
  <c r="GX164" i="1" s="1"/>
  <c r="C165" i="1"/>
  <c r="D165" i="1"/>
  <c r="I165" i="1"/>
  <c r="AC165" i="1"/>
  <c r="AE165" i="1"/>
  <c r="AF165" i="1"/>
  <c r="AG165" i="1"/>
  <c r="CU165" i="1" s="1"/>
  <c r="AH165" i="1"/>
  <c r="AI165" i="1"/>
  <c r="CW165" i="1" s="1"/>
  <c r="V165" i="1" s="1"/>
  <c r="AJ165" i="1"/>
  <c r="CS165" i="1"/>
  <c r="R165" i="1" s="1"/>
  <c r="CT165" i="1"/>
  <c r="S165" i="1" s="1"/>
  <c r="K302" i="5" s="1"/>
  <c r="CV165" i="1"/>
  <c r="U165" i="1" s="1"/>
  <c r="CX165" i="1"/>
  <c r="W165" i="1" s="1"/>
  <c r="FR165" i="1"/>
  <c r="GL165" i="1"/>
  <c r="GO165" i="1"/>
  <c r="GP165" i="1"/>
  <c r="GV165" i="1"/>
  <c r="GX165" i="1" s="1"/>
  <c r="AC166" i="1"/>
  <c r="AD166" i="1"/>
  <c r="AE166" i="1"/>
  <c r="AF166" i="1"/>
  <c r="CT166" i="1" s="1"/>
  <c r="AG166" i="1"/>
  <c r="AH166" i="1"/>
  <c r="AI166" i="1"/>
  <c r="AJ166" i="1"/>
  <c r="CX166" i="1" s="1"/>
  <c r="CQ166" i="1"/>
  <c r="CR166" i="1"/>
  <c r="CS166" i="1"/>
  <c r="CU166" i="1"/>
  <c r="CV166" i="1"/>
  <c r="CW166" i="1"/>
  <c r="FR166" i="1"/>
  <c r="GL166" i="1"/>
  <c r="GO166" i="1"/>
  <c r="GP166" i="1"/>
  <c r="GV166" i="1"/>
  <c r="AC167" i="1"/>
  <c r="AE167" i="1"/>
  <c r="AF167" i="1"/>
  <c r="AG167" i="1"/>
  <c r="AH167" i="1"/>
  <c r="AI167" i="1"/>
  <c r="CW167" i="1" s="1"/>
  <c r="AJ167" i="1"/>
  <c r="CT167" i="1"/>
  <c r="CU167" i="1"/>
  <c r="CV167" i="1"/>
  <c r="CX167" i="1"/>
  <c r="FR167" i="1"/>
  <c r="GL167" i="1"/>
  <c r="GO167" i="1"/>
  <c r="GP167" i="1"/>
  <c r="GV167" i="1"/>
  <c r="I168" i="1"/>
  <c r="AC168" i="1"/>
  <c r="AD168" i="1"/>
  <c r="CR168" i="1" s="1"/>
  <c r="Q168" i="1" s="1"/>
  <c r="AE168" i="1"/>
  <c r="AF168" i="1"/>
  <c r="AG168" i="1"/>
  <c r="CU168" i="1" s="1"/>
  <c r="T168" i="1" s="1"/>
  <c r="AH168" i="1"/>
  <c r="CV168" i="1" s="1"/>
  <c r="U168" i="1" s="1"/>
  <c r="AI168" i="1"/>
  <c r="AJ168" i="1"/>
  <c r="CS168" i="1"/>
  <c r="R168" i="1" s="1"/>
  <c r="GK168" i="1" s="1"/>
  <c r="CT168" i="1"/>
  <c r="S168" i="1" s="1"/>
  <c r="CW168" i="1"/>
  <c r="V168" i="1" s="1"/>
  <c r="CX168" i="1"/>
  <c r="W168" i="1" s="1"/>
  <c r="FR168" i="1"/>
  <c r="GL168" i="1"/>
  <c r="GO168" i="1"/>
  <c r="GP168" i="1"/>
  <c r="GV168" i="1"/>
  <c r="GX168" i="1" s="1"/>
  <c r="I169" i="1"/>
  <c r="E310" i="5" s="1"/>
  <c r="AC169" i="1"/>
  <c r="AD169" i="1"/>
  <c r="CR169" i="1" s="1"/>
  <c r="AE169" i="1"/>
  <c r="AF169" i="1"/>
  <c r="AG169" i="1"/>
  <c r="CU169" i="1" s="1"/>
  <c r="T169" i="1" s="1"/>
  <c r="AH169" i="1"/>
  <c r="CV169" i="1" s="1"/>
  <c r="AI169" i="1"/>
  <c r="AJ169" i="1"/>
  <c r="CX169" i="1" s="1"/>
  <c r="W169" i="1" s="1"/>
  <c r="CS169" i="1"/>
  <c r="R169" i="1" s="1"/>
  <c r="GK169" i="1" s="1"/>
  <c r="CW169" i="1"/>
  <c r="V169" i="1" s="1"/>
  <c r="FR169" i="1"/>
  <c r="GL169" i="1"/>
  <c r="GO169" i="1"/>
  <c r="GP169" i="1"/>
  <c r="GV169" i="1"/>
  <c r="GX169" i="1"/>
  <c r="I170" i="1"/>
  <c r="AC170" i="1"/>
  <c r="CQ170" i="1" s="1"/>
  <c r="P170" i="1" s="1"/>
  <c r="AE170" i="1"/>
  <c r="AF170" i="1"/>
  <c r="CT170" i="1" s="1"/>
  <c r="S170" i="1" s="1"/>
  <c r="AG170" i="1"/>
  <c r="CU170" i="1" s="1"/>
  <c r="T170" i="1" s="1"/>
  <c r="AH170" i="1"/>
  <c r="AI170" i="1"/>
  <c r="CW170" i="1" s="1"/>
  <c r="V170" i="1" s="1"/>
  <c r="AJ170" i="1"/>
  <c r="CX170" i="1" s="1"/>
  <c r="W170" i="1" s="1"/>
  <c r="CV170" i="1"/>
  <c r="U170" i="1" s="1"/>
  <c r="FR170" i="1"/>
  <c r="GL170" i="1"/>
  <c r="GO170" i="1"/>
  <c r="GP170" i="1"/>
  <c r="GV170" i="1"/>
  <c r="GX170" i="1" s="1"/>
  <c r="I171" i="1"/>
  <c r="E311" i="5" s="1"/>
  <c r="AC171" i="1"/>
  <c r="H311" i="5" s="1"/>
  <c r="W311" i="5" s="1"/>
  <c r="AD171" i="1"/>
  <c r="AB171" i="1" s="1"/>
  <c r="AE171" i="1"/>
  <c r="CS171" i="1" s="1"/>
  <c r="R171" i="1" s="1"/>
  <c r="GK171" i="1" s="1"/>
  <c r="AF171" i="1"/>
  <c r="AG171" i="1"/>
  <c r="CU171" i="1" s="1"/>
  <c r="T171" i="1" s="1"/>
  <c r="AH171" i="1"/>
  <c r="CV171" i="1" s="1"/>
  <c r="U171" i="1" s="1"/>
  <c r="AI171" i="1"/>
  <c r="CW171" i="1" s="1"/>
  <c r="V171" i="1" s="1"/>
  <c r="AJ171" i="1"/>
  <c r="CX171" i="1" s="1"/>
  <c r="W171" i="1" s="1"/>
  <c r="CQ171" i="1"/>
  <c r="P171" i="1" s="1"/>
  <c r="CR171" i="1"/>
  <c r="Q171" i="1" s="1"/>
  <c r="FR171" i="1"/>
  <c r="GL171" i="1"/>
  <c r="GO171" i="1"/>
  <c r="GP171" i="1"/>
  <c r="GV171" i="1"/>
  <c r="GX171" i="1" s="1"/>
  <c r="AC172" i="1"/>
  <c r="AB172" i="1" s="1"/>
  <c r="AD172" i="1"/>
  <c r="CR172" i="1" s="1"/>
  <c r="AE172" i="1"/>
  <c r="CS172" i="1" s="1"/>
  <c r="AF172" i="1"/>
  <c r="AG172" i="1"/>
  <c r="CU172" i="1" s="1"/>
  <c r="AH172" i="1"/>
  <c r="CV172" i="1" s="1"/>
  <c r="AI172" i="1"/>
  <c r="CW172" i="1" s="1"/>
  <c r="AJ172" i="1"/>
  <c r="CT172" i="1"/>
  <c r="CX172" i="1"/>
  <c r="FR172" i="1"/>
  <c r="GL172" i="1"/>
  <c r="GO172" i="1"/>
  <c r="GP172" i="1"/>
  <c r="GV172" i="1"/>
  <c r="I173" i="1"/>
  <c r="AC173" i="1"/>
  <c r="AD173" i="1"/>
  <c r="CR173" i="1" s="1"/>
  <c r="Q173" i="1" s="1"/>
  <c r="AE173" i="1"/>
  <c r="AF173" i="1"/>
  <c r="AG173" i="1"/>
  <c r="CU173" i="1" s="1"/>
  <c r="T173" i="1" s="1"/>
  <c r="AH173" i="1"/>
  <c r="CV173" i="1" s="1"/>
  <c r="U173" i="1" s="1"/>
  <c r="AI173" i="1"/>
  <c r="AJ173" i="1"/>
  <c r="CS173" i="1"/>
  <c r="R173" i="1" s="1"/>
  <c r="GK173" i="1" s="1"/>
  <c r="CT173" i="1"/>
  <c r="CW173" i="1"/>
  <c r="V173" i="1" s="1"/>
  <c r="CX173" i="1"/>
  <c r="W173" i="1" s="1"/>
  <c r="FR173" i="1"/>
  <c r="GL173" i="1"/>
  <c r="GO173" i="1"/>
  <c r="GP173" i="1"/>
  <c r="GV173" i="1"/>
  <c r="I174" i="1"/>
  <c r="AC174" i="1"/>
  <c r="CQ174" i="1" s="1"/>
  <c r="P174" i="1" s="1"/>
  <c r="AE174" i="1"/>
  <c r="AD174" i="1" s="1"/>
  <c r="AF174" i="1"/>
  <c r="AG174" i="1"/>
  <c r="CU174" i="1" s="1"/>
  <c r="T174" i="1" s="1"/>
  <c r="AH174" i="1"/>
  <c r="CV174" i="1" s="1"/>
  <c r="U174" i="1" s="1"/>
  <c r="AI174" i="1"/>
  <c r="AJ174" i="1"/>
  <c r="CR174" i="1"/>
  <c r="Q174" i="1" s="1"/>
  <c r="CS174" i="1"/>
  <c r="R174" i="1" s="1"/>
  <c r="GK174" i="1" s="1"/>
  <c r="CT174" i="1"/>
  <c r="S174" i="1" s="1"/>
  <c r="CW174" i="1"/>
  <c r="V174" i="1" s="1"/>
  <c r="CX174" i="1"/>
  <c r="W174" i="1" s="1"/>
  <c r="FR174" i="1"/>
  <c r="GL174" i="1"/>
  <c r="GO174" i="1"/>
  <c r="GP174" i="1"/>
  <c r="GV174" i="1"/>
  <c r="GX174" i="1"/>
  <c r="I175" i="1"/>
  <c r="AC175" i="1"/>
  <c r="AD175" i="1"/>
  <c r="AE175" i="1"/>
  <c r="AF175" i="1"/>
  <c r="AG175" i="1"/>
  <c r="AH175" i="1"/>
  <c r="CV175" i="1" s="1"/>
  <c r="U175" i="1" s="1"/>
  <c r="AI175" i="1"/>
  <c r="AJ175" i="1"/>
  <c r="CX175" i="1" s="1"/>
  <c r="CQ175" i="1"/>
  <c r="CR175" i="1"/>
  <c r="Q175" i="1" s="1"/>
  <c r="CS175" i="1"/>
  <c r="R175" i="1" s="1"/>
  <c r="GK175" i="1" s="1"/>
  <c r="CU175" i="1"/>
  <c r="T175" i="1" s="1"/>
  <c r="CW175" i="1"/>
  <c r="V175" i="1" s="1"/>
  <c r="FR175" i="1"/>
  <c r="GL175" i="1"/>
  <c r="GO175" i="1"/>
  <c r="GP175" i="1"/>
  <c r="GV175" i="1"/>
  <c r="GX175" i="1" s="1"/>
  <c r="C176" i="1"/>
  <c r="D176" i="1"/>
  <c r="AC176" i="1"/>
  <c r="CQ176" i="1" s="1"/>
  <c r="P176" i="1" s="1"/>
  <c r="AE176" i="1"/>
  <c r="AD176" i="1" s="1"/>
  <c r="CR176" i="1" s="1"/>
  <c r="Q176" i="1" s="1"/>
  <c r="AF176" i="1"/>
  <c r="AG176" i="1"/>
  <c r="CU176" i="1" s="1"/>
  <c r="T176" i="1" s="1"/>
  <c r="AH176" i="1"/>
  <c r="CV176" i="1" s="1"/>
  <c r="U176" i="1" s="1"/>
  <c r="AI176" i="1"/>
  <c r="AJ176" i="1"/>
  <c r="CS176" i="1"/>
  <c r="R176" i="1" s="1"/>
  <c r="GK176" i="1" s="1"/>
  <c r="CT176" i="1"/>
  <c r="S176" i="1" s="1"/>
  <c r="CY176" i="1" s="1"/>
  <c r="X176" i="1" s="1"/>
  <c r="CW176" i="1"/>
  <c r="V176" i="1" s="1"/>
  <c r="CX176" i="1"/>
  <c r="W176" i="1" s="1"/>
  <c r="FR176" i="1"/>
  <c r="GL176" i="1"/>
  <c r="GO176" i="1"/>
  <c r="GP176" i="1"/>
  <c r="GV176" i="1"/>
  <c r="GX176" i="1"/>
  <c r="C177" i="1"/>
  <c r="D177" i="1"/>
  <c r="AC177" i="1"/>
  <c r="H319" i="5" s="1"/>
  <c r="AE177" i="1"/>
  <c r="H318" i="5" s="1"/>
  <c r="R318" i="5" s="1"/>
  <c r="AF177" i="1"/>
  <c r="AG177" i="1"/>
  <c r="AH177" i="1"/>
  <c r="AI177" i="1"/>
  <c r="CW177" i="1" s="1"/>
  <c r="V177" i="1" s="1"/>
  <c r="AJ177" i="1"/>
  <c r="CX177" i="1" s="1"/>
  <c r="W177" i="1" s="1"/>
  <c r="CQ177" i="1"/>
  <c r="P177" i="1" s="1"/>
  <c r="K319" i="5" s="1"/>
  <c r="CS177" i="1"/>
  <c r="R177" i="1" s="1"/>
  <c r="CU177" i="1"/>
  <c r="T177" i="1" s="1"/>
  <c r="CV177" i="1"/>
  <c r="U177" i="1" s="1"/>
  <c r="FR177" i="1"/>
  <c r="GL177" i="1"/>
  <c r="GO177" i="1"/>
  <c r="GP177" i="1"/>
  <c r="GV177" i="1"/>
  <c r="GX177" i="1"/>
  <c r="I178" i="1"/>
  <c r="AC178" i="1"/>
  <c r="AE178" i="1"/>
  <c r="CS178" i="1" s="1"/>
  <c r="R178" i="1" s="1"/>
  <c r="AF178" i="1"/>
  <c r="CT178" i="1" s="1"/>
  <c r="S178" i="1" s="1"/>
  <c r="CY178" i="1" s="1"/>
  <c r="X178" i="1" s="1"/>
  <c r="AG178" i="1"/>
  <c r="AH178" i="1"/>
  <c r="AI178" i="1"/>
  <c r="CW178" i="1" s="1"/>
  <c r="V178" i="1" s="1"/>
  <c r="AJ178" i="1"/>
  <c r="CQ178" i="1"/>
  <c r="P178" i="1" s="1"/>
  <c r="CU178" i="1"/>
  <c r="T178" i="1" s="1"/>
  <c r="CV178" i="1"/>
  <c r="U178" i="1" s="1"/>
  <c r="CX178" i="1"/>
  <c r="W178" i="1" s="1"/>
  <c r="FR178" i="1"/>
  <c r="GK178" i="1"/>
  <c r="GL178" i="1"/>
  <c r="GO178" i="1"/>
  <c r="GP178" i="1"/>
  <c r="GV178" i="1"/>
  <c r="GX178" i="1" s="1"/>
  <c r="I179" i="1"/>
  <c r="E323" i="5" s="1"/>
  <c r="AC179" i="1"/>
  <c r="AD179" i="1"/>
  <c r="CR179" i="1" s="1"/>
  <c r="Q179" i="1" s="1"/>
  <c r="AE179" i="1"/>
  <c r="AF179" i="1"/>
  <c r="AG179" i="1"/>
  <c r="CU179" i="1" s="1"/>
  <c r="T179" i="1" s="1"/>
  <c r="AH179" i="1"/>
  <c r="CV179" i="1" s="1"/>
  <c r="U179" i="1" s="1"/>
  <c r="AI179" i="1"/>
  <c r="AJ179" i="1"/>
  <c r="CX179" i="1" s="1"/>
  <c r="W179" i="1" s="1"/>
  <c r="CS179" i="1"/>
  <c r="R179" i="1" s="1"/>
  <c r="GK179" i="1" s="1"/>
  <c r="CT179" i="1"/>
  <c r="S179" i="1" s="1"/>
  <c r="CW179" i="1"/>
  <c r="V179" i="1" s="1"/>
  <c r="FR179" i="1"/>
  <c r="GL179" i="1"/>
  <c r="GO179" i="1"/>
  <c r="GP179" i="1"/>
  <c r="GV179" i="1"/>
  <c r="GX179" i="1" s="1"/>
  <c r="I180" i="1"/>
  <c r="AC180" i="1"/>
  <c r="CQ180" i="1" s="1"/>
  <c r="AE180" i="1"/>
  <c r="AD180" i="1" s="1"/>
  <c r="AB180" i="1" s="1"/>
  <c r="AF180" i="1"/>
  <c r="AG180" i="1"/>
  <c r="CU180" i="1" s="1"/>
  <c r="AH180" i="1"/>
  <c r="AI180" i="1"/>
  <c r="CW180" i="1" s="1"/>
  <c r="V180" i="1" s="1"/>
  <c r="AJ180" i="1"/>
  <c r="CS180" i="1"/>
  <c r="R180" i="1" s="1"/>
  <c r="GK180" i="1" s="1"/>
  <c r="CT180" i="1"/>
  <c r="S180" i="1" s="1"/>
  <c r="CV180" i="1"/>
  <c r="U180" i="1" s="1"/>
  <c r="CX180" i="1"/>
  <c r="W180" i="1" s="1"/>
  <c r="FR180" i="1"/>
  <c r="GL180" i="1"/>
  <c r="GO180" i="1"/>
  <c r="GP180" i="1"/>
  <c r="GV180" i="1"/>
  <c r="GX180" i="1" s="1"/>
  <c r="I181" i="1"/>
  <c r="E324" i="5" s="1"/>
  <c r="AC181" i="1"/>
  <c r="AD181" i="1"/>
  <c r="AE181" i="1"/>
  <c r="AF181" i="1"/>
  <c r="AG181" i="1"/>
  <c r="AH181" i="1"/>
  <c r="CV181" i="1" s="1"/>
  <c r="U181" i="1" s="1"/>
  <c r="AI181" i="1"/>
  <c r="AJ181" i="1"/>
  <c r="CX181" i="1" s="1"/>
  <c r="W181" i="1" s="1"/>
  <c r="CQ181" i="1"/>
  <c r="P181" i="1" s="1"/>
  <c r="CR181" i="1"/>
  <c r="Q181" i="1" s="1"/>
  <c r="CS181" i="1"/>
  <c r="R181" i="1" s="1"/>
  <c r="GK181" i="1" s="1"/>
  <c r="CU181" i="1"/>
  <c r="T181" i="1" s="1"/>
  <c r="CW181" i="1"/>
  <c r="V181" i="1" s="1"/>
  <c r="FR181" i="1"/>
  <c r="GL181" i="1"/>
  <c r="GO181" i="1"/>
  <c r="GP181" i="1"/>
  <c r="GV181" i="1"/>
  <c r="GX181" i="1"/>
  <c r="C182" i="1"/>
  <c r="D182" i="1"/>
  <c r="AC182" i="1"/>
  <c r="CQ182" i="1" s="1"/>
  <c r="P182" i="1" s="1"/>
  <c r="AE182" i="1"/>
  <c r="AD182" i="1" s="1"/>
  <c r="CR182" i="1" s="1"/>
  <c r="Q182" i="1" s="1"/>
  <c r="AF182" i="1"/>
  <c r="AG182" i="1"/>
  <c r="CU182" i="1" s="1"/>
  <c r="T182" i="1" s="1"/>
  <c r="AH182" i="1"/>
  <c r="CV182" i="1" s="1"/>
  <c r="U182" i="1" s="1"/>
  <c r="AI182" i="1"/>
  <c r="AJ182" i="1"/>
  <c r="CS182" i="1"/>
  <c r="R182" i="1" s="1"/>
  <c r="GK182" i="1" s="1"/>
  <c r="CT182" i="1"/>
  <c r="S182" i="1" s="1"/>
  <c r="CW182" i="1"/>
  <c r="V182" i="1" s="1"/>
  <c r="CX182" i="1"/>
  <c r="W182" i="1" s="1"/>
  <c r="FR182" i="1"/>
  <c r="GL182" i="1"/>
  <c r="GO182" i="1"/>
  <c r="GP182" i="1"/>
  <c r="GV182" i="1"/>
  <c r="GX182" i="1"/>
  <c r="C183" i="1"/>
  <c r="D183" i="1"/>
  <c r="AC183" i="1"/>
  <c r="H330" i="5" s="1"/>
  <c r="AD183" i="1"/>
  <c r="AE183" i="1"/>
  <c r="H329" i="5" s="1"/>
  <c r="R329" i="5" s="1"/>
  <c r="AF183" i="1"/>
  <c r="AG183" i="1"/>
  <c r="AH183" i="1"/>
  <c r="CV183" i="1" s="1"/>
  <c r="U183" i="1" s="1"/>
  <c r="AI183" i="1"/>
  <c r="CW183" i="1" s="1"/>
  <c r="V183" i="1" s="1"/>
  <c r="AJ183" i="1"/>
  <c r="CX183" i="1" s="1"/>
  <c r="W183" i="1" s="1"/>
  <c r="CQ183" i="1"/>
  <c r="P183" i="1" s="1"/>
  <c r="K330" i="5" s="1"/>
  <c r="CR183" i="1"/>
  <c r="Q183" i="1" s="1"/>
  <c r="K328" i="5" s="1"/>
  <c r="CS183" i="1"/>
  <c r="R183" i="1" s="1"/>
  <c r="CU183" i="1"/>
  <c r="T183" i="1" s="1"/>
  <c r="FR183" i="1"/>
  <c r="GL183" i="1"/>
  <c r="GO183" i="1"/>
  <c r="GP183" i="1"/>
  <c r="GV183" i="1"/>
  <c r="GX183" i="1" s="1"/>
  <c r="I184" i="1"/>
  <c r="AC184" i="1"/>
  <c r="AB184" i="1" s="1"/>
  <c r="AD184" i="1"/>
  <c r="CR184" i="1" s="1"/>
  <c r="Q184" i="1" s="1"/>
  <c r="AE184" i="1"/>
  <c r="CS184" i="1" s="1"/>
  <c r="R184" i="1" s="1"/>
  <c r="AF184" i="1"/>
  <c r="AG184" i="1"/>
  <c r="AH184" i="1"/>
  <c r="AI184" i="1"/>
  <c r="CW184" i="1" s="1"/>
  <c r="V184" i="1" s="1"/>
  <c r="AJ184" i="1"/>
  <c r="CT184" i="1"/>
  <c r="S184" i="1" s="1"/>
  <c r="CU184" i="1"/>
  <c r="T184" i="1" s="1"/>
  <c r="CV184" i="1"/>
  <c r="U184" i="1" s="1"/>
  <c r="CX184" i="1"/>
  <c r="W184" i="1" s="1"/>
  <c r="FR184" i="1"/>
  <c r="GK184" i="1"/>
  <c r="GL184" i="1"/>
  <c r="GO184" i="1"/>
  <c r="GP184" i="1"/>
  <c r="GV184" i="1"/>
  <c r="GX184" i="1" s="1"/>
  <c r="I185" i="1"/>
  <c r="AC185" i="1"/>
  <c r="AD185" i="1"/>
  <c r="CR185" i="1" s="1"/>
  <c r="Q185" i="1" s="1"/>
  <c r="AE185" i="1"/>
  <c r="AF185" i="1"/>
  <c r="AG185" i="1"/>
  <c r="AH185" i="1"/>
  <c r="CV185" i="1" s="1"/>
  <c r="U185" i="1" s="1"/>
  <c r="AI185" i="1"/>
  <c r="AJ185" i="1"/>
  <c r="CQ185" i="1"/>
  <c r="P185" i="1" s="1"/>
  <c r="CS185" i="1"/>
  <c r="R185" i="1" s="1"/>
  <c r="GK185" i="1" s="1"/>
  <c r="CU185" i="1"/>
  <c r="CW185" i="1"/>
  <c r="V185" i="1" s="1"/>
  <c r="CX185" i="1"/>
  <c r="W185" i="1" s="1"/>
  <c r="FR185" i="1"/>
  <c r="GL185" i="1"/>
  <c r="GO185" i="1"/>
  <c r="GP185" i="1"/>
  <c r="GV185" i="1"/>
  <c r="C186" i="1"/>
  <c r="D186" i="1"/>
  <c r="AC186" i="1"/>
  <c r="AE186" i="1"/>
  <c r="AD186" i="1" s="1"/>
  <c r="AF186" i="1"/>
  <c r="CT186" i="1" s="1"/>
  <c r="S186" i="1" s="1"/>
  <c r="AG186" i="1"/>
  <c r="AH186" i="1"/>
  <c r="AI186" i="1"/>
  <c r="CW186" i="1" s="1"/>
  <c r="V186" i="1" s="1"/>
  <c r="AJ186" i="1"/>
  <c r="CX186" i="1" s="1"/>
  <c r="W186" i="1" s="1"/>
  <c r="CQ186" i="1"/>
  <c r="P186" i="1" s="1"/>
  <c r="CS186" i="1"/>
  <c r="R186" i="1" s="1"/>
  <c r="CU186" i="1"/>
  <c r="T186" i="1" s="1"/>
  <c r="CV186" i="1"/>
  <c r="U186" i="1" s="1"/>
  <c r="FR186" i="1"/>
  <c r="GL186" i="1"/>
  <c r="GO186" i="1"/>
  <c r="GP186" i="1"/>
  <c r="GV186" i="1"/>
  <c r="GX186" i="1" s="1"/>
  <c r="C187" i="1"/>
  <c r="D187" i="1"/>
  <c r="AC187" i="1"/>
  <c r="AE187" i="1"/>
  <c r="H339" i="5" s="1"/>
  <c r="R339" i="5" s="1"/>
  <c r="AF187" i="1"/>
  <c r="AG187" i="1"/>
  <c r="AH187" i="1"/>
  <c r="CV187" i="1" s="1"/>
  <c r="U187" i="1" s="1"/>
  <c r="AI187" i="1"/>
  <c r="CW187" i="1" s="1"/>
  <c r="V187" i="1" s="1"/>
  <c r="AJ187" i="1"/>
  <c r="CX187" i="1" s="1"/>
  <c r="W187" i="1" s="1"/>
  <c r="CS187" i="1"/>
  <c r="R187" i="1" s="1"/>
  <c r="CT187" i="1"/>
  <c r="S187" i="1" s="1"/>
  <c r="K337" i="5" s="1"/>
  <c r="CU187" i="1"/>
  <c r="T187" i="1" s="1"/>
  <c r="FR187" i="1"/>
  <c r="GL187" i="1"/>
  <c r="GO187" i="1"/>
  <c r="GP187" i="1"/>
  <c r="GV187" i="1"/>
  <c r="GX187" i="1" s="1"/>
  <c r="I188" i="1"/>
  <c r="AC188" i="1"/>
  <c r="CQ188" i="1" s="1"/>
  <c r="AE188" i="1"/>
  <c r="AD188" i="1" s="1"/>
  <c r="AB188" i="1" s="1"/>
  <c r="AF188" i="1"/>
  <c r="CT188" i="1" s="1"/>
  <c r="S188" i="1" s="1"/>
  <c r="AG188" i="1"/>
  <c r="CU188" i="1" s="1"/>
  <c r="AH188" i="1"/>
  <c r="AI188" i="1"/>
  <c r="CW188" i="1" s="1"/>
  <c r="V188" i="1" s="1"/>
  <c r="AJ188" i="1"/>
  <c r="CV188" i="1"/>
  <c r="U188" i="1" s="1"/>
  <c r="CX188" i="1"/>
  <c r="W188" i="1" s="1"/>
  <c r="FR188" i="1"/>
  <c r="GL188" i="1"/>
  <c r="GO188" i="1"/>
  <c r="GP188" i="1"/>
  <c r="GV188" i="1"/>
  <c r="GX188" i="1" s="1"/>
  <c r="I189" i="1"/>
  <c r="E344" i="5" s="1"/>
  <c r="AC189" i="1"/>
  <c r="AE189" i="1"/>
  <c r="AD189" i="1" s="1"/>
  <c r="CR189" i="1" s="1"/>
  <c r="Q189" i="1" s="1"/>
  <c r="AF189" i="1"/>
  <c r="AG189" i="1"/>
  <c r="AH189" i="1"/>
  <c r="AI189" i="1"/>
  <c r="AJ189" i="1"/>
  <c r="CX189" i="1" s="1"/>
  <c r="W189" i="1" s="1"/>
  <c r="CQ189" i="1"/>
  <c r="P189" i="1" s="1"/>
  <c r="CS189" i="1"/>
  <c r="R189" i="1" s="1"/>
  <c r="GK189" i="1" s="1"/>
  <c r="CU189" i="1"/>
  <c r="T189" i="1" s="1"/>
  <c r="CV189" i="1"/>
  <c r="U189" i="1" s="1"/>
  <c r="CW189" i="1"/>
  <c r="V189" i="1" s="1"/>
  <c r="FR189" i="1"/>
  <c r="GL189" i="1"/>
  <c r="GO189" i="1"/>
  <c r="GP189" i="1"/>
  <c r="GV189" i="1"/>
  <c r="GX189" i="1" s="1"/>
  <c r="I190" i="1"/>
  <c r="AC190" i="1"/>
  <c r="AE190" i="1"/>
  <c r="CS190" i="1" s="1"/>
  <c r="R190" i="1" s="1"/>
  <c r="AF190" i="1"/>
  <c r="CT190" i="1" s="1"/>
  <c r="S190" i="1" s="1"/>
  <c r="CY190" i="1" s="1"/>
  <c r="X190" i="1" s="1"/>
  <c r="AG190" i="1"/>
  <c r="AH190" i="1"/>
  <c r="AI190" i="1"/>
  <c r="CW190" i="1" s="1"/>
  <c r="V190" i="1" s="1"/>
  <c r="AJ190" i="1"/>
  <c r="CQ190" i="1"/>
  <c r="P190" i="1" s="1"/>
  <c r="CU190" i="1"/>
  <c r="T190" i="1" s="1"/>
  <c r="CV190" i="1"/>
  <c r="U190" i="1" s="1"/>
  <c r="CX190" i="1"/>
  <c r="W190" i="1" s="1"/>
  <c r="FR190" i="1"/>
  <c r="GK190" i="1"/>
  <c r="GL190" i="1"/>
  <c r="GO190" i="1"/>
  <c r="GP190" i="1"/>
  <c r="GV190" i="1"/>
  <c r="GX190" i="1" s="1"/>
  <c r="I191" i="1"/>
  <c r="E345" i="5" s="1"/>
  <c r="AC191" i="1"/>
  <c r="AD191" i="1"/>
  <c r="CR191" i="1" s="1"/>
  <c r="Q191" i="1" s="1"/>
  <c r="AE191" i="1"/>
  <c r="AF191" i="1"/>
  <c r="AG191" i="1"/>
  <c r="CU191" i="1" s="1"/>
  <c r="T191" i="1" s="1"/>
  <c r="AH191" i="1"/>
  <c r="CV191" i="1" s="1"/>
  <c r="U191" i="1" s="1"/>
  <c r="AI191" i="1"/>
  <c r="AJ191" i="1"/>
  <c r="CX191" i="1" s="1"/>
  <c r="W191" i="1" s="1"/>
  <c r="CS191" i="1"/>
  <c r="R191" i="1" s="1"/>
  <c r="GK191" i="1" s="1"/>
  <c r="CT191" i="1"/>
  <c r="S191" i="1" s="1"/>
  <c r="CW191" i="1"/>
  <c r="V191" i="1" s="1"/>
  <c r="FR191" i="1"/>
  <c r="GL191" i="1"/>
  <c r="GO191" i="1"/>
  <c r="GP191" i="1"/>
  <c r="GV191" i="1"/>
  <c r="GX191" i="1" s="1"/>
  <c r="I192" i="1"/>
  <c r="AC192" i="1"/>
  <c r="CQ192" i="1" s="1"/>
  <c r="AE192" i="1"/>
  <c r="AD192" i="1" s="1"/>
  <c r="AB192" i="1" s="1"/>
  <c r="AF192" i="1"/>
  <c r="AG192" i="1"/>
  <c r="CU192" i="1" s="1"/>
  <c r="AH192" i="1"/>
  <c r="AI192" i="1"/>
  <c r="CW192" i="1" s="1"/>
  <c r="V192" i="1" s="1"/>
  <c r="AJ192" i="1"/>
  <c r="CT192" i="1"/>
  <c r="S192" i="1" s="1"/>
  <c r="CV192" i="1"/>
  <c r="U192" i="1" s="1"/>
  <c r="CX192" i="1"/>
  <c r="W192" i="1" s="1"/>
  <c r="FR192" i="1"/>
  <c r="GL192" i="1"/>
  <c r="GO192" i="1"/>
  <c r="GP192" i="1"/>
  <c r="GV192" i="1"/>
  <c r="GX192" i="1" s="1"/>
  <c r="I193" i="1"/>
  <c r="E346" i="5" s="1"/>
  <c r="AC193" i="1"/>
  <c r="AE193" i="1"/>
  <c r="AD193" i="1" s="1"/>
  <c r="CR193" i="1" s="1"/>
  <c r="Q193" i="1" s="1"/>
  <c r="AF193" i="1"/>
  <c r="AG193" i="1"/>
  <c r="AH193" i="1"/>
  <c r="AI193" i="1"/>
  <c r="AJ193" i="1"/>
  <c r="CX193" i="1" s="1"/>
  <c r="W193" i="1" s="1"/>
  <c r="CQ193" i="1"/>
  <c r="P193" i="1" s="1"/>
  <c r="CS193" i="1"/>
  <c r="R193" i="1" s="1"/>
  <c r="GK193" i="1" s="1"/>
  <c r="CU193" i="1"/>
  <c r="T193" i="1" s="1"/>
  <c r="CV193" i="1"/>
  <c r="U193" i="1" s="1"/>
  <c r="CW193" i="1"/>
  <c r="V193" i="1" s="1"/>
  <c r="FR193" i="1"/>
  <c r="GL193" i="1"/>
  <c r="GO193" i="1"/>
  <c r="GP193" i="1"/>
  <c r="GV193" i="1"/>
  <c r="GX193" i="1" s="1"/>
  <c r="C194" i="1"/>
  <c r="D194" i="1"/>
  <c r="AC194" i="1"/>
  <c r="CQ194" i="1" s="1"/>
  <c r="P194" i="1" s="1"/>
  <c r="AD194" i="1"/>
  <c r="CR194" i="1" s="1"/>
  <c r="Q194" i="1" s="1"/>
  <c r="AE194" i="1"/>
  <c r="AF194" i="1"/>
  <c r="AG194" i="1"/>
  <c r="CU194" i="1" s="1"/>
  <c r="T194" i="1" s="1"/>
  <c r="AH194" i="1"/>
  <c r="CV194" i="1" s="1"/>
  <c r="U194" i="1" s="1"/>
  <c r="AI194" i="1"/>
  <c r="AJ194" i="1"/>
  <c r="CS194" i="1"/>
  <c r="R194" i="1" s="1"/>
  <c r="GK194" i="1" s="1"/>
  <c r="CT194" i="1"/>
  <c r="S194" i="1" s="1"/>
  <c r="CW194" i="1"/>
  <c r="V194" i="1" s="1"/>
  <c r="CX194" i="1"/>
  <c r="W194" i="1" s="1"/>
  <c r="FR194" i="1"/>
  <c r="GL194" i="1"/>
  <c r="BZ205" i="1" s="1"/>
  <c r="GO194" i="1"/>
  <c r="GP194" i="1"/>
  <c r="GV194" i="1"/>
  <c r="GX194" i="1"/>
  <c r="C195" i="1"/>
  <c r="D195" i="1"/>
  <c r="AC195" i="1"/>
  <c r="H352" i="5" s="1"/>
  <c r="AE195" i="1"/>
  <c r="H351" i="5" s="1"/>
  <c r="R351" i="5" s="1"/>
  <c r="AF195" i="1"/>
  <c r="AG195" i="1"/>
  <c r="AH195" i="1"/>
  <c r="CV195" i="1" s="1"/>
  <c r="U195" i="1" s="1"/>
  <c r="AI195" i="1"/>
  <c r="CW195" i="1" s="1"/>
  <c r="V195" i="1" s="1"/>
  <c r="AJ195" i="1"/>
  <c r="CX195" i="1" s="1"/>
  <c r="W195" i="1" s="1"/>
  <c r="CQ195" i="1"/>
  <c r="P195" i="1" s="1"/>
  <c r="K352" i="5" s="1"/>
  <c r="CS195" i="1"/>
  <c r="R195" i="1" s="1"/>
  <c r="CU195" i="1"/>
  <c r="T195" i="1" s="1"/>
  <c r="FR195" i="1"/>
  <c r="GL195" i="1"/>
  <c r="GO195" i="1"/>
  <c r="GP195" i="1"/>
  <c r="GV195" i="1"/>
  <c r="GX195" i="1" s="1"/>
  <c r="I196" i="1"/>
  <c r="AC196" i="1"/>
  <c r="AB196" i="1" s="1"/>
  <c r="AD196" i="1"/>
  <c r="CR196" i="1" s="1"/>
  <c r="AE196" i="1"/>
  <c r="CS196" i="1" s="1"/>
  <c r="AF196" i="1"/>
  <c r="AG196" i="1"/>
  <c r="CU196" i="1" s="1"/>
  <c r="T196" i="1" s="1"/>
  <c r="AH196" i="1"/>
  <c r="CV196" i="1" s="1"/>
  <c r="U196" i="1" s="1"/>
  <c r="AI196" i="1"/>
  <c r="CW196" i="1" s="1"/>
  <c r="AJ196" i="1"/>
  <c r="CT196" i="1"/>
  <c r="S196" i="1" s="1"/>
  <c r="CX196" i="1"/>
  <c r="W196" i="1" s="1"/>
  <c r="FR196" i="1"/>
  <c r="BY205" i="1" s="1"/>
  <c r="BY22" i="1" s="1"/>
  <c r="GL196" i="1"/>
  <c r="GO196" i="1"/>
  <c r="GP196" i="1"/>
  <c r="GV196" i="1"/>
  <c r="I197" i="1"/>
  <c r="AC197" i="1"/>
  <c r="AE197" i="1"/>
  <c r="AD197" i="1" s="1"/>
  <c r="CR197" i="1" s="1"/>
  <c r="Q197" i="1" s="1"/>
  <c r="AF197" i="1"/>
  <c r="AG197" i="1"/>
  <c r="CU197" i="1" s="1"/>
  <c r="AH197" i="1"/>
  <c r="CV197" i="1" s="1"/>
  <c r="U197" i="1" s="1"/>
  <c r="AI197" i="1"/>
  <c r="CW197" i="1" s="1"/>
  <c r="V197" i="1" s="1"/>
  <c r="AJ197" i="1"/>
  <c r="CQ197" i="1"/>
  <c r="P197" i="1" s="1"/>
  <c r="CT197" i="1"/>
  <c r="S197" i="1" s="1"/>
  <c r="CX197" i="1"/>
  <c r="W197" i="1" s="1"/>
  <c r="FR197" i="1"/>
  <c r="FQ205" i="1" s="1"/>
  <c r="FQ22" i="1" s="1"/>
  <c r="GL197" i="1"/>
  <c r="GO197" i="1"/>
  <c r="GP197" i="1"/>
  <c r="GV197" i="1"/>
  <c r="I198" i="1"/>
  <c r="AC198" i="1"/>
  <c r="CQ198" i="1" s="1"/>
  <c r="P198" i="1" s="1"/>
  <c r="AE198" i="1"/>
  <c r="AD198" i="1" s="1"/>
  <c r="AF198" i="1"/>
  <c r="CT198" i="1" s="1"/>
  <c r="S198" i="1" s="1"/>
  <c r="AG198" i="1"/>
  <c r="CU198" i="1" s="1"/>
  <c r="AH198" i="1"/>
  <c r="CV198" i="1" s="1"/>
  <c r="U198" i="1" s="1"/>
  <c r="AI198" i="1"/>
  <c r="AJ198" i="1"/>
  <c r="CR198" i="1"/>
  <c r="Q198" i="1" s="1"/>
  <c r="CS198" i="1"/>
  <c r="R198" i="1" s="1"/>
  <c r="GK198" i="1" s="1"/>
  <c r="CW198" i="1"/>
  <c r="V198" i="1" s="1"/>
  <c r="CX198" i="1"/>
  <c r="W198" i="1" s="1"/>
  <c r="FR198" i="1"/>
  <c r="GL198" i="1"/>
  <c r="GO198" i="1"/>
  <c r="GP198" i="1"/>
  <c r="GV198" i="1"/>
  <c r="GX198" i="1"/>
  <c r="I199" i="1"/>
  <c r="AC199" i="1"/>
  <c r="AE199" i="1"/>
  <c r="AD199" i="1" s="1"/>
  <c r="AF199" i="1"/>
  <c r="AG199" i="1"/>
  <c r="CU199" i="1" s="1"/>
  <c r="T199" i="1" s="1"/>
  <c r="AH199" i="1"/>
  <c r="CV199" i="1" s="1"/>
  <c r="U199" i="1" s="1"/>
  <c r="AI199" i="1"/>
  <c r="CW199" i="1" s="1"/>
  <c r="V199" i="1" s="1"/>
  <c r="AJ199" i="1"/>
  <c r="CX199" i="1" s="1"/>
  <c r="CQ199" i="1"/>
  <c r="CS199" i="1"/>
  <c r="R199" i="1" s="1"/>
  <c r="GK199" i="1" s="1"/>
  <c r="FR199" i="1"/>
  <c r="GL199" i="1"/>
  <c r="GO199" i="1"/>
  <c r="GP199" i="1"/>
  <c r="GV199" i="1"/>
  <c r="GX199" i="1" s="1"/>
  <c r="C200" i="1"/>
  <c r="D200" i="1"/>
  <c r="I200" i="1"/>
  <c r="CX525" i="3" s="1"/>
  <c r="AC200" i="1"/>
  <c r="CQ200" i="1" s="1"/>
  <c r="AE200" i="1"/>
  <c r="AD200" i="1" s="1"/>
  <c r="AB200" i="1" s="1"/>
  <c r="AF200" i="1"/>
  <c r="AG200" i="1"/>
  <c r="CU200" i="1" s="1"/>
  <c r="AH200" i="1"/>
  <c r="AI200" i="1"/>
  <c r="CW200" i="1" s="1"/>
  <c r="V200" i="1" s="1"/>
  <c r="AJ200" i="1"/>
  <c r="CT200" i="1"/>
  <c r="S200" i="1" s="1"/>
  <c r="CV200" i="1"/>
  <c r="U200" i="1" s="1"/>
  <c r="CX200" i="1"/>
  <c r="W200" i="1" s="1"/>
  <c r="FR200" i="1"/>
  <c r="GL200" i="1"/>
  <c r="GO200" i="1"/>
  <c r="GP200" i="1"/>
  <c r="GV200" i="1"/>
  <c r="GX200" i="1" s="1"/>
  <c r="C201" i="1"/>
  <c r="D201" i="1"/>
  <c r="I201" i="1"/>
  <c r="AC201" i="1"/>
  <c r="AE201" i="1"/>
  <c r="AD201" i="1" s="1"/>
  <c r="CR201" i="1" s="1"/>
  <c r="Q201" i="1" s="1"/>
  <c r="AF201" i="1"/>
  <c r="AG201" i="1"/>
  <c r="AH201" i="1"/>
  <c r="CV201" i="1" s="1"/>
  <c r="U201" i="1" s="1"/>
  <c r="AI201" i="1"/>
  <c r="AJ201" i="1"/>
  <c r="CX201" i="1" s="1"/>
  <c r="W201" i="1" s="1"/>
  <c r="CQ201" i="1"/>
  <c r="P201" i="1" s="1"/>
  <c r="CS201" i="1"/>
  <c r="R201" i="1" s="1"/>
  <c r="GK201" i="1" s="1"/>
  <c r="CU201" i="1"/>
  <c r="CW201" i="1"/>
  <c r="V201" i="1" s="1"/>
  <c r="FR201" i="1"/>
  <c r="GL201" i="1"/>
  <c r="GO201" i="1"/>
  <c r="GP201" i="1"/>
  <c r="GV201" i="1"/>
  <c r="C202" i="1"/>
  <c r="D202" i="1"/>
  <c r="I202" i="1"/>
  <c r="CX527" i="3" s="1"/>
  <c r="AC202" i="1"/>
  <c r="AD202" i="1"/>
  <c r="CR202" i="1" s="1"/>
  <c r="Q202" i="1" s="1"/>
  <c r="AE202" i="1"/>
  <c r="CS202" i="1" s="1"/>
  <c r="R202" i="1" s="1"/>
  <c r="AF202" i="1"/>
  <c r="AG202" i="1"/>
  <c r="AH202" i="1"/>
  <c r="CV202" i="1" s="1"/>
  <c r="U202" i="1" s="1"/>
  <c r="AI202" i="1"/>
  <c r="CW202" i="1" s="1"/>
  <c r="V202" i="1" s="1"/>
  <c r="AJ202" i="1"/>
  <c r="CQ202" i="1"/>
  <c r="P202" i="1" s="1"/>
  <c r="CT202" i="1"/>
  <c r="S202" i="1" s="1"/>
  <c r="CY202" i="1" s="1"/>
  <c r="X202" i="1" s="1"/>
  <c r="CU202" i="1"/>
  <c r="T202" i="1" s="1"/>
  <c r="CX202" i="1"/>
  <c r="W202" i="1" s="1"/>
  <c r="FR202" i="1"/>
  <c r="GK202" i="1"/>
  <c r="GL202" i="1"/>
  <c r="GO202" i="1"/>
  <c r="GP202" i="1"/>
  <c r="CD205" i="1" s="1"/>
  <c r="GV202" i="1"/>
  <c r="GX202" i="1" s="1"/>
  <c r="C203" i="1"/>
  <c r="D203" i="1"/>
  <c r="I203" i="1"/>
  <c r="AC203" i="1"/>
  <c r="AE203" i="1"/>
  <c r="CS203" i="1" s="1"/>
  <c r="AF203" i="1"/>
  <c r="AG203" i="1"/>
  <c r="AH203" i="1"/>
  <c r="CV203" i="1" s="1"/>
  <c r="AI203" i="1"/>
  <c r="CW203" i="1" s="1"/>
  <c r="AJ203" i="1"/>
  <c r="CX203" i="1" s="1"/>
  <c r="W203" i="1" s="1"/>
  <c r="CQ203" i="1"/>
  <c r="CU203" i="1"/>
  <c r="FR203" i="1"/>
  <c r="GL203" i="1"/>
  <c r="GO203" i="1"/>
  <c r="GP203" i="1"/>
  <c r="GV203" i="1"/>
  <c r="B205" i="1"/>
  <c r="B22" i="1" s="1"/>
  <c r="C205" i="1"/>
  <c r="C22" i="1" s="1"/>
  <c r="D205" i="1"/>
  <c r="D22" i="1" s="1"/>
  <c r="F205" i="1"/>
  <c r="F22" i="1" s="1"/>
  <c r="G205" i="1"/>
  <c r="BX205" i="1"/>
  <c r="BX22" i="1" s="1"/>
  <c r="CC205" i="1"/>
  <c r="CC22" i="1" s="1"/>
  <c r="CK205" i="1"/>
  <c r="CK22" i="1" s="1"/>
  <c r="CL205" i="1"/>
  <c r="CL22" i="1" s="1"/>
  <c r="FP205" i="1"/>
  <c r="FP22" i="1" s="1"/>
  <c r="FR205" i="1"/>
  <c r="FR22" i="1" s="1"/>
  <c r="FU205" i="1"/>
  <c r="FU22" i="1" s="1"/>
  <c r="FV205" i="1"/>
  <c r="FV22" i="1" s="1"/>
  <c r="GC205" i="1"/>
  <c r="GC22" i="1" s="1"/>
  <c r="GD205" i="1"/>
  <c r="GD22" i="1" s="1"/>
  <c r="B237" i="1"/>
  <c r="B18" i="1" s="1"/>
  <c r="C237" i="1"/>
  <c r="C18" i="1" s="1"/>
  <c r="D237" i="1"/>
  <c r="D18" i="1" s="1"/>
  <c r="F237" i="1"/>
  <c r="F18" i="1" s="1"/>
  <c r="G237" i="1"/>
  <c r="G18" i="1" s="1"/>
  <c r="AB199" i="1" l="1"/>
  <c r="CR199" i="1"/>
  <c r="Q199" i="1" s="1"/>
  <c r="CY182" i="1"/>
  <c r="X182" i="1" s="1"/>
  <c r="CY136" i="1"/>
  <c r="X136" i="1" s="1"/>
  <c r="L205" i="5"/>
  <c r="Q205" i="5" s="1"/>
  <c r="L202" i="5"/>
  <c r="GK103" i="1"/>
  <c r="K153" i="5"/>
  <c r="L138" i="5"/>
  <c r="L148" i="5"/>
  <c r="Q148" i="5" s="1"/>
  <c r="L325" i="5"/>
  <c r="Q325" i="5" s="1"/>
  <c r="L322" i="5"/>
  <c r="AB164" i="1"/>
  <c r="CR164" i="1"/>
  <c r="Q164" i="1" s="1"/>
  <c r="GK152" i="1"/>
  <c r="CZ152" i="1"/>
  <c r="Y152" i="1" s="1"/>
  <c r="AB134" i="1"/>
  <c r="CR134" i="1"/>
  <c r="Q134" i="1" s="1"/>
  <c r="L245" i="5"/>
  <c r="Q245" i="5" s="1"/>
  <c r="L242" i="5"/>
  <c r="CY194" i="1"/>
  <c r="X194" i="1" s="1"/>
  <c r="CY163" i="1"/>
  <c r="X163" i="1" s="1"/>
  <c r="T291" i="5" s="1"/>
  <c r="K296" i="5" s="1"/>
  <c r="K293" i="5"/>
  <c r="GK195" i="1"/>
  <c r="K351" i="5"/>
  <c r="K339" i="5"/>
  <c r="GK187" i="1"/>
  <c r="GK183" i="1"/>
  <c r="K329" i="5"/>
  <c r="GK177" i="1"/>
  <c r="K318" i="5"/>
  <c r="L290" i="5"/>
  <c r="Q290" i="5" s="1"/>
  <c r="L289" i="5"/>
  <c r="L214" i="5"/>
  <c r="Q214" i="5" s="1"/>
  <c r="L213" i="5"/>
  <c r="U359" i="5"/>
  <c r="H363" i="5" s="1"/>
  <c r="S359" i="5"/>
  <c r="H362" i="5" s="1"/>
  <c r="H361" i="5"/>
  <c r="CQ191" i="1"/>
  <c r="P191" i="1" s="1"/>
  <c r="H345" i="5"/>
  <c r="W345" i="5" s="1"/>
  <c r="H344" i="5"/>
  <c r="W344" i="5" s="1"/>
  <c r="H334" i="5"/>
  <c r="W334" i="5" s="1"/>
  <c r="T185" i="1"/>
  <c r="E334" i="5"/>
  <c r="H324" i="5"/>
  <c r="W324" i="5" s="1"/>
  <c r="AD178" i="1"/>
  <c r="CR178" i="1" s="1"/>
  <c r="Q178" i="1" s="1"/>
  <c r="CP176" i="1"/>
  <c r="O176" i="1" s="1"/>
  <c r="CT175" i="1"/>
  <c r="S313" i="5"/>
  <c r="U313" i="5"/>
  <c r="CT171" i="1"/>
  <c r="S171" i="1" s="1"/>
  <c r="S311" i="5"/>
  <c r="U311" i="5"/>
  <c r="CQ169" i="1"/>
  <c r="P169" i="1" s="1"/>
  <c r="H310" i="5"/>
  <c r="W310" i="5" s="1"/>
  <c r="H302" i="5"/>
  <c r="U300" i="5"/>
  <c r="S300" i="5"/>
  <c r="E300" i="5"/>
  <c r="C301" i="5"/>
  <c r="C292" i="5"/>
  <c r="E291" i="5"/>
  <c r="CQ161" i="1"/>
  <c r="H286" i="5"/>
  <c r="P160" i="1"/>
  <c r="CS157" i="1"/>
  <c r="R157" i="1" s="1"/>
  <c r="GK157" i="1" s="1"/>
  <c r="CQ157" i="1"/>
  <c r="P157" i="1" s="1"/>
  <c r="H279" i="5"/>
  <c r="W279" i="5" s="1"/>
  <c r="AB156" i="1"/>
  <c r="L281" i="5"/>
  <c r="Q281" i="5" s="1"/>
  <c r="L277" i="5"/>
  <c r="U269" i="5"/>
  <c r="S269" i="5"/>
  <c r="H271" i="5"/>
  <c r="C270" i="5"/>
  <c r="E269" i="5"/>
  <c r="CY152" i="1"/>
  <c r="X152" i="1" s="1"/>
  <c r="AD151" i="1"/>
  <c r="CR151" i="1" s="1"/>
  <c r="Q151" i="1" s="1"/>
  <c r="AD147" i="1"/>
  <c r="CR147" i="1" s="1"/>
  <c r="Q147" i="1" s="1"/>
  <c r="AD145" i="1"/>
  <c r="H260" i="5"/>
  <c r="R260" i="5" s="1"/>
  <c r="U143" i="1"/>
  <c r="CQ143" i="1"/>
  <c r="P143" i="1" s="1"/>
  <c r="H255" i="5"/>
  <c r="W255" i="5" s="1"/>
  <c r="T141" i="1"/>
  <c r="U254" i="5"/>
  <c r="S254" i="5"/>
  <c r="AD139" i="1"/>
  <c r="H249" i="5"/>
  <c r="R249" i="5" s="1"/>
  <c r="AD138" i="1"/>
  <c r="CR138" i="1" s="1"/>
  <c r="Q138" i="1" s="1"/>
  <c r="R137" i="1"/>
  <c r="GK137" i="1" s="1"/>
  <c r="E244" i="5"/>
  <c r="CQ131" i="1"/>
  <c r="H233" i="5"/>
  <c r="W233" i="5" s="1"/>
  <c r="AB130" i="1"/>
  <c r="AD129" i="1"/>
  <c r="CR129" i="1" s="1"/>
  <c r="Q129" i="1" s="1"/>
  <c r="CQ127" i="1"/>
  <c r="P127" i="1" s="1"/>
  <c r="K228" i="5" s="1"/>
  <c r="H228" i="5"/>
  <c r="L223" i="5"/>
  <c r="Q223" i="5" s="1"/>
  <c r="L222" i="5"/>
  <c r="S215" i="5"/>
  <c r="H220" i="5" s="1"/>
  <c r="H216" i="5"/>
  <c r="U215" i="5"/>
  <c r="H221" i="5" s="1"/>
  <c r="GK123" i="1"/>
  <c r="K209" i="5"/>
  <c r="CQ119" i="1"/>
  <c r="P119" i="1" s="1"/>
  <c r="AB118" i="1"/>
  <c r="U195" i="5"/>
  <c r="S195" i="5"/>
  <c r="H196" i="5"/>
  <c r="R196" i="5" s="1"/>
  <c r="GK115" i="1"/>
  <c r="K190" i="5"/>
  <c r="H172" i="5"/>
  <c r="U170" i="5"/>
  <c r="H177" i="5" s="1"/>
  <c r="S170" i="5"/>
  <c r="H176" i="5" s="1"/>
  <c r="C161" i="5"/>
  <c r="E160" i="5"/>
  <c r="H158" i="5"/>
  <c r="W158" i="5" s="1"/>
  <c r="H157" i="5"/>
  <c r="W157" i="5" s="1"/>
  <c r="CT103" i="1"/>
  <c r="S103" i="1" s="1"/>
  <c r="H151" i="5"/>
  <c r="U149" i="5"/>
  <c r="S149" i="5"/>
  <c r="AB101" i="1"/>
  <c r="CT99" i="1"/>
  <c r="S99" i="1" s="1"/>
  <c r="U146" i="5"/>
  <c r="S146" i="5"/>
  <c r="AD97" i="1"/>
  <c r="CR97" i="1" s="1"/>
  <c r="H144" i="5"/>
  <c r="W144" i="5" s="1"/>
  <c r="CS94" i="1"/>
  <c r="R94" i="1" s="1"/>
  <c r="GK94" i="1" s="1"/>
  <c r="AB93" i="1"/>
  <c r="U143" i="5"/>
  <c r="S143" i="5"/>
  <c r="CT91" i="1"/>
  <c r="U142" i="5"/>
  <c r="S142" i="5"/>
  <c r="GX89" i="1"/>
  <c r="E141" i="5"/>
  <c r="CT87" i="1"/>
  <c r="S87" i="1" s="1"/>
  <c r="U140" i="5"/>
  <c r="S140" i="5"/>
  <c r="I101" i="1"/>
  <c r="E147" i="5" s="1"/>
  <c r="E130" i="5"/>
  <c r="C131" i="5"/>
  <c r="U125" i="5"/>
  <c r="S125" i="5"/>
  <c r="L129" i="5"/>
  <c r="Q129" i="5" s="1"/>
  <c r="L118" i="5"/>
  <c r="AB49" i="1"/>
  <c r="CR49" i="1"/>
  <c r="L82" i="5"/>
  <c r="Q82" i="5" s="1"/>
  <c r="L81" i="5"/>
  <c r="GK31" i="1"/>
  <c r="K55" i="5"/>
  <c r="K46" i="5"/>
  <c r="GK29" i="1"/>
  <c r="G22" i="1"/>
  <c r="A373" i="5"/>
  <c r="CT203" i="1"/>
  <c r="S203" i="1" s="1"/>
  <c r="K368" i="5" s="1"/>
  <c r="S366" i="5"/>
  <c r="H369" i="5" s="1"/>
  <c r="H368" i="5"/>
  <c r="U366" i="5"/>
  <c r="H370" i="5" s="1"/>
  <c r="CX528" i="3"/>
  <c r="C367" i="5"/>
  <c r="E366" i="5"/>
  <c r="FY205" i="1"/>
  <c r="FY22" i="1" s="1"/>
  <c r="EG205" i="1"/>
  <c r="EG22" i="1" s="1"/>
  <c r="GX203" i="1"/>
  <c r="V203" i="1"/>
  <c r="R203" i="1"/>
  <c r="GK203" i="1" s="1"/>
  <c r="CP202" i="1"/>
  <c r="O202" i="1" s="1"/>
  <c r="CT201" i="1"/>
  <c r="S201" i="1" s="1"/>
  <c r="P199" i="1"/>
  <c r="E357" i="5"/>
  <c r="CP198" i="1"/>
  <c r="O198" i="1" s="1"/>
  <c r="T198" i="1"/>
  <c r="AB198" i="1"/>
  <c r="CS197" i="1"/>
  <c r="R197" i="1" s="1"/>
  <c r="GK197" i="1" s="1"/>
  <c r="L358" i="5"/>
  <c r="Q358" i="5" s="1"/>
  <c r="L355" i="5"/>
  <c r="AD195" i="1"/>
  <c r="CS192" i="1"/>
  <c r="R192" i="1" s="1"/>
  <c r="GK192" i="1" s="1"/>
  <c r="AB191" i="1"/>
  <c r="S345" i="5"/>
  <c r="U345" i="5"/>
  <c r="CT189" i="1"/>
  <c r="S189" i="1" s="1"/>
  <c r="S344" i="5"/>
  <c r="U344" i="5"/>
  <c r="L347" i="5"/>
  <c r="Q347" i="5" s="1"/>
  <c r="L343" i="5"/>
  <c r="AD187" i="1"/>
  <c r="S334" i="5"/>
  <c r="U334" i="5"/>
  <c r="CT183" i="1"/>
  <c r="S183" i="1" s="1"/>
  <c r="K327" i="5" s="1"/>
  <c r="H327" i="5"/>
  <c r="R327" i="5" s="1"/>
  <c r="U326" i="5"/>
  <c r="H332" i="5" s="1"/>
  <c r="S326" i="5"/>
  <c r="H331" i="5" s="1"/>
  <c r="CP182" i="1"/>
  <c r="O182" i="1" s="1"/>
  <c r="CT181" i="1"/>
  <c r="S181" i="1" s="1"/>
  <c r="S324" i="5"/>
  <c r="U324" i="5"/>
  <c r="CP178" i="1"/>
  <c r="O178" i="1" s="1"/>
  <c r="AD177" i="1"/>
  <c r="AB176" i="1"/>
  <c r="P175" i="1"/>
  <c r="E313" i="5"/>
  <c r="CT169" i="1"/>
  <c r="S169" i="1" s="1"/>
  <c r="S310" i="5"/>
  <c r="U310" i="5"/>
  <c r="L314" i="5"/>
  <c r="Q314" i="5" s="1"/>
  <c r="L308" i="5"/>
  <c r="AD165" i="1"/>
  <c r="H303" i="5" s="1"/>
  <c r="H304" i="5"/>
  <c r="R304" i="5" s="1"/>
  <c r="L299" i="5"/>
  <c r="Q299" i="5" s="1"/>
  <c r="L298" i="5"/>
  <c r="S291" i="5"/>
  <c r="H296" i="5" s="1"/>
  <c r="H293" i="5"/>
  <c r="U291" i="5"/>
  <c r="H297" i="5" s="1"/>
  <c r="CS162" i="1"/>
  <c r="R162" i="1" s="1"/>
  <c r="GK162" i="1" s="1"/>
  <c r="C283" i="5"/>
  <c r="E282" i="5"/>
  <c r="T156" i="1"/>
  <c r="AD153" i="1"/>
  <c r="H273" i="5"/>
  <c r="R273" i="5" s="1"/>
  <c r="AB151" i="1"/>
  <c r="H267" i="5"/>
  <c r="W267" i="5" s="1"/>
  <c r="CQ149" i="1"/>
  <c r="P149" i="1" s="1"/>
  <c r="H266" i="5"/>
  <c r="W266" i="5" s="1"/>
  <c r="AB147" i="1"/>
  <c r="H265" i="5"/>
  <c r="W265" i="5" s="1"/>
  <c r="GK145" i="1"/>
  <c r="K260" i="5"/>
  <c r="CQ145" i="1"/>
  <c r="P145" i="1" s="1"/>
  <c r="K261" i="5" s="1"/>
  <c r="H261" i="5"/>
  <c r="CY140" i="1"/>
  <c r="X140" i="1" s="1"/>
  <c r="L256" i="5"/>
  <c r="Q256" i="5" s="1"/>
  <c r="L253" i="5"/>
  <c r="CQ139" i="1"/>
  <c r="P139" i="1" s="1"/>
  <c r="K250" i="5" s="1"/>
  <c r="H250" i="5"/>
  <c r="CP138" i="1"/>
  <c r="O138" i="1" s="1"/>
  <c r="AB138" i="1"/>
  <c r="CT137" i="1"/>
  <c r="U244" i="5"/>
  <c r="S244" i="5"/>
  <c r="CQ135" i="1"/>
  <c r="P135" i="1" s="1"/>
  <c r="S235" i="5"/>
  <c r="H236" i="5"/>
  <c r="R236" i="5" s="1"/>
  <c r="U235" i="5"/>
  <c r="CS131" i="1"/>
  <c r="R131" i="1" s="1"/>
  <c r="GK131" i="1" s="1"/>
  <c r="CP129" i="1"/>
  <c r="O129" i="1" s="1"/>
  <c r="K232" i="5" s="1"/>
  <c r="H232" i="5"/>
  <c r="W232" i="5" s="1"/>
  <c r="GK127" i="1"/>
  <c r="K227" i="5"/>
  <c r="AD125" i="1"/>
  <c r="H218" i="5"/>
  <c r="R218" i="5" s="1"/>
  <c r="S206" i="5"/>
  <c r="H211" i="5" s="1"/>
  <c r="H207" i="5"/>
  <c r="U206" i="5"/>
  <c r="H212" i="5" s="1"/>
  <c r="CQ121" i="1"/>
  <c r="P121" i="1" s="1"/>
  <c r="H204" i="5"/>
  <c r="W204" i="5" s="1"/>
  <c r="AD117" i="1"/>
  <c r="H198" i="5"/>
  <c r="R198" i="5" s="1"/>
  <c r="S187" i="5"/>
  <c r="H191" i="5" s="1"/>
  <c r="H188" i="5"/>
  <c r="U187" i="5"/>
  <c r="H192" i="5" s="1"/>
  <c r="L179" i="5"/>
  <c r="Q179" i="5" s="1"/>
  <c r="L178" i="5"/>
  <c r="AD111" i="1"/>
  <c r="H174" i="5"/>
  <c r="R174" i="5" s="1"/>
  <c r="K162" i="5"/>
  <c r="L169" i="5"/>
  <c r="Q169" i="5" s="1"/>
  <c r="L168" i="5"/>
  <c r="AD109" i="1"/>
  <c r="CT107" i="1"/>
  <c r="S107" i="1" s="1"/>
  <c r="CY107" i="1" s="1"/>
  <c r="X107" i="1" s="1"/>
  <c r="T158" i="5" s="1"/>
  <c r="U158" i="5"/>
  <c r="S158" i="5"/>
  <c r="U157" i="5"/>
  <c r="S157" i="5"/>
  <c r="C150" i="5"/>
  <c r="E149" i="5"/>
  <c r="T101" i="1"/>
  <c r="W101" i="1"/>
  <c r="U147" i="5"/>
  <c r="S147" i="5"/>
  <c r="AB97" i="1"/>
  <c r="H145" i="5"/>
  <c r="W145" i="5" s="1"/>
  <c r="AB86" i="1"/>
  <c r="CT83" i="1"/>
  <c r="S83" i="1" s="1"/>
  <c r="K132" i="5" s="1"/>
  <c r="U130" i="5"/>
  <c r="S130" i="5"/>
  <c r="H132" i="5"/>
  <c r="R132" i="5" s="1"/>
  <c r="CS78" i="1"/>
  <c r="R78" i="1" s="1"/>
  <c r="GK78" i="1" s="1"/>
  <c r="CY33" i="1"/>
  <c r="X33" i="1" s="1"/>
  <c r="T61" i="5" s="1"/>
  <c r="K64" i="5" s="1"/>
  <c r="K63" i="5"/>
  <c r="EI205" i="1"/>
  <c r="T203" i="1"/>
  <c r="U203" i="1"/>
  <c r="AD203" i="1"/>
  <c r="CR203" i="1" s="1"/>
  <c r="Q203" i="1" s="1"/>
  <c r="L365" i="5"/>
  <c r="Q365" i="5" s="1"/>
  <c r="L364" i="5"/>
  <c r="CS200" i="1"/>
  <c r="R200" i="1" s="1"/>
  <c r="GK200" i="1" s="1"/>
  <c r="H357" i="5"/>
  <c r="W357" i="5" s="1"/>
  <c r="CP197" i="1"/>
  <c r="O197" i="1" s="1"/>
  <c r="K356" i="5" s="1"/>
  <c r="H356" i="5"/>
  <c r="W356" i="5" s="1"/>
  <c r="T197" i="1"/>
  <c r="E356" i="5"/>
  <c r="V196" i="1"/>
  <c r="R196" i="1"/>
  <c r="GK196" i="1" s="1"/>
  <c r="H346" i="5"/>
  <c r="W346" i="5" s="1"/>
  <c r="AD190" i="1"/>
  <c r="CR190" i="1" s="1"/>
  <c r="Q190" i="1" s="1"/>
  <c r="CQ187" i="1"/>
  <c r="P187" i="1" s="1"/>
  <c r="H340" i="5"/>
  <c r="CT185" i="1"/>
  <c r="S185" i="1" s="1"/>
  <c r="CY185" i="1" s="1"/>
  <c r="X185" i="1" s="1"/>
  <c r="T334" i="5" s="1"/>
  <c r="CQ179" i="1"/>
  <c r="P179" i="1" s="1"/>
  <c r="CP179" i="1" s="1"/>
  <c r="O179" i="1" s="1"/>
  <c r="K323" i="5" s="1"/>
  <c r="H323" i="5"/>
  <c r="W323" i="5" s="1"/>
  <c r="AB175" i="1"/>
  <c r="CQ173" i="1"/>
  <c r="P173" i="1" s="1"/>
  <c r="H312" i="5"/>
  <c r="W312" i="5" s="1"/>
  <c r="CQ165" i="1"/>
  <c r="H305" i="5"/>
  <c r="CP162" i="1"/>
  <c r="O162" i="1" s="1"/>
  <c r="T162" i="1"/>
  <c r="S282" i="5"/>
  <c r="H287" i="5" s="1"/>
  <c r="H284" i="5"/>
  <c r="U282" i="5"/>
  <c r="H288" i="5" s="1"/>
  <c r="P158" i="1"/>
  <c r="U279" i="5"/>
  <c r="S279" i="5"/>
  <c r="AB155" i="1"/>
  <c r="GK153" i="1"/>
  <c r="K273" i="5"/>
  <c r="CQ153" i="1"/>
  <c r="P153" i="1" s="1"/>
  <c r="K274" i="5" s="1"/>
  <c r="H274" i="5"/>
  <c r="S267" i="5"/>
  <c r="U267" i="5"/>
  <c r="AB150" i="1"/>
  <c r="P150" i="1"/>
  <c r="CP149" i="1"/>
  <c r="O149" i="1" s="1"/>
  <c r="K266" i="5" s="1"/>
  <c r="T149" i="1"/>
  <c r="AB149" i="1"/>
  <c r="S265" i="5"/>
  <c r="U265" i="5"/>
  <c r="P146" i="1"/>
  <c r="AB143" i="1"/>
  <c r="S255" i="5"/>
  <c r="U255" i="5"/>
  <c r="AB142" i="1"/>
  <c r="GK139" i="1"/>
  <c r="K249" i="5"/>
  <c r="AB139" i="1"/>
  <c r="CT133" i="1"/>
  <c r="S133" i="1" s="1"/>
  <c r="K236" i="5" s="1"/>
  <c r="AD133" i="1"/>
  <c r="H238" i="5"/>
  <c r="R238" i="5" s="1"/>
  <c r="U233" i="5"/>
  <c r="S233" i="5"/>
  <c r="U232" i="5"/>
  <c r="S232" i="5"/>
  <c r="S224" i="5"/>
  <c r="H229" i="5" s="1"/>
  <c r="H225" i="5"/>
  <c r="U224" i="5"/>
  <c r="GK125" i="1"/>
  <c r="K218" i="5"/>
  <c r="CQ125" i="1"/>
  <c r="P125" i="1" s="1"/>
  <c r="K219" i="5" s="1"/>
  <c r="H219" i="5"/>
  <c r="AD123" i="1"/>
  <c r="H209" i="5"/>
  <c r="R209" i="5" s="1"/>
  <c r="AD122" i="1"/>
  <c r="CR122" i="1" s="1"/>
  <c r="Q122" i="1" s="1"/>
  <c r="CP121" i="1"/>
  <c r="O121" i="1" s="1"/>
  <c r="K204" i="5" s="1"/>
  <c r="AB121" i="1"/>
  <c r="U203" i="5"/>
  <c r="S203" i="5"/>
  <c r="GK117" i="1"/>
  <c r="K198" i="5"/>
  <c r="CQ117" i="1"/>
  <c r="P117" i="1" s="1"/>
  <c r="K199" i="5" s="1"/>
  <c r="H199" i="5"/>
  <c r="L194" i="5"/>
  <c r="Q194" i="5" s="1"/>
  <c r="L193" i="5"/>
  <c r="AD115" i="1"/>
  <c r="H190" i="5"/>
  <c r="R190" i="5" s="1"/>
  <c r="AD114" i="1"/>
  <c r="CR114" i="1" s="1"/>
  <c r="Q114" i="1" s="1"/>
  <c r="CR113" i="1"/>
  <c r="Q113" i="1" s="1"/>
  <c r="AB113" i="1"/>
  <c r="CT111" i="1"/>
  <c r="S111" i="1" s="1"/>
  <c r="K172" i="5" s="1"/>
  <c r="CQ111" i="1"/>
  <c r="H175" i="5"/>
  <c r="CS109" i="1"/>
  <c r="R109" i="1" s="1"/>
  <c r="CZ109" i="1" s="1"/>
  <c r="Y109" i="1" s="1"/>
  <c r="V160" i="5" s="1"/>
  <c r="K167" i="5" s="1"/>
  <c r="AB109" i="1"/>
  <c r="H165" i="5"/>
  <c r="U108" i="1"/>
  <c r="L159" i="5"/>
  <c r="Q159" i="5" s="1"/>
  <c r="L156" i="5"/>
  <c r="AD103" i="1"/>
  <c r="S101" i="1"/>
  <c r="H146" i="5"/>
  <c r="W146" i="5" s="1"/>
  <c r="U145" i="5"/>
  <c r="S145" i="5"/>
  <c r="CT95" i="1"/>
  <c r="S95" i="1" s="1"/>
  <c r="CY95" i="1" s="1"/>
  <c r="X95" i="1" s="1"/>
  <c r="T144" i="5" s="1"/>
  <c r="U144" i="5"/>
  <c r="S144" i="5"/>
  <c r="AB89" i="1"/>
  <c r="H141" i="5"/>
  <c r="W141" i="5" s="1"/>
  <c r="CQ87" i="1"/>
  <c r="H140" i="5"/>
  <c r="W140" i="5" s="1"/>
  <c r="AD83" i="1"/>
  <c r="H134" i="5"/>
  <c r="R134" i="5" s="1"/>
  <c r="AD77" i="1"/>
  <c r="CR77" i="1" s="1"/>
  <c r="CQ75" i="1"/>
  <c r="P75" i="1" s="1"/>
  <c r="H125" i="5"/>
  <c r="W125" i="5" s="1"/>
  <c r="EM205" i="1"/>
  <c r="BC205" i="1"/>
  <c r="P203" i="1"/>
  <c r="CP201" i="1"/>
  <c r="O201" i="1" s="1"/>
  <c r="CX526" i="3"/>
  <c r="E359" i="5"/>
  <c r="C360" i="5"/>
  <c r="CT199" i="1"/>
  <c r="S357" i="5"/>
  <c r="U357" i="5"/>
  <c r="S356" i="5"/>
  <c r="U356" i="5"/>
  <c r="GX196" i="1"/>
  <c r="Q196" i="1"/>
  <c r="CT195" i="1"/>
  <c r="S195" i="1" s="1"/>
  <c r="K349" i="5" s="1"/>
  <c r="H349" i="5"/>
  <c r="R349" i="5" s="1"/>
  <c r="U348" i="5"/>
  <c r="S348" i="5"/>
  <c r="H353" i="5" s="1"/>
  <c r="CP194" i="1"/>
  <c r="O194" i="1" s="1"/>
  <c r="CT193" i="1"/>
  <c r="S193" i="1" s="1"/>
  <c r="S346" i="5"/>
  <c r="U346" i="5"/>
  <c r="CS188" i="1"/>
  <c r="R188" i="1" s="1"/>
  <c r="GK188" i="1" s="1"/>
  <c r="AB187" i="1"/>
  <c r="H337" i="5"/>
  <c r="R337" i="5" s="1"/>
  <c r="U336" i="5"/>
  <c r="H342" i="5" s="1"/>
  <c r="S336" i="5"/>
  <c r="L335" i="5"/>
  <c r="Q335" i="5" s="1"/>
  <c r="L333" i="5"/>
  <c r="AB183" i="1"/>
  <c r="H328" i="5"/>
  <c r="AB179" i="1"/>
  <c r="S323" i="5"/>
  <c r="U323" i="5"/>
  <c r="CT177" i="1"/>
  <c r="S177" i="1" s="1"/>
  <c r="H316" i="5"/>
  <c r="R316" i="5" s="1"/>
  <c r="U315" i="5"/>
  <c r="S315" i="5"/>
  <c r="H320" i="5" s="1"/>
  <c r="H313" i="5"/>
  <c r="W313" i="5" s="1"/>
  <c r="S312" i="5"/>
  <c r="U312" i="5"/>
  <c r="S173" i="1"/>
  <c r="CY173" i="1" s="1"/>
  <c r="X173" i="1" s="1"/>
  <c r="T312" i="5" s="1"/>
  <c r="E312" i="5"/>
  <c r="CQ167" i="1"/>
  <c r="GK165" i="1"/>
  <c r="K304" i="5"/>
  <c r="P164" i="1"/>
  <c r="AD163" i="1"/>
  <c r="AB161" i="1"/>
  <c r="H285" i="5"/>
  <c r="P154" i="1"/>
  <c r="AB153" i="1"/>
  <c r="S266" i="5"/>
  <c r="U266" i="5"/>
  <c r="CP148" i="1"/>
  <c r="O148" i="1" s="1"/>
  <c r="T148" i="1"/>
  <c r="L268" i="5"/>
  <c r="Q268" i="5" s="1"/>
  <c r="L264" i="5"/>
  <c r="H258" i="5"/>
  <c r="R258" i="5" s="1"/>
  <c r="U257" i="5"/>
  <c r="S257" i="5"/>
  <c r="CY144" i="1"/>
  <c r="X144" i="1" s="1"/>
  <c r="AD144" i="1"/>
  <c r="CR144" i="1" s="1"/>
  <c r="Q144" i="1" s="1"/>
  <c r="V143" i="1"/>
  <c r="Q143" i="1"/>
  <c r="W141" i="1"/>
  <c r="H254" i="5"/>
  <c r="W254" i="5" s="1"/>
  <c r="CR140" i="1"/>
  <c r="Q140" i="1" s="1"/>
  <c r="CT139" i="1"/>
  <c r="S139" i="1" s="1"/>
  <c r="K247" i="5" s="1"/>
  <c r="S246" i="5"/>
  <c r="H251" i="5" s="1"/>
  <c r="H247" i="5"/>
  <c r="R247" i="5" s="1"/>
  <c r="U246" i="5"/>
  <c r="CQ137" i="1"/>
  <c r="P137" i="1" s="1"/>
  <c r="H244" i="5"/>
  <c r="W244" i="5" s="1"/>
  <c r="CP136" i="1"/>
  <c r="O136" i="1" s="1"/>
  <c r="AB136" i="1"/>
  <c r="GX136" i="1"/>
  <c r="U243" i="5"/>
  <c r="S243" i="5"/>
  <c r="GK133" i="1"/>
  <c r="K238" i="5"/>
  <c r="CQ133" i="1"/>
  <c r="P133" i="1" s="1"/>
  <c r="K239" i="5" s="1"/>
  <c r="H239" i="5"/>
  <c r="L234" i="5"/>
  <c r="Q234" i="5" s="1"/>
  <c r="L231" i="5"/>
  <c r="AD127" i="1"/>
  <c r="H227" i="5"/>
  <c r="R227" i="5" s="1"/>
  <c r="AD126" i="1"/>
  <c r="CR126" i="1" s="1"/>
  <c r="Q126" i="1" s="1"/>
  <c r="AB125" i="1"/>
  <c r="CT123" i="1"/>
  <c r="S123" i="1" s="1"/>
  <c r="K207" i="5" s="1"/>
  <c r="CQ123" i="1"/>
  <c r="P123" i="1" s="1"/>
  <c r="K210" i="5" s="1"/>
  <c r="H210" i="5"/>
  <c r="AB122" i="1"/>
  <c r="U204" i="5"/>
  <c r="S204" i="5"/>
  <c r="CP120" i="1"/>
  <c r="O120" i="1" s="1"/>
  <c r="GX120" i="1"/>
  <c r="AB117" i="1"/>
  <c r="CT115" i="1"/>
  <c r="S115" i="1" s="1"/>
  <c r="K188" i="5" s="1"/>
  <c r="AB114" i="1"/>
  <c r="L186" i="5"/>
  <c r="Q186" i="5" s="1"/>
  <c r="L185" i="5"/>
  <c r="H181" i="5"/>
  <c r="U180" i="5"/>
  <c r="H184" i="5" s="1"/>
  <c r="S180" i="5"/>
  <c r="H183" i="5" s="1"/>
  <c r="GK111" i="1"/>
  <c r="K174" i="5"/>
  <c r="E170" i="5"/>
  <c r="C171" i="5"/>
  <c r="S160" i="5"/>
  <c r="H166" i="5" s="1"/>
  <c r="H162" i="5"/>
  <c r="U160" i="5"/>
  <c r="H167" i="5" s="1"/>
  <c r="AB106" i="1"/>
  <c r="H143" i="5"/>
  <c r="W143" i="5" s="1"/>
  <c r="CQ91" i="1"/>
  <c r="P91" i="1" s="1"/>
  <c r="U141" i="5"/>
  <c r="S141" i="5"/>
  <c r="CQ81" i="1"/>
  <c r="AB78" i="1"/>
  <c r="CY62" i="1"/>
  <c r="X62" i="1" s="1"/>
  <c r="CZ62" i="1"/>
  <c r="Y62" i="1" s="1"/>
  <c r="AB35" i="1"/>
  <c r="CR35" i="1"/>
  <c r="Q35" i="1" s="1"/>
  <c r="CY29" i="1"/>
  <c r="X29" i="1" s="1"/>
  <c r="T42" i="5" s="1"/>
  <c r="K47" i="5" s="1"/>
  <c r="K44" i="5"/>
  <c r="CY72" i="1"/>
  <c r="X72" i="1" s="1"/>
  <c r="CQ71" i="1"/>
  <c r="H123" i="5"/>
  <c r="W123" i="5" s="1"/>
  <c r="AB70" i="1"/>
  <c r="CQ67" i="1"/>
  <c r="H121" i="5"/>
  <c r="W121" i="5" s="1"/>
  <c r="P65" i="1"/>
  <c r="CQ63" i="1"/>
  <c r="P63" i="1" s="1"/>
  <c r="H119" i="5"/>
  <c r="W119" i="5" s="1"/>
  <c r="AD61" i="1"/>
  <c r="AB61" i="1" s="1"/>
  <c r="H114" i="5"/>
  <c r="R114" i="5" s="1"/>
  <c r="CQ59" i="1"/>
  <c r="P59" i="1" s="1"/>
  <c r="H108" i="5"/>
  <c r="W108" i="5" s="1"/>
  <c r="CS57" i="1"/>
  <c r="R57" i="1" s="1"/>
  <c r="GK57" i="1" s="1"/>
  <c r="H107" i="5"/>
  <c r="W107" i="5" s="1"/>
  <c r="H106" i="5"/>
  <c r="W106" i="5" s="1"/>
  <c r="U104" i="5"/>
  <c r="S104" i="5"/>
  <c r="CT49" i="1"/>
  <c r="AB48" i="1"/>
  <c r="AD41" i="1"/>
  <c r="H94" i="5" s="1"/>
  <c r="H95" i="5"/>
  <c r="R95" i="5" s="1"/>
  <c r="L90" i="5"/>
  <c r="Q90" i="5" s="1"/>
  <c r="L89" i="5"/>
  <c r="AD39" i="1"/>
  <c r="CP36" i="1"/>
  <c r="O36" i="1" s="1"/>
  <c r="CZ34" i="1"/>
  <c r="Y34" i="1" s="1"/>
  <c r="S61" i="5"/>
  <c r="H64" i="5" s="1"/>
  <c r="U61" i="5"/>
  <c r="H65" i="5" s="1"/>
  <c r="H63" i="5"/>
  <c r="V32" i="1"/>
  <c r="Q32" i="1"/>
  <c r="GX29" i="1"/>
  <c r="E42" i="5"/>
  <c r="C43" i="5"/>
  <c r="CT27" i="1"/>
  <c r="S27" i="1" s="1"/>
  <c r="K37" i="5" s="1"/>
  <c r="U36" i="5"/>
  <c r="H39" i="5" s="1"/>
  <c r="H37" i="5"/>
  <c r="S36" i="5"/>
  <c r="H38" i="5" s="1"/>
  <c r="L35" i="5"/>
  <c r="Q35" i="5" s="1"/>
  <c r="L34" i="5"/>
  <c r="CT25" i="1"/>
  <c r="S29" i="5"/>
  <c r="H32" i="5" s="1"/>
  <c r="U29" i="5"/>
  <c r="H33" i="5" s="1"/>
  <c r="H31" i="5"/>
  <c r="CX2" i="3"/>
  <c r="C30" i="5"/>
  <c r="E29" i="5"/>
  <c r="AB74" i="1"/>
  <c r="CS71" i="1"/>
  <c r="R71" i="1" s="1"/>
  <c r="GK71" i="1" s="1"/>
  <c r="CS67" i="1"/>
  <c r="R67" i="1" s="1"/>
  <c r="GK67" i="1" s="1"/>
  <c r="U65" i="1"/>
  <c r="CT63" i="1"/>
  <c r="S63" i="1" s="1"/>
  <c r="U119" i="5"/>
  <c r="S119" i="5"/>
  <c r="V63" i="1"/>
  <c r="E119" i="5"/>
  <c r="CS61" i="1"/>
  <c r="R61" i="1" s="1"/>
  <c r="I65" i="1"/>
  <c r="E120" i="5" s="1"/>
  <c r="C111" i="5"/>
  <c r="E110" i="5"/>
  <c r="CT59" i="1"/>
  <c r="S59" i="1" s="1"/>
  <c r="U108" i="5"/>
  <c r="S108" i="5"/>
  <c r="AB55" i="1"/>
  <c r="U106" i="5"/>
  <c r="S106" i="5"/>
  <c r="CT53" i="1"/>
  <c r="U105" i="5"/>
  <c r="S105" i="5"/>
  <c r="GX51" i="1"/>
  <c r="E104" i="5"/>
  <c r="H101" i="5"/>
  <c r="W101" i="5" s="1"/>
  <c r="AB43" i="1"/>
  <c r="H100" i="5"/>
  <c r="W100" i="5" s="1"/>
  <c r="L109" i="5"/>
  <c r="Q109" i="5" s="1"/>
  <c r="L99" i="5"/>
  <c r="AB36" i="1"/>
  <c r="L74" i="5"/>
  <c r="Q74" i="5" s="1"/>
  <c r="L73" i="5"/>
  <c r="CX28" i="3"/>
  <c r="C69" i="5"/>
  <c r="E68" i="5"/>
  <c r="S32" i="1"/>
  <c r="P32" i="1"/>
  <c r="L60" i="5"/>
  <c r="Q60" i="5" s="1"/>
  <c r="L59" i="5"/>
  <c r="AD31" i="1"/>
  <c r="C52" i="5"/>
  <c r="E51" i="5"/>
  <c r="T30" i="1"/>
  <c r="V30" i="1"/>
  <c r="R30" i="1"/>
  <c r="GK30" i="1" s="1"/>
  <c r="U42" i="5"/>
  <c r="H48" i="5" s="1"/>
  <c r="S42" i="5"/>
  <c r="H47" i="5" s="1"/>
  <c r="H44" i="5"/>
  <c r="V25" i="1"/>
  <c r="AB71" i="1"/>
  <c r="U123" i="5"/>
  <c r="S123" i="5"/>
  <c r="U121" i="5"/>
  <c r="S121" i="5"/>
  <c r="CQ61" i="1"/>
  <c r="P61" i="1" s="1"/>
  <c r="K115" i="5" s="1"/>
  <c r="CT57" i="1"/>
  <c r="S57" i="1" s="1"/>
  <c r="U107" i="5"/>
  <c r="S107" i="5"/>
  <c r="S100" i="5"/>
  <c r="U100" i="5"/>
  <c r="CT39" i="1"/>
  <c r="S39" i="1" s="1"/>
  <c r="S83" i="5"/>
  <c r="H87" i="5" s="1"/>
  <c r="H84" i="5"/>
  <c r="U83" i="5"/>
  <c r="H88" i="5" s="1"/>
  <c r="CT37" i="1"/>
  <c r="S37" i="1" s="1"/>
  <c r="K76" i="5" s="1"/>
  <c r="U75" i="5"/>
  <c r="H80" i="5" s="1"/>
  <c r="S75" i="5"/>
  <c r="H79" i="5" s="1"/>
  <c r="H76" i="5"/>
  <c r="L67" i="5"/>
  <c r="Q67" i="5" s="1"/>
  <c r="L66" i="5"/>
  <c r="L41" i="5"/>
  <c r="Q41" i="5" s="1"/>
  <c r="L40" i="5"/>
  <c r="AB27" i="1"/>
  <c r="V24" i="1"/>
  <c r="R24" i="1"/>
  <c r="GK24" i="1" s="1"/>
  <c r="GX74" i="1"/>
  <c r="CQ73" i="1"/>
  <c r="AD65" i="1"/>
  <c r="CR65" i="1" s="1"/>
  <c r="Q65" i="1" s="1"/>
  <c r="CT61" i="1"/>
  <c r="S110" i="5"/>
  <c r="H112" i="5"/>
  <c r="U110" i="5"/>
  <c r="AB51" i="1"/>
  <c r="H104" i="5"/>
  <c r="W104" i="5" s="1"/>
  <c r="AB47" i="1"/>
  <c r="CT45" i="1"/>
  <c r="S45" i="1" s="1"/>
  <c r="S101" i="5"/>
  <c r="U101" i="5"/>
  <c r="CT41" i="1"/>
  <c r="S41" i="1" s="1"/>
  <c r="K93" i="5" s="1"/>
  <c r="H93" i="5"/>
  <c r="U91" i="5"/>
  <c r="S91" i="5"/>
  <c r="I47" i="1"/>
  <c r="E102" i="5" s="1"/>
  <c r="E91" i="5"/>
  <c r="C92" i="5"/>
  <c r="AD37" i="1"/>
  <c r="H77" i="5" s="1"/>
  <c r="H78" i="5"/>
  <c r="R78" i="5" s="1"/>
  <c r="CT35" i="1"/>
  <c r="S68" i="5"/>
  <c r="H71" i="5" s="1"/>
  <c r="H70" i="5"/>
  <c r="U68" i="5"/>
  <c r="H72" i="5" s="1"/>
  <c r="CP33" i="1"/>
  <c r="O33" i="1" s="1"/>
  <c r="AB33" i="1"/>
  <c r="CX26" i="3"/>
  <c r="C62" i="5"/>
  <c r="E61" i="5"/>
  <c r="W32" i="1"/>
  <c r="CT31" i="1"/>
  <c r="S51" i="5"/>
  <c r="H57" i="5" s="1"/>
  <c r="H53" i="5"/>
  <c r="U51" i="5"/>
  <c r="H58" i="5" s="1"/>
  <c r="P30" i="1"/>
  <c r="CP30" i="1" s="1"/>
  <c r="O30" i="1" s="1"/>
  <c r="L50" i="5"/>
  <c r="Q50" i="5" s="1"/>
  <c r="L49" i="5"/>
  <c r="AD29" i="1"/>
  <c r="CP27" i="1"/>
  <c r="O27" i="1" s="1"/>
  <c r="AB26" i="1"/>
  <c r="W335" i="5"/>
  <c r="CZ191" i="1"/>
  <c r="Y191" i="1" s="1"/>
  <c r="V345" i="5" s="1"/>
  <c r="CY191" i="1"/>
  <c r="X191" i="1" s="1"/>
  <c r="T345" i="5" s="1"/>
  <c r="CP190" i="1"/>
  <c r="O190" i="1" s="1"/>
  <c r="GK186" i="1"/>
  <c r="CY186" i="1"/>
  <c r="X186" i="1" s="1"/>
  <c r="CZ186" i="1"/>
  <c r="Y186" i="1" s="1"/>
  <c r="CY203" i="1"/>
  <c r="X203" i="1" s="1"/>
  <c r="T366" i="5" s="1"/>
  <c r="K369" i="5" s="1"/>
  <c r="CZ203" i="1"/>
  <c r="Y203" i="1" s="1"/>
  <c r="V366" i="5" s="1"/>
  <c r="K370" i="5" s="1"/>
  <c r="CD22" i="1"/>
  <c r="AU205" i="1"/>
  <c r="CY196" i="1"/>
  <c r="X196" i="1" s="1"/>
  <c r="CZ196" i="1"/>
  <c r="Y196" i="1" s="1"/>
  <c r="BZ22" i="1"/>
  <c r="AQ205" i="1"/>
  <c r="CG205" i="1"/>
  <c r="CY192" i="1"/>
  <c r="X192" i="1" s="1"/>
  <c r="CZ192" i="1"/>
  <c r="Y192" i="1" s="1"/>
  <c r="CP191" i="1"/>
  <c r="O191" i="1" s="1"/>
  <c r="K345" i="5" s="1"/>
  <c r="CP174" i="1"/>
  <c r="O174" i="1" s="1"/>
  <c r="CZ187" i="1"/>
  <c r="Y187" i="1" s="1"/>
  <c r="V336" i="5" s="1"/>
  <c r="CY187" i="1"/>
  <c r="X187" i="1" s="1"/>
  <c r="CZ179" i="1"/>
  <c r="Y179" i="1" s="1"/>
  <c r="V323" i="5" s="1"/>
  <c r="CY179" i="1"/>
  <c r="X179" i="1" s="1"/>
  <c r="CY188" i="1"/>
  <c r="X188" i="1" s="1"/>
  <c r="CZ188" i="1"/>
  <c r="Y188" i="1" s="1"/>
  <c r="AB186" i="1"/>
  <c r="CR186" i="1"/>
  <c r="Q186" i="1" s="1"/>
  <c r="CP186" i="1" s="1"/>
  <c r="O186" i="1" s="1"/>
  <c r="CY184" i="1"/>
  <c r="X184" i="1" s="1"/>
  <c r="CZ184" i="1"/>
  <c r="Y184" i="1" s="1"/>
  <c r="CY180" i="1"/>
  <c r="X180" i="1" s="1"/>
  <c r="CZ180" i="1"/>
  <c r="Y180" i="1" s="1"/>
  <c r="CY200" i="1"/>
  <c r="X200" i="1" s="1"/>
  <c r="CZ200" i="1"/>
  <c r="Y200" i="1" s="1"/>
  <c r="CP203" i="1"/>
  <c r="O203" i="1" s="1"/>
  <c r="CY198" i="1"/>
  <c r="X198" i="1" s="1"/>
  <c r="CZ198" i="1"/>
  <c r="Y198" i="1" s="1"/>
  <c r="CY174" i="1"/>
  <c r="X174" i="1" s="1"/>
  <c r="CZ174" i="1"/>
  <c r="Y174" i="1" s="1"/>
  <c r="CP173" i="1"/>
  <c r="O173" i="1" s="1"/>
  <c r="K312" i="5" s="1"/>
  <c r="ET205" i="1"/>
  <c r="EP205" i="1"/>
  <c r="EL205" i="1"/>
  <c r="EH205" i="1"/>
  <c r="BB205" i="1"/>
  <c r="AT205" i="1"/>
  <c r="AP205" i="1"/>
  <c r="CZ202" i="1"/>
  <c r="Y202" i="1" s="1"/>
  <c r="GN202" i="1" s="1"/>
  <c r="AB202" i="1"/>
  <c r="CR200" i="1"/>
  <c r="Q200" i="1" s="1"/>
  <c r="P200" i="1"/>
  <c r="CP200" i="1" s="1"/>
  <c r="O200" i="1" s="1"/>
  <c r="AB194" i="1"/>
  <c r="CR192" i="1"/>
  <c r="Q192" i="1" s="1"/>
  <c r="P192" i="1"/>
  <c r="CP192" i="1" s="1"/>
  <c r="O192" i="1" s="1"/>
  <c r="CZ190" i="1"/>
  <c r="Y190" i="1" s="1"/>
  <c r="AB190" i="1"/>
  <c r="CR188" i="1"/>
  <c r="Q188" i="1" s="1"/>
  <c r="P188" i="1"/>
  <c r="CP188" i="1" s="1"/>
  <c r="O188" i="1" s="1"/>
  <c r="AB182" i="1"/>
  <c r="CR180" i="1"/>
  <c r="Q180" i="1" s="1"/>
  <c r="P180" i="1"/>
  <c r="CZ178" i="1"/>
  <c r="Y178" i="1" s="1"/>
  <c r="GN178" i="1" s="1"/>
  <c r="AB178" i="1"/>
  <c r="AB173" i="1"/>
  <c r="U169" i="1"/>
  <c r="Q169" i="1"/>
  <c r="CQ168" i="1"/>
  <c r="P168" i="1" s="1"/>
  <c r="CP168" i="1" s="1"/>
  <c r="O168" i="1" s="1"/>
  <c r="AB168" i="1"/>
  <c r="AB165" i="1"/>
  <c r="CR165" i="1"/>
  <c r="Q165" i="1" s="1"/>
  <c r="K303" i="5" s="1"/>
  <c r="CY161" i="1"/>
  <c r="X161" i="1" s="1"/>
  <c r="T282" i="5" s="1"/>
  <c r="K287" i="5" s="1"/>
  <c r="CZ161" i="1"/>
  <c r="Y161" i="1" s="1"/>
  <c r="V282" i="5" s="1"/>
  <c r="K288" i="5" s="1"/>
  <c r="CP157" i="1"/>
  <c r="O157" i="1" s="1"/>
  <c r="K279" i="5" s="1"/>
  <c r="CY156" i="1"/>
  <c r="X156" i="1" s="1"/>
  <c r="CY149" i="1"/>
  <c r="X149" i="1" s="1"/>
  <c r="T266" i="5" s="1"/>
  <c r="CZ149" i="1"/>
  <c r="Y149" i="1" s="1"/>
  <c r="V266" i="5" s="1"/>
  <c r="CY145" i="1"/>
  <c r="X145" i="1" s="1"/>
  <c r="CZ145" i="1"/>
  <c r="Y145" i="1" s="1"/>
  <c r="V257" i="5" s="1"/>
  <c r="AO205" i="1"/>
  <c r="AB203" i="1"/>
  <c r="GX201" i="1"/>
  <c r="AB201" i="1"/>
  <c r="T201" i="1"/>
  <c r="T200" i="1"/>
  <c r="W199" i="1"/>
  <c r="S199" i="1"/>
  <c r="CP199" i="1" s="1"/>
  <c r="O199" i="1" s="1"/>
  <c r="K357" i="5" s="1"/>
  <c r="GX197" i="1"/>
  <c r="AB197" i="1"/>
  <c r="CQ196" i="1"/>
  <c r="P196" i="1" s="1"/>
  <c r="CP196" i="1" s="1"/>
  <c r="O196" i="1" s="1"/>
  <c r="CZ195" i="1"/>
  <c r="Y195" i="1" s="1"/>
  <c r="V348" i="5" s="1"/>
  <c r="CZ194" i="1"/>
  <c r="Y194" i="1" s="1"/>
  <c r="GM194" i="1" s="1"/>
  <c r="T192" i="1"/>
  <c r="T188" i="1"/>
  <c r="GX185" i="1"/>
  <c r="AB185" i="1"/>
  <c r="CQ184" i="1"/>
  <c r="P184" i="1" s="1"/>
  <c r="CP184" i="1" s="1"/>
  <c r="O184" i="1" s="1"/>
  <c r="CZ183" i="1"/>
  <c r="Y183" i="1" s="1"/>
  <c r="V326" i="5" s="1"/>
  <c r="CP183" i="1"/>
  <c r="O183" i="1" s="1"/>
  <c r="CZ182" i="1"/>
  <c r="Y182" i="1" s="1"/>
  <c r="GM182" i="1" s="1"/>
  <c r="T180" i="1"/>
  <c r="W175" i="1"/>
  <c r="S175" i="1"/>
  <c r="GX173" i="1"/>
  <c r="CQ172" i="1"/>
  <c r="CP169" i="1"/>
  <c r="O169" i="1" s="1"/>
  <c r="K310" i="5" s="1"/>
  <c r="CS167" i="1"/>
  <c r="AD167" i="1"/>
  <c r="CR167" i="1" s="1"/>
  <c r="CY165" i="1"/>
  <c r="X165" i="1" s="1"/>
  <c r="T300" i="5" s="1"/>
  <c r="CZ165" i="1"/>
  <c r="Y165" i="1" s="1"/>
  <c r="V300" i="5" s="1"/>
  <c r="CY153" i="1"/>
  <c r="X153" i="1" s="1"/>
  <c r="T269" i="5" s="1"/>
  <c r="CZ153" i="1"/>
  <c r="Y153" i="1" s="1"/>
  <c r="V269" i="5" s="1"/>
  <c r="CY151" i="1"/>
  <c r="X151" i="1" s="1"/>
  <c r="T267" i="5" s="1"/>
  <c r="CZ151" i="1"/>
  <c r="Y151" i="1" s="1"/>
  <c r="V267" i="5" s="1"/>
  <c r="CY147" i="1"/>
  <c r="X147" i="1" s="1"/>
  <c r="T265" i="5" s="1"/>
  <c r="CZ147" i="1"/>
  <c r="Y147" i="1" s="1"/>
  <c r="V265" i="5" s="1"/>
  <c r="CZ201" i="1"/>
  <c r="Y201" i="1" s="1"/>
  <c r="CZ197" i="1"/>
  <c r="Y197" i="1" s="1"/>
  <c r="CY195" i="1"/>
  <c r="X195" i="1" s="1"/>
  <c r="T348" i="5" s="1"/>
  <c r="CZ185" i="1"/>
  <c r="Y185" i="1" s="1"/>
  <c r="CY183" i="1"/>
  <c r="X183" i="1" s="1"/>
  <c r="T326" i="5" s="1"/>
  <c r="K331" i="5" s="1"/>
  <c r="CY169" i="1"/>
  <c r="X169" i="1" s="1"/>
  <c r="T310" i="5" s="1"/>
  <c r="CZ169" i="1"/>
  <c r="Y169" i="1" s="1"/>
  <c r="V310" i="5" s="1"/>
  <c r="AB169" i="1"/>
  <c r="CY168" i="1"/>
  <c r="X168" i="1" s="1"/>
  <c r="CZ168" i="1"/>
  <c r="Y168" i="1" s="1"/>
  <c r="GN149" i="1"/>
  <c r="GM149" i="1"/>
  <c r="P209" i="1"/>
  <c r="EG237" i="1"/>
  <c r="GA205" i="1"/>
  <c r="EU205" i="1"/>
  <c r="CI205" i="1"/>
  <c r="AB193" i="1"/>
  <c r="CP193" i="1"/>
  <c r="O193" i="1" s="1"/>
  <c r="K346" i="5" s="1"/>
  <c r="AB189" i="1"/>
  <c r="CP189" i="1"/>
  <c r="O189" i="1" s="1"/>
  <c r="K344" i="5" s="1"/>
  <c r="AB181" i="1"/>
  <c r="CP181" i="1"/>
  <c r="O181" i="1" s="1"/>
  <c r="K324" i="5" s="1"/>
  <c r="AB177" i="1"/>
  <c r="CZ176" i="1"/>
  <c r="Y176" i="1" s="1"/>
  <c r="GM176" i="1" s="1"/>
  <c r="AB174" i="1"/>
  <c r="CP171" i="1"/>
  <c r="O171" i="1" s="1"/>
  <c r="K311" i="5" s="1"/>
  <c r="CS170" i="1"/>
  <c r="R170" i="1" s="1"/>
  <c r="CY170" i="1" s="1"/>
  <c r="X170" i="1" s="1"/>
  <c r="AD170" i="1"/>
  <c r="W166" i="1"/>
  <c r="AB166" i="1"/>
  <c r="AB158" i="1"/>
  <c r="CR158" i="1"/>
  <c r="Q158" i="1" s="1"/>
  <c r="CY157" i="1"/>
  <c r="X157" i="1" s="1"/>
  <c r="T279" i="5" s="1"/>
  <c r="CZ157" i="1"/>
  <c r="Y157" i="1" s="1"/>
  <c r="V279" i="5" s="1"/>
  <c r="GM148" i="1"/>
  <c r="I172" i="1"/>
  <c r="S172" i="1" s="1"/>
  <c r="I166" i="1"/>
  <c r="S166" i="1" s="1"/>
  <c r="P165" i="1"/>
  <c r="CZ163" i="1"/>
  <c r="Y163" i="1" s="1"/>
  <c r="V291" i="5" s="1"/>
  <c r="K297" i="5" s="1"/>
  <c r="AB163" i="1"/>
  <c r="CR161" i="1"/>
  <c r="Q161" i="1" s="1"/>
  <c r="K285" i="5" s="1"/>
  <c r="P161" i="1"/>
  <c r="AB159" i="1"/>
  <c r="T157" i="1"/>
  <c r="AB157" i="1"/>
  <c r="U156" i="1"/>
  <c r="Q156" i="1"/>
  <c r="CP156" i="1" s="1"/>
  <c r="O156" i="1" s="1"/>
  <c r="CX384" i="3"/>
  <c r="CX388" i="3"/>
  <c r="CX392" i="3"/>
  <c r="CX385" i="3"/>
  <c r="CX389" i="3"/>
  <c r="CX386" i="3"/>
  <c r="CX387" i="3"/>
  <c r="CX391" i="3"/>
  <c r="CX395" i="3"/>
  <c r="CX393" i="3"/>
  <c r="CX398" i="3"/>
  <c r="CX394" i="3"/>
  <c r="CX396" i="3"/>
  <c r="CX390" i="3"/>
  <c r="CX397" i="3"/>
  <c r="I155" i="1"/>
  <c r="E278" i="5" s="1"/>
  <c r="I159" i="1"/>
  <c r="U280" i="5" s="1"/>
  <c r="CX372" i="3"/>
  <c r="CX376" i="3"/>
  <c r="CX380" i="3"/>
  <c r="CX369" i="3"/>
  <c r="CX373" i="3"/>
  <c r="CX377" i="3"/>
  <c r="CX381" i="3"/>
  <c r="CX370" i="3"/>
  <c r="CX374" i="3"/>
  <c r="CX378" i="3"/>
  <c r="CX382" i="3"/>
  <c r="CX371" i="3"/>
  <c r="CX375" i="3"/>
  <c r="CX379" i="3"/>
  <c r="CX383" i="3"/>
  <c r="AB144" i="1"/>
  <c r="CT143" i="1"/>
  <c r="S143" i="1" s="1"/>
  <c r="CY142" i="1"/>
  <c r="X142" i="1" s="1"/>
  <c r="AB141" i="1"/>
  <c r="CZ140" i="1"/>
  <c r="Y140" i="1" s="1"/>
  <c r="CZ139" i="1"/>
  <c r="Y139" i="1" s="1"/>
  <c r="V246" i="5" s="1"/>
  <c r="CY139" i="1"/>
  <c r="X139" i="1" s="1"/>
  <c r="T246" i="5" s="1"/>
  <c r="CZ138" i="1"/>
  <c r="Y138" i="1" s="1"/>
  <c r="T137" i="1"/>
  <c r="AB137" i="1"/>
  <c r="CY131" i="1"/>
  <c r="X131" i="1" s="1"/>
  <c r="T233" i="5" s="1"/>
  <c r="CZ131" i="1"/>
  <c r="Y131" i="1" s="1"/>
  <c r="V233" i="5" s="1"/>
  <c r="AB128" i="1"/>
  <c r="CR128" i="1"/>
  <c r="Q128" i="1" s="1"/>
  <c r="CY127" i="1"/>
  <c r="X127" i="1" s="1"/>
  <c r="T224" i="5" s="1"/>
  <c r="CZ127" i="1"/>
  <c r="Y127" i="1" s="1"/>
  <c r="V224" i="5" s="1"/>
  <c r="K230" i="5" s="1"/>
  <c r="CY126" i="1"/>
  <c r="X126" i="1" s="1"/>
  <c r="CZ126" i="1"/>
  <c r="Y126" i="1" s="1"/>
  <c r="CY121" i="1"/>
  <c r="X121" i="1" s="1"/>
  <c r="T204" i="5" s="1"/>
  <c r="CZ121" i="1"/>
  <c r="Y121" i="1" s="1"/>
  <c r="V204" i="5" s="1"/>
  <c r="CY113" i="1"/>
  <c r="X113" i="1" s="1"/>
  <c r="T180" i="5" s="1"/>
  <c r="K183" i="5" s="1"/>
  <c r="CZ113" i="1"/>
  <c r="Y113" i="1" s="1"/>
  <c r="V180" i="5" s="1"/>
  <c r="K184" i="5" s="1"/>
  <c r="GM110" i="1"/>
  <c r="GN110" i="1"/>
  <c r="AB167" i="1"/>
  <c r="T165" i="1"/>
  <c r="W164" i="1"/>
  <c r="S164" i="1"/>
  <c r="GX162" i="1"/>
  <c r="AB162" i="1"/>
  <c r="T161" i="1"/>
  <c r="W160" i="1"/>
  <c r="S160" i="1"/>
  <c r="CP160" i="1" s="1"/>
  <c r="O160" i="1" s="1"/>
  <c r="V156" i="1"/>
  <c r="W154" i="1"/>
  <c r="S154" i="1"/>
  <c r="CP154" i="1" s="1"/>
  <c r="O154" i="1" s="1"/>
  <c r="CQ151" i="1"/>
  <c r="P151" i="1" s="1"/>
  <c r="CP151" i="1" s="1"/>
  <c r="O151" i="1" s="1"/>
  <c r="K267" i="5" s="1"/>
  <c r="W150" i="1"/>
  <c r="S150" i="1"/>
  <c r="CP150" i="1" s="1"/>
  <c r="O150" i="1" s="1"/>
  <c r="GX148" i="1"/>
  <c r="AB148" i="1"/>
  <c r="CQ147" i="1"/>
  <c r="P147" i="1" s="1"/>
  <c r="CP147" i="1" s="1"/>
  <c r="O147" i="1" s="1"/>
  <c r="K265" i="5" s="1"/>
  <c r="W146" i="1"/>
  <c r="S146" i="1"/>
  <c r="CY138" i="1"/>
  <c r="X138" i="1" s="1"/>
  <c r="W137" i="1"/>
  <c r="S137" i="1"/>
  <c r="GK128" i="1"/>
  <c r="CZ128" i="1"/>
  <c r="Y128" i="1" s="1"/>
  <c r="CY125" i="1"/>
  <c r="X125" i="1" s="1"/>
  <c r="CZ125" i="1"/>
  <c r="Y125" i="1" s="1"/>
  <c r="V215" i="5" s="1"/>
  <c r="K221" i="5" s="1"/>
  <c r="CY119" i="1"/>
  <c r="X119" i="1" s="1"/>
  <c r="T203" i="5" s="1"/>
  <c r="CZ119" i="1"/>
  <c r="Y119" i="1" s="1"/>
  <c r="V203" i="5" s="1"/>
  <c r="CY117" i="1"/>
  <c r="X117" i="1" s="1"/>
  <c r="T195" i="5" s="1"/>
  <c r="K200" i="5" s="1"/>
  <c r="CZ117" i="1"/>
  <c r="Y117" i="1" s="1"/>
  <c r="V195" i="5" s="1"/>
  <c r="CX439" i="3"/>
  <c r="CX443" i="3"/>
  <c r="CX447" i="3"/>
  <c r="CX451" i="3"/>
  <c r="CX441" i="3"/>
  <c r="CX446" i="3"/>
  <c r="CX452" i="3"/>
  <c r="CX442" i="3"/>
  <c r="CX448" i="3"/>
  <c r="CX438" i="3"/>
  <c r="CX444" i="3"/>
  <c r="CX449" i="3"/>
  <c r="CX440" i="3"/>
  <c r="CX445" i="3"/>
  <c r="CX450" i="3"/>
  <c r="I167" i="1"/>
  <c r="H309" i="5" s="1"/>
  <c r="W309" i="5" s="1"/>
  <c r="CX423" i="3"/>
  <c r="CX427" i="3"/>
  <c r="CX431" i="3"/>
  <c r="CX435" i="3"/>
  <c r="CX425" i="3"/>
  <c r="CX430" i="3"/>
  <c r="CX436" i="3"/>
  <c r="CX426" i="3"/>
  <c r="CX432" i="3"/>
  <c r="CX437" i="3"/>
  <c r="CX428" i="3"/>
  <c r="CX433" i="3"/>
  <c r="CX424" i="3"/>
  <c r="CX429" i="3"/>
  <c r="CX434" i="3"/>
  <c r="CZ162" i="1"/>
  <c r="Y162" i="1" s="1"/>
  <c r="CX411" i="3"/>
  <c r="CX415" i="3"/>
  <c r="CX414" i="3"/>
  <c r="CX416" i="3"/>
  <c r="CX412" i="3"/>
  <c r="CX413" i="3"/>
  <c r="CX407" i="3"/>
  <c r="CX409" i="3"/>
  <c r="CX405" i="3"/>
  <c r="CX410" i="3"/>
  <c r="CX406" i="3"/>
  <c r="CX408" i="3"/>
  <c r="CX399" i="3"/>
  <c r="CX403" i="3"/>
  <c r="CX404" i="3"/>
  <c r="CX400" i="3"/>
  <c r="CX401" i="3"/>
  <c r="CX402" i="3"/>
  <c r="V159" i="1"/>
  <c r="R159" i="1"/>
  <c r="GK159" i="1" s="1"/>
  <c r="W158" i="1"/>
  <c r="S158" i="1"/>
  <c r="U158" i="1"/>
  <c r="GX156" i="1"/>
  <c r="CQ155" i="1"/>
  <c r="CZ148" i="1"/>
  <c r="Y148" i="1" s="1"/>
  <c r="GN148" i="1" s="1"/>
  <c r="CP144" i="1"/>
  <c r="O144" i="1" s="1"/>
  <c r="CQ142" i="1"/>
  <c r="P142" i="1" s="1"/>
  <c r="CP142" i="1" s="1"/>
  <c r="O142" i="1" s="1"/>
  <c r="CP141" i="1"/>
  <c r="O141" i="1" s="1"/>
  <c r="K254" i="5" s="1"/>
  <c r="CP140" i="1"/>
  <c r="O140" i="1" s="1"/>
  <c r="Q137" i="1"/>
  <c r="CY133" i="1"/>
  <c r="X133" i="1" s="1"/>
  <c r="T235" i="5" s="1"/>
  <c r="CZ133" i="1"/>
  <c r="Y133" i="1" s="1"/>
  <c r="V235" i="5" s="1"/>
  <c r="CZ130" i="1"/>
  <c r="Y130" i="1" s="1"/>
  <c r="CY130" i="1"/>
  <c r="X130" i="1" s="1"/>
  <c r="GM121" i="1"/>
  <c r="GN121" i="1"/>
  <c r="CY111" i="1"/>
  <c r="X111" i="1" s="1"/>
  <c r="T170" i="5" s="1"/>
  <c r="K176" i="5" s="1"/>
  <c r="CZ111" i="1"/>
  <c r="Y111" i="1" s="1"/>
  <c r="V170" i="5" s="1"/>
  <c r="K177" i="5" s="1"/>
  <c r="CZ156" i="1"/>
  <c r="Y156" i="1" s="1"/>
  <c r="AB152" i="1"/>
  <c r="CP152" i="1"/>
  <c r="O152" i="1" s="1"/>
  <c r="GM136" i="1"/>
  <c r="CY123" i="1"/>
  <c r="X123" i="1" s="1"/>
  <c r="T206" i="5" s="1"/>
  <c r="K211" i="5" s="1"/>
  <c r="CZ123" i="1"/>
  <c r="Y123" i="1" s="1"/>
  <c r="V206" i="5" s="1"/>
  <c r="K212" i="5" s="1"/>
  <c r="CY122" i="1"/>
  <c r="X122" i="1" s="1"/>
  <c r="CZ122" i="1"/>
  <c r="Y122" i="1" s="1"/>
  <c r="CY115" i="1"/>
  <c r="X115" i="1" s="1"/>
  <c r="T187" i="5" s="1"/>
  <c r="K191" i="5" s="1"/>
  <c r="CZ115" i="1"/>
  <c r="Y115" i="1" s="1"/>
  <c r="V187" i="5" s="1"/>
  <c r="K192" i="5" s="1"/>
  <c r="CY114" i="1"/>
  <c r="X114" i="1" s="1"/>
  <c r="CZ114" i="1"/>
  <c r="Y114" i="1" s="1"/>
  <c r="CX419" i="3"/>
  <c r="CX420" i="3"/>
  <c r="CX421" i="3"/>
  <c r="CX417" i="3"/>
  <c r="CX422" i="3"/>
  <c r="CX418" i="3"/>
  <c r="AD135" i="1"/>
  <c r="CR135" i="1" s="1"/>
  <c r="Q135" i="1" s="1"/>
  <c r="CP135" i="1" s="1"/>
  <c r="O135" i="1" s="1"/>
  <c r="K243" i="5" s="1"/>
  <c r="W134" i="1"/>
  <c r="S134" i="1"/>
  <c r="CZ132" i="1"/>
  <c r="Y132" i="1" s="1"/>
  <c r="T131" i="1"/>
  <c r="AB131" i="1"/>
  <c r="U130" i="1"/>
  <c r="Q130" i="1"/>
  <c r="CP130" i="1" s="1"/>
  <c r="O130" i="1" s="1"/>
  <c r="CY129" i="1"/>
  <c r="X129" i="1" s="1"/>
  <c r="AB127" i="1"/>
  <c r="CZ124" i="1"/>
  <c r="Y124" i="1" s="1"/>
  <c r="AB123" i="1"/>
  <c r="AD119" i="1"/>
  <c r="CR119" i="1" s="1"/>
  <c r="Q119" i="1" s="1"/>
  <c r="CP119" i="1" s="1"/>
  <c r="O119" i="1" s="1"/>
  <c r="K203" i="5" s="1"/>
  <c r="W118" i="1"/>
  <c r="S118" i="1"/>
  <c r="CP118" i="1" s="1"/>
  <c r="O118" i="1" s="1"/>
  <c r="CZ116" i="1"/>
  <c r="Y116" i="1" s="1"/>
  <c r="AB115" i="1"/>
  <c r="CZ112" i="1"/>
  <c r="Y112" i="1" s="1"/>
  <c r="T111" i="1"/>
  <c r="AB111" i="1"/>
  <c r="AB110" i="1"/>
  <c r="CQ109" i="1"/>
  <c r="P109" i="1" s="1"/>
  <c r="CZ105" i="1"/>
  <c r="Y105" i="1" s="1"/>
  <c r="V157" i="5" s="1"/>
  <c r="CY105" i="1"/>
  <c r="X105" i="1" s="1"/>
  <c r="T157" i="5" s="1"/>
  <c r="CY99" i="1"/>
  <c r="X99" i="1" s="1"/>
  <c r="T146" i="5" s="1"/>
  <c r="CZ97" i="1"/>
  <c r="Y97" i="1" s="1"/>
  <c r="V145" i="5" s="1"/>
  <c r="CY97" i="1"/>
  <c r="X97" i="1" s="1"/>
  <c r="T145" i="5" s="1"/>
  <c r="GK95" i="1"/>
  <c r="CZ95" i="1"/>
  <c r="Y95" i="1" s="1"/>
  <c r="V144" i="5" s="1"/>
  <c r="GX101" i="1"/>
  <c r="R101" i="1"/>
  <c r="GK101" i="1" s="1"/>
  <c r="CZ136" i="1"/>
  <c r="Y136" i="1" s="1"/>
  <c r="GN136" i="1" s="1"/>
  <c r="CQ126" i="1"/>
  <c r="P126" i="1" s="1"/>
  <c r="CP126" i="1" s="1"/>
  <c r="O126" i="1" s="1"/>
  <c r="CQ122" i="1"/>
  <c r="P122" i="1" s="1"/>
  <c r="CP122" i="1" s="1"/>
  <c r="O122" i="1" s="1"/>
  <c r="CZ120" i="1"/>
  <c r="Y120" i="1" s="1"/>
  <c r="GN120" i="1" s="1"/>
  <c r="AB119" i="1"/>
  <c r="CQ114" i="1"/>
  <c r="P114" i="1" s="1"/>
  <c r="CP114" i="1" s="1"/>
  <c r="O114" i="1" s="1"/>
  <c r="CX196" i="3"/>
  <c r="CX200" i="3"/>
  <c r="CX204" i="3"/>
  <c r="CX197" i="3"/>
  <c r="CX201" i="3"/>
  <c r="CX194" i="3"/>
  <c r="CX198" i="3"/>
  <c r="CX202" i="3"/>
  <c r="CX195" i="3"/>
  <c r="CX199" i="3"/>
  <c r="CX203" i="3"/>
  <c r="CY106" i="1"/>
  <c r="X106" i="1" s="1"/>
  <c r="CZ106" i="1"/>
  <c r="Y106" i="1" s="1"/>
  <c r="CY102" i="1"/>
  <c r="X102" i="1" s="1"/>
  <c r="CZ102" i="1"/>
  <c r="Y102" i="1" s="1"/>
  <c r="AB99" i="1"/>
  <c r="CR99" i="1"/>
  <c r="Q99" i="1" s="1"/>
  <c r="CP99" i="1" s="1"/>
  <c r="O99" i="1" s="1"/>
  <c r="K146" i="5" s="1"/>
  <c r="CZ93" i="1"/>
  <c r="Y93" i="1" s="1"/>
  <c r="V143" i="5" s="1"/>
  <c r="CY93" i="1"/>
  <c r="X93" i="1" s="1"/>
  <c r="T143" i="5" s="1"/>
  <c r="CR91" i="1"/>
  <c r="Q91" i="1" s="1"/>
  <c r="AB91" i="1"/>
  <c r="CY90" i="1"/>
  <c r="X90" i="1" s="1"/>
  <c r="CZ90" i="1"/>
  <c r="Y90" i="1" s="1"/>
  <c r="AB82" i="1"/>
  <c r="CR82" i="1"/>
  <c r="Q82" i="1" s="1"/>
  <c r="CP128" i="1"/>
  <c r="O128" i="1" s="1"/>
  <c r="CP105" i="1"/>
  <c r="O105" i="1" s="1"/>
  <c r="K157" i="5" s="1"/>
  <c r="AB105" i="1"/>
  <c r="CP102" i="1"/>
  <c r="O102" i="1" s="1"/>
  <c r="GK99" i="1"/>
  <c r="CZ99" i="1"/>
  <c r="Y99" i="1" s="1"/>
  <c r="V146" i="5" s="1"/>
  <c r="CY98" i="1"/>
  <c r="X98" i="1" s="1"/>
  <c r="CZ98" i="1"/>
  <c r="Y98" i="1" s="1"/>
  <c r="CP90" i="1"/>
  <c r="O90" i="1" s="1"/>
  <c r="AD132" i="1"/>
  <c r="CR132" i="1" s="1"/>
  <c r="Q132" i="1" s="1"/>
  <c r="CP132" i="1" s="1"/>
  <c r="O132" i="1" s="1"/>
  <c r="P131" i="1"/>
  <c r="CP131" i="1" s="1"/>
  <c r="O131" i="1" s="1"/>
  <c r="K233" i="5" s="1"/>
  <c r="AB129" i="1"/>
  <c r="AD124" i="1"/>
  <c r="CR124" i="1" s="1"/>
  <c r="Q124" i="1" s="1"/>
  <c r="CP124" i="1" s="1"/>
  <c r="O124" i="1" s="1"/>
  <c r="AD116" i="1"/>
  <c r="CR116" i="1" s="1"/>
  <c r="Q116" i="1" s="1"/>
  <c r="CP116" i="1" s="1"/>
  <c r="O116" i="1" s="1"/>
  <c r="AD112" i="1"/>
  <c r="CR112" i="1" s="1"/>
  <c r="Q112" i="1" s="1"/>
  <c r="CP112" i="1" s="1"/>
  <c r="O112" i="1" s="1"/>
  <c r="P111" i="1"/>
  <c r="CY109" i="1"/>
  <c r="X109" i="1" s="1"/>
  <c r="T160" i="5" s="1"/>
  <c r="K166" i="5" s="1"/>
  <c r="CS108" i="1"/>
  <c r="R108" i="1" s="1"/>
  <c r="GK108" i="1" s="1"/>
  <c r="CQ108" i="1"/>
  <c r="P108" i="1" s="1"/>
  <c r="CP108" i="1" s="1"/>
  <c r="O108" i="1" s="1"/>
  <c r="AB108" i="1"/>
  <c r="GK107" i="1"/>
  <c r="CZ107" i="1"/>
  <c r="Y107" i="1" s="1"/>
  <c r="CR95" i="1"/>
  <c r="Q95" i="1" s="1"/>
  <c r="AB95" i="1"/>
  <c r="CY94" i="1"/>
  <c r="X94" i="1" s="1"/>
  <c r="CZ94" i="1"/>
  <c r="Y94" i="1" s="1"/>
  <c r="CP94" i="1"/>
  <c r="O94" i="1" s="1"/>
  <c r="P92" i="1"/>
  <c r="CY89" i="1"/>
  <c r="X89" i="1" s="1"/>
  <c r="T141" i="5" s="1"/>
  <c r="CX180" i="3"/>
  <c r="CX181" i="3"/>
  <c r="CX182" i="3"/>
  <c r="CX179" i="3"/>
  <c r="CX176" i="3"/>
  <c r="CX177" i="3"/>
  <c r="CX178" i="3"/>
  <c r="CX175" i="3"/>
  <c r="P106" i="1"/>
  <c r="CP106" i="1" s="1"/>
  <c r="O106" i="1" s="1"/>
  <c r="CX172" i="3"/>
  <c r="CX173" i="3"/>
  <c r="CX170" i="3"/>
  <c r="CX174" i="3"/>
  <c r="CX171" i="3"/>
  <c r="T98" i="1"/>
  <c r="AB98" i="1"/>
  <c r="CQ97" i="1"/>
  <c r="P97" i="1" s="1"/>
  <c r="CP97" i="1" s="1"/>
  <c r="O97" i="1" s="1"/>
  <c r="K145" i="5" s="1"/>
  <c r="U97" i="1"/>
  <c r="Q97" i="1"/>
  <c r="W91" i="1"/>
  <c r="S91" i="1"/>
  <c r="CP91" i="1" s="1"/>
  <c r="O91" i="1" s="1"/>
  <c r="K142" i="5" s="1"/>
  <c r="AD88" i="1"/>
  <c r="CR88" i="1" s="1"/>
  <c r="T87" i="1"/>
  <c r="AB87" i="1"/>
  <c r="V85" i="1"/>
  <c r="W84" i="1"/>
  <c r="S84" i="1"/>
  <c r="CX124" i="3"/>
  <c r="CX128" i="3"/>
  <c r="CX132" i="3"/>
  <c r="CX136" i="3"/>
  <c r="CX140" i="3"/>
  <c r="CX125" i="3"/>
  <c r="CX129" i="3"/>
  <c r="CX133" i="3"/>
  <c r="CX137" i="3"/>
  <c r="CX141" i="3"/>
  <c r="CX126" i="3"/>
  <c r="CX130" i="3"/>
  <c r="CX134" i="3"/>
  <c r="CX138" i="3"/>
  <c r="CX142" i="3"/>
  <c r="CX123" i="3"/>
  <c r="CX127" i="3"/>
  <c r="CX131" i="3"/>
  <c r="CX135" i="3"/>
  <c r="CX139" i="3"/>
  <c r="CX143" i="3"/>
  <c r="I86" i="1"/>
  <c r="U86" i="1" s="1"/>
  <c r="I88" i="1"/>
  <c r="U88" i="1" s="1"/>
  <c r="I92" i="1"/>
  <c r="W92" i="1" s="1"/>
  <c r="I96" i="1"/>
  <c r="S96" i="1" s="1"/>
  <c r="I100" i="1"/>
  <c r="T100" i="1" s="1"/>
  <c r="AD81" i="1"/>
  <c r="CR81" i="1" s="1"/>
  <c r="AB80" i="1"/>
  <c r="P80" i="1"/>
  <c r="CS79" i="1"/>
  <c r="R79" i="1" s="1"/>
  <c r="GK79" i="1" s="1"/>
  <c r="CQ79" i="1"/>
  <c r="AB79" i="1"/>
  <c r="CT78" i="1"/>
  <c r="S78" i="1" s="1"/>
  <c r="CY74" i="1"/>
  <c r="X74" i="1" s="1"/>
  <c r="GM74" i="1" s="1"/>
  <c r="CZ66" i="1"/>
  <c r="Y66" i="1" s="1"/>
  <c r="CY66" i="1"/>
  <c r="X66" i="1" s="1"/>
  <c r="T65" i="1"/>
  <c r="CP62" i="1"/>
  <c r="O62" i="1" s="1"/>
  <c r="U101" i="1"/>
  <c r="Q101" i="1"/>
  <c r="CP95" i="1"/>
  <c r="O95" i="1" s="1"/>
  <c r="K144" i="5" s="1"/>
  <c r="CZ89" i="1"/>
  <c r="Y89" i="1" s="1"/>
  <c r="V141" i="5" s="1"/>
  <c r="CP84" i="1"/>
  <c r="O84" i="1" s="1"/>
  <c r="AB81" i="1"/>
  <c r="AB77" i="1"/>
  <c r="CQ77" i="1"/>
  <c r="CY75" i="1"/>
  <c r="X75" i="1" s="1"/>
  <c r="T125" i="5" s="1"/>
  <c r="CZ75" i="1"/>
  <c r="Y75" i="1" s="1"/>
  <c r="V125" i="5" s="1"/>
  <c r="CZ70" i="1"/>
  <c r="Y70" i="1" s="1"/>
  <c r="CY70" i="1"/>
  <c r="X70" i="1" s="1"/>
  <c r="AB102" i="1"/>
  <c r="AD96" i="1"/>
  <c r="CR96" i="1" s="1"/>
  <c r="AB92" i="1"/>
  <c r="AB90" i="1"/>
  <c r="U89" i="1"/>
  <c r="Q89" i="1"/>
  <c r="CP89" i="1" s="1"/>
  <c r="O89" i="1" s="1"/>
  <c r="K141" i="5" s="1"/>
  <c r="GX88" i="1"/>
  <c r="CS84" i="1"/>
  <c r="R84" i="1" s="1"/>
  <c r="GK84" i="1" s="1"/>
  <c r="CX144" i="3"/>
  <c r="CX148" i="3"/>
  <c r="CX152" i="3"/>
  <c r="CX156" i="3"/>
  <c r="CX160" i="3"/>
  <c r="CX164" i="3"/>
  <c r="CX145" i="3"/>
  <c r="CX149" i="3"/>
  <c r="CX153" i="3"/>
  <c r="CX157" i="3"/>
  <c r="CX161" i="3"/>
  <c r="CX146" i="3"/>
  <c r="CX150" i="3"/>
  <c r="CX154" i="3"/>
  <c r="CX158" i="3"/>
  <c r="CX162" i="3"/>
  <c r="CX147" i="3"/>
  <c r="CX151" i="3"/>
  <c r="CX155" i="3"/>
  <c r="CX159" i="3"/>
  <c r="CX163" i="3"/>
  <c r="I85" i="1"/>
  <c r="U139" i="5" s="1"/>
  <c r="V80" i="1"/>
  <c r="Q80" i="1"/>
  <c r="V78" i="1"/>
  <c r="P78" i="1"/>
  <c r="CY71" i="1"/>
  <c r="X71" i="1" s="1"/>
  <c r="T123" i="5" s="1"/>
  <c r="CZ71" i="1"/>
  <c r="Y71" i="1" s="1"/>
  <c r="V123" i="5" s="1"/>
  <c r="AB68" i="1"/>
  <c r="CR68" i="1"/>
  <c r="Q68" i="1" s="1"/>
  <c r="CY67" i="1"/>
  <c r="X67" i="1" s="1"/>
  <c r="T121" i="5" s="1"/>
  <c r="CZ67" i="1"/>
  <c r="Y67" i="1" s="1"/>
  <c r="V121" i="5" s="1"/>
  <c r="CY64" i="1"/>
  <c r="X64" i="1" s="1"/>
  <c r="CZ64" i="1"/>
  <c r="Y64" i="1" s="1"/>
  <c r="AD104" i="1"/>
  <c r="CR104" i="1" s="1"/>
  <c r="Q104" i="1" s="1"/>
  <c r="CP104" i="1" s="1"/>
  <c r="O104" i="1" s="1"/>
  <c r="CZ103" i="1"/>
  <c r="Y103" i="1" s="1"/>
  <c r="V149" i="5" s="1"/>
  <c r="AD100" i="1"/>
  <c r="CR100" i="1" s="1"/>
  <c r="P98" i="1"/>
  <c r="CP98" i="1" s="1"/>
  <c r="O98" i="1" s="1"/>
  <c r="AB96" i="1"/>
  <c r="AB94" i="1"/>
  <c r="U93" i="1"/>
  <c r="Q93" i="1"/>
  <c r="CP93" i="1" s="1"/>
  <c r="O93" i="1" s="1"/>
  <c r="K143" i="5" s="1"/>
  <c r="GX92" i="1"/>
  <c r="V88" i="1"/>
  <c r="R88" i="1"/>
  <c r="GK88" i="1" s="1"/>
  <c r="CS87" i="1"/>
  <c r="R87" i="1" s="1"/>
  <c r="GK87" i="1" s="1"/>
  <c r="S86" i="1"/>
  <c r="AB84" i="1"/>
  <c r="GX83" i="1"/>
  <c r="CS83" i="1"/>
  <c r="R83" i="1" s="1"/>
  <c r="CQ83" i="1"/>
  <c r="P83" i="1" s="1"/>
  <c r="AB83" i="1"/>
  <c r="CS80" i="1"/>
  <c r="R80" i="1" s="1"/>
  <c r="CZ80" i="1" s="1"/>
  <c r="Y80" i="1" s="1"/>
  <c r="S79" i="1"/>
  <c r="CP75" i="1"/>
  <c r="O75" i="1" s="1"/>
  <c r="K125" i="5" s="1"/>
  <c r="GK68" i="1"/>
  <c r="CZ68" i="1"/>
  <c r="Y68" i="1" s="1"/>
  <c r="W65" i="1"/>
  <c r="S65" i="1"/>
  <c r="CP65" i="1" s="1"/>
  <c r="O65" i="1" s="1"/>
  <c r="K120" i="5" s="1"/>
  <c r="CZ59" i="1"/>
  <c r="Y59" i="1" s="1"/>
  <c r="V108" i="5" s="1"/>
  <c r="CY59" i="1"/>
  <c r="X59" i="1" s="1"/>
  <c r="T108" i="5" s="1"/>
  <c r="CX184" i="3"/>
  <c r="CX188" i="3"/>
  <c r="CX192" i="3"/>
  <c r="CX185" i="3"/>
  <c r="CX189" i="3"/>
  <c r="CX193" i="3"/>
  <c r="CX186" i="3"/>
  <c r="CX190" i="3"/>
  <c r="CX183" i="3"/>
  <c r="CX187" i="3"/>
  <c r="CX191" i="3"/>
  <c r="CX168" i="3"/>
  <c r="CX165" i="3"/>
  <c r="CX169" i="3"/>
  <c r="CX166" i="3"/>
  <c r="CX167" i="3"/>
  <c r="P87" i="1"/>
  <c r="CP87" i="1" s="1"/>
  <c r="O87" i="1" s="1"/>
  <c r="K140" i="5" s="1"/>
  <c r="AB85" i="1"/>
  <c r="T83" i="1"/>
  <c r="W82" i="1"/>
  <c r="S82" i="1"/>
  <c r="I79" i="1"/>
  <c r="E127" i="5" s="1"/>
  <c r="V77" i="1"/>
  <c r="R77" i="1"/>
  <c r="GK77" i="1" s="1"/>
  <c r="W76" i="1"/>
  <c r="S76" i="1"/>
  <c r="AD73" i="1"/>
  <c r="CR73" i="1" s="1"/>
  <c r="P71" i="1"/>
  <c r="CP71" i="1" s="1"/>
  <c r="O71" i="1" s="1"/>
  <c r="K123" i="5" s="1"/>
  <c r="T67" i="1"/>
  <c r="AB67" i="1"/>
  <c r="U66" i="1"/>
  <c r="Q66" i="1"/>
  <c r="CP66" i="1" s="1"/>
  <c r="O66" i="1" s="1"/>
  <c r="GX65" i="1"/>
  <c r="AD62" i="1"/>
  <c r="CR62" i="1" s="1"/>
  <c r="Q62" i="1" s="1"/>
  <c r="CY60" i="1"/>
  <c r="X60" i="1" s="1"/>
  <c r="CS60" i="1"/>
  <c r="R60" i="1" s="1"/>
  <c r="GK60" i="1" s="1"/>
  <c r="AD60" i="1"/>
  <c r="CR60" i="1" s="1"/>
  <c r="Q60" i="1" s="1"/>
  <c r="AB57" i="1"/>
  <c r="CY56" i="1"/>
  <c r="X56" i="1" s="1"/>
  <c r="CZ56" i="1"/>
  <c r="Y56" i="1" s="1"/>
  <c r="CP56" i="1"/>
  <c r="O56" i="1" s="1"/>
  <c r="CZ55" i="1"/>
  <c r="Y55" i="1" s="1"/>
  <c r="V106" i="5" s="1"/>
  <c r="CY55" i="1"/>
  <c r="X55" i="1" s="1"/>
  <c r="T106" i="5" s="1"/>
  <c r="CR53" i="1"/>
  <c r="Q53" i="1" s="1"/>
  <c r="AB53" i="1"/>
  <c r="CY52" i="1"/>
  <c r="X52" i="1" s="1"/>
  <c r="CZ52" i="1"/>
  <c r="Y52" i="1" s="1"/>
  <c r="CZ74" i="1"/>
  <c r="Y74" i="1" s="1"/>
  <c r="AB73" i="1"/>
  <c r="T71" i="1"/>
  <c r="CQ70" i="1"/>
  <c r="P70" i="1" s="1"/>
  <c r="CP70" i="1" s="1"/>
  <c r="O70" i="1" s="1"/>
  <c r="V65" i="1"/>
  <c r="R65" i="1"/>
  <c r="GK65" i="1" s="1"/>
  <c r="CQ64" i="1"/>
  <c r="P64" i="1" s="1"/>
  <c r="CP64" i="1" s="1"/>
  <c r="O64" i="1" s="1"/>
  <c r="AB64" i="1"/>
  <c r="GX63" i="1"/>
  <c r="W63" i="1"/>
  <c r="R63" i="1"/>
  <c r="GK63" i="1" s="1"/>
  <c r="CX104" i="3"/>
  <c r="CX108" i="3"/>
  <c r="CX112" i="3"/>
  <c r="CX116" i="3"/>
  <c r="CX120" i="3"/>
  <c r="CX105" i="3"/>
  <c r="CX109" i="3"/>
  <c r="CX113" i="3"/>
  <c r="CX117" i="3"/>
  <c r="CX121" i="3"/>
  <c r="CX102" i="3"/>
  <c r="CX106" i="3"/>
  <c r="CX110" i="3"/>
  <c r="CX114" i="3"/>
  <c r="CX118" i="3"/>
  <c r="CX122" i="3"/>
  <c r="CX103" i="3"/>
  <c r="CX107" i="3"/>
  <c r="CX111" i="3"/>
  <c r="CX115" i="3"/>
  <c r="CX119" i="3"/>
  <c r="I69" i="1"/>
  <c r="H122" i="5" s="1"/>
  <c r="W122" i="5" s="1"/>
  <c r="I73" i="1"/>
  <c r="I77" i="1"/>
  <c r="E126" i="5" s="1"/>
  <c r="I81" i="1"/>
  <c r="AB60" i="1"/>
  <c r="CQ60" i="1"/>
  <c r="P60" i="1" s="1"/>
  <c r="CP60" i="1" s="1"/>
  <c r="O60" i="1" s="1"/>
  <c r="CY57" i="1"/>
  <c r="X57" i="1" s="1"/>
  <c r="T107" i="5" s="1"/>
  <c r="CP52" i="1"/>
  <c r="O52" i="1" s="1"/>
  <c r="CY48" i="1"/>
  <c r="X48" i="1" s="1"/>
  <c r="CZ48" i="1"/>
  <c r="Y48" i="1" s="1"/>
  <c r="CY45" i="1"/>
  <c r="X45" i="1" s="1"/>
  <c r="T101" i="5" s="1"/>
  <c r="CY41" i="1"/>
  <c r="X41" i="1" s="1"/>
  <c r="T91" i="5" s="1"/>
  <c r="GX47" i="1"/>
  <c r="R47" i="1"/>
  <c r="CP68" i="1"/>
  <c r="O68" i="1" s="1"/>
  <c r="AB59" i="1"/>
  <c r="CS58" i="1"/>
  <c r="AD58" i="1"/>
  <c r="CR58" i="1" s="1"/>
  <c r="CP57" i="1"/>
  <c r="O57" i="1" s="1"/>
  <c r="K107" i="5" s="1"/>
  <c r="T49" i="1"/>
  <c r="AB45" i="1"/>
  <c r="CR45" i="1"/>
  <c r="Q45" i="1" s="1"/>
  <c r="CP45" i="1" s="1"/>
  <c r="O45" i="1" s="1"/>
  <c r="K101" i="5" s="1"/>
  <c r="CZ43" i="1"/>
  <c r="Y43" i="1" s="1"/>
  <c r="V100" i="5" s="1"/>
  <c r="CY43" i="1"/>
  <c r="X43" i="1" s="1"/>
  <c r="T100" i="5" s="1"/>
  <c r="CR41" i="1"/>
  <c r="Q41" i="1" s="1"/>
  <c r="K94" i="5" s="1"/>
  <c r="AB41" i="1"/>
  <c r="T79" i="1"/>
  <c r="U78" i="1"/>
  <c r="Q78" i="1"/>
  <c r="GX77" i="1"/>
  <c r="V73" i="1"/>
  <c r="R73" i="1"/>
  <c r="GK73" i="1" s="1"/>
  <c r="CZ72" i="1"/>
  <c r="Y72" i="1" s="1"/>
  <c r="GN72" i="1" s="1"/>
  <c r="AD69" i="1"/>
  <c r="CR69" i="1" s="1"/>
  <c r="P67" i="1"/>
  <c r="CP67" i="1" s="1"/>
  <c r="O67" i="1" s="1"/>
  <c r="K121" i="5" s="1"/>
  <c r="AB65" i="1"/>
  <c r="AB63" i="1"/>
  <c r="W61" i="1"/>
  <c r="S61" i="1"/>
  <c r="K112" i="5" s="1"/>
  <c r="GK45" i="1"/>
  <c r="CZ45" i="1"/>
  <c r="Y45" i="1" s="1"/>
  <c r="V101" i="5" s="1"/>
  <c r="CY44" i="1"/>
  <c r="X44" i="1" s="1"/>
  <c r="CZ44" i="1"/>
  <c r="Y44" i="1" s="1"/>
  <c r="GK41" i="1"/>
  <c r="CZ41" i="1"/>
  <c r="Y41" i="1" s="1"/>
  <c r="V91" i="5" s="1"/>
  <c r="CY40" i="1"/>
  <c r="X40" i="1" s="1"/>
  <c r="T64" i="1"/>
  <c r="U63" i="1"/>
  <c r="Q63" i="1"/>
  <c r="CP63" i="1" s="1"/>
  <c r="O63" i="1" s="1"/>
  <c r="K119" i="5" s="1"/>
  <c r="U59" i="1"/>
  <c r="Q59" i="1"/>
  <c r="CP59" i="1" s="1"/>
  <c r="O59" i="1" s="1"/>
  <c r="K108" i="5" s="1"/>
  <c r="W53" i="1"/>
  <c r="S53" i="1"/>
  <c r="AD50" i="1"/>
  <c r="CR50" i="1" s="1"/>
  <c r="I49" i="1"/>
  <c r="E103" i="5" s="1"/>
  <c r="P48" i="1"/>
  <c r="CP48" i="1" s="1"/>
  <c r="O48" i="1" s="1"/>
  <c r="AB46" i="1"/>
  <c r="T44" i="1"/>
  <c r="AB44" i="1"/>
  <c r="CQ43" i="1"/>
  <c r="P43" i="1" s="1"/>
  <c r="U43" i="1"/>
  <c r="Q43" i="1"/>
  <c r="CS40" i="1"/>
  <c r="R40" i="1" s="1"/>
  <c r="CX44" i="3"/>
  <c r="CX48" i="3"/>
  <c r="CX52" i="3"/>
  <c r="CX56" i="3"/>
  <c r="CX60" i="3"/>
  <c r="CX41" i="3"/>
  <c r="CX45" i="3"/>
  <c r="CX49" i="3"/>
  <c r="CX53" i="3"/>
  <c r="CX57" i="3"/>
  <c r="CX42" i="3"/>
  <c r="CX46" i="3"/>
  <c r="CX50" i="3"/>
  <c r="CX54" i="3"/>
  <c r="CX58" i="3"/>
  <c r="CX43" i="3"/>
  <c r="CX47" i="3"/>
  <c r="CX51" i="3"/>
  <c r="CX55" i="3"/>
  <c r="CX59" i="3"/>
  <c r="I42" i="1"/>
  <c r="S42" i="1" s="1"/>
  <c r="I46" i="1"/>
  <c r="T46" i="1" s="1"/>
  <c r="I50" i="1"/>
  <c r="U50" i="1" s="1"/>
  <c r="I54" i="1"/>
  <c r="W54" i="1" s="1"/>
  <c r="I58" i="1"/>
  <c r="S58" i="1" s="1"/>
  <c r="CY37" i="1"/>
  <c r="X37" i="1" s="1"/>
  <c r="T75" i="5" s="1"/>
  <c r="K79" i="5" s="1"/>
  <c r="CY36" i="1"/>
  <c r="X36" i="1" s="1"/>
  <c r="CP34" i="1"/>
  <c r="O34" i="1" s="1"/>
  <c r="CY28" i="1"/>
  <c r="X28" i="1" s="1"/>
  <c r="CZ28" i="1"/>
  <c r="Y28" i="1" s="1"/>
  <c r="CP28" i="1"/>
  <c r="O28" i="1" s="1"/>
  <c r="CP26" i="1"/>
  <c r="O26" i="1" s="1"/>
  <c r="CZ51" i="1"/>
  <c r="Y51" i="1" s="1"/>
  <c r="V104" i="5" s="1"/>
  <c r="U47" i="1"/>
  <c r="Q47" i="1"/>
  <c r="R42" i="1"/>
  <c r="GK42" i="1" s="1"/>
  <c r="CP41" i="1"/>
  <c r="O41" i="1" s="1"/>
  <c r="GK39" i="1"/>
  <c r="CZ39" i="1"/>
  <c r="Y39" i="1" s="1"/>
  <c r="V83" i="5" s="1"/>
  <c r="K88" i="5" s="1"/>
  <c r="CZ38" i="1"/>
  <c r="Y38" i="1" s="1"/>
  <c r="CY38" i="1"/>
  <c r="X38" i="1" s="1"/>
  <c r="AB37" i="1"/>
  <c r="CR37" i="1"/>
  <c r="Q37" i="1" s="1"/>
  <c r="AB54" i="1"/>
  <c r="AB52" i="1"/>
  <c r="U51" i="1"/>
  <c r="Q51" i="1"/>
  <c r="CP51" i="1" s="1"/>
  <c r="O51" i="1" s="1"/>
  <c r="K104" i="5" s="1"/>
  <c r="GX50" i="1"/>
  <c r="AD42" i="1"/>
  <c r="CR42" i="1" s="1"/>
  <c r="CX64" i="3"/>
  <c r="CX68" i="3"/>
  <c r="CX72" i="3"/>
  <c r="CX76" i="3"/>
  <c r="CX80" i="3"/>
  <c r="CX61" i="3"/>
  <c r="CX65" i="3"/>
  <c r="CX69" i="3"/>
  <c r="CX73" i="3"/>
  <c r="CX77" i="3"/>
  <c r="CX62" i="3"/>
  <c r="CX66" i="3"/>
  <c r="CX70" i="3"/>
  <c r="CX74" i="3"/>
  <c r="CX78" i="3"/>
  <c r="CX63" i="3"/>
  <c r="CX67" i="3"/>
  <c r="CX71" i="3"/>
  <c r="CX75" i="3"/>
  <c r="CX79" i="3"/>
  <c r="GK37" i="1"/>
  <c r="CZ37" i="1"/>
  <c r="Y37" i="1" s="1"/>
  <c r="V75" i="5" s="1"/>
  <c r="K80" i="5" s="1"/>
  <c r="CY24" i="1"/>
  <c r="X24" i="1" s="1"/>
  <c r="CZ24" i="1"/>
  <c r="Y24" i="1" s="1"/>
  <c r="AB58" i="1"/>
  <c r="AB56" i="1"/>
  <c r="U55" i="1"/>
  <c r="Q55" i="1"/>
  <c r="CP55" i="1" s="1"/>
  <c r="O55" i="1" s="1"/>
  <c r="K106" i="5" s="1"/>
  <c r="GX54" i="1"/>
  <c r="V50" i="1"/>
  <c r="R50" i="1"/>
  <c r="GK50" i="1" s="1"/>
  <c r="W49" i="1"/>
  <c r="S49" i="1"/>
  <c r="AD46" i="1"/>
  <c r="CR46" i="1" s="1"/>
  <c r="P44" i="1"/>
  <c r="CP44" i="1" s="1"/>
  <c r="O44" i="1" s="1"/>
  <c r="AB42" i="1"/>
  <c r="AB38" i="1"/>
  <c r="CQ38" i="1"/>
  <c r="P38" i="1" s="1"/>
  <c r="CY32" i="1"/>
  <c r="X32" i="1" s="1"/>
  <c r="CZ32" i="1"/>
  <c r="Y32" i="1" s="1"/>
  <c r="CP32" i="1"/>
  <c r="O32" i="1" s="1"/>
  <c r="CZ26" i="1"/>
  <c r="Y26" i="1" s="1"/>
  <c r="CY26" i="1"/>
  <c r="X26" i="1" s="1"/>
  <c r="AB25" i="1"/>
  <c r="CR25" i="1"/>
  <c r="Q25" i="1" s="1"/>
  <c r="CX84" i="3"/>
  <c r="CX88" i="3"/>
  <c r="CX92" i="3"/>
  <c r="CX96" i="3"/>
  <c r="CX100" i="3"/>
  <c r="CX81" i="3"/>
  <c r="CX85" i="3"/>
  <c r="CX89" i="3"/>
  <c r="CX93" i="3"/>
  <c r="CX97" i="3"/>
  <c r="CX101" i="3"/>
  <c r="CX82" i="3"/>
  <c r="CX86" i="3"/>
  <c r="CX90" i="3"/>
  <c r="CX94" i="3"/>
  <c r="CX98" i="3"/>
  <c r="CX83" i="3"/>
  <c r="CX87" i="3"/>
  <c r="CX91" i="3"/>
  <c r="CX95" i="3"/>
  <c r="CX99" i="3"/>
  <c r="T40" i="1"/>
  <c r="AB40" i="1"/>
  <c r="W35" i="1"/>
  <c r="S35" i="1"/>
  <c r="K70" i="5" s="1"/>
  <c r="GX33" i="1"/>
  <c r="T32" i="1"/>
  <c r="AB32" i="1"/>
  <c r="W31" i="1"/>
  <c r="S31" i="1"/>
  <c r="T28" i="1"/>
  <c r="AB28" i="1"/>
  <c r="CZ27" i="1"/>
  <c r="Y27" i="1" s="1"/>
  <c r="V36" i="5" s="1"/>
  <c r="K39" i="5" s="1"/>
  <c r="AD24" i="1"/>
  <c r="CR24" i="1" s="1"/>
  <c r="Q24" i="1" s="1"/>
  <c r="CZ33" i="1"/>
  <c r="Y33" i="1" s="1"/>
  <c r="CX20" i="3"/>
  <c r="CX24" i="3"/>
  <c r="CX21" i="3"/>
  <c r="CX22" i="3"/>
  <c r="CX19" i="3"/>
  <c r="CX23" i="3"/>
  <c r="CZ29" i="1"/>
  <c r="Y29" i="1" s="1"/>
  <c r="CX12" i="3"/>
  <c r="CX9" i="3"/>
  <c r="CX10" i="3"/>
  <c r="CX11" i="3"/>
  <c r="CX8" i="3"/>
  <c r="CX5" i="3"/>
  <c r="CX6" i="3"/>
  <c r="CX7" i="3"/>
  <c r="CY27" i="1"/>
  <c r="X27" i="1" s="1"/>
  <c r="CZ36" i="1"/>
  <c r="Y36" i="1" s="1"/>
  <c r="GM36" i="1" s="1"/>
  <c r="W25" i="1"/>
  <c r="S25" i="1"/>
  <c r="K31" i="5" s="1"/>
  <c r="P40" i="1"/>
  <c r="CP40" i="1" s="1"/>
  <c r="O40" i="1" s="1"/>
  <c r="AB34" i="1"/>
  <c r="AB30" i="1"/>
  <c r="CX16" i="3"/>
  <c r="CX13" i="3"/>
  <c r="CX17" i="3"/>
  <c r="CX14" i="3"/>
  <c r="CX18" i="3"/>
  <c r="CX15" i="3"/>
  <c r="K53" i="5" l="1"/>
  <c r="GN36" i="1"/>
  <c r="S54" i="1"/>
  <c r="S81" i="1"/>
  <c r="E128" i="5"/>
  <c r="GK83" i="1"/>
  <c r="K134" i="5"/>
  <c r="GX100" i="1"/>
  <c r="CP80" i="1"/>
  <c r="O80" i="1" s="1"/>
  <c r="U81" i="1"/>
  <c r="Q92" i="1"/>
  <c r="V86" i="1"/>
  <c r="P88" i="1"/>
  <c r="GM120" i="1"/>
  <c r="R155" i="1"/>
  <c r="GK155" i="1" s="1"/>
  <c r="CP161" i="1"/>
  <c r="O161" i="1" s="1"/>
  <c r="K286" i="5"/>
  <c r="J290" i="5" s="1"/>
  <c r="P290" i="5" s="1"/>
  <c r="CP165" i="1"/>
  <c r="O165" i="1" s="1"/>
  <c r="K305" i="5"/>
  <c r="V359" i="5"/>
  <c r="K363" i="5" s="1"/>
  <c r="P172" i="1"/>
  <c r="T257" i="5"/>
  <c r="K262" i="5" s="1"/>
  <c r="CZ173" i="1"/>
  <c r="Y173" i="1" s="1"/>
  <c r="V312" i="5" s="1"/>
  <c r="GN198" i="1"/>
  <c r="W172" i="1"/>
  <c r="R70" i="5"/>
  <c r="W74" i="5"/>
  <c r="G74" i="5"/>
  <c r="O74" i="5" s="1"/>
  <c r="K84" i="5"/>
  <c r="CY39" i="1"/>
  <c r="X39" i="1" s="1"/>
  <c r="T83" i="5" s="1"/>
  <c r="K87" i="5" s="1"/>
  <c r="R44" i="5"/>
  <c r="AB31" i="1"/>
  <c r="H54" i="5"/>
  <c r="CR31" i="1"/>
  <c r="Q31" i="1" s="1"/>
  <c r="K54" i="5" s="1"/>
  <c r="S47" i="1"/>
  <c r="R31" i="5"/>
  <c r="W35" i="5"/>
  <c r="G35" i="5"/>
  <c r="O35" i="5" s="1"/>
  <c r="S102" i="5"/>
  <c r="H97" i="5" s="1"/>
  <c r="S103" i="5"/>
  <c r="H139" i="5"/>
  <c r="W139" i="5" s="1"/>
  <c r="CR127" i="1"/>
  <c r="Q127" i="1" s="1"/>
  <c r="H226" i="5"/>
  <c r="S278" i="5"/>
  <c r="CR163" i="1"/>
  <c r="Q163" i="1" s="1"/>
  <c r="H294" i="5"/>
  <c r="H321" i="5"/>
  <c r="H354" i="5"/>
  <c r="EM22" i="1"/>
  <c r="EM237" i="1"/>
  <c r="P224" i="1"/>
  <c r="CP113" i="1"/>
  <c r="O113" i="1" s="1"/>
  <c r="K182" i="5"/>
  <c r="J186" i="5" s="1"/>
  <c r="P186" i="5" s="1"/>
  <c r="CR123" i="1"/>
  <c r="Q123" i="1" s="1"/>
  <c r="H208" i="5"/>
  <c r="H278" i="5"/>
  <c r="W278" i="5" s="1"/>
  <c r="S127" i="5"/>
  <c r="H241" i="5"/>
  <c r="S280" i="5"/>
  <c r="H275" i="5" s="1"/>
  <c r="CY189" i="1"/>
  <c r="X189" i="1" s="1"/>
  <c r="T344" i="5" s="1"/>
  <c r="CZ189" i="1"/>
  <c r="Y189" i="1" s="1"/>
  <c r="V344" i="5" s="1"/>
  <c r="K342" i="5" s="1"/>
  <c r="P101" i="1"/>
  <c r="CP101" i="1" s="1"/>
  <c r="O101" i="1" s="1"/>
  <c r="K147" i="5" s="1"/>
  <c r="R151" i="5"/>
  <c r="CP107" i="1"/>
  <c r="O107" i="1" s="1"/>
  <c r="K158" i="5" s="1"/>
  <c r="H280" i="5"/>
  <c r="W280" i="5" s="1"/>
  <c r="CY171" i="1"/>
  <c r="X171" i="1" s="1"/>
  <c r="T311" i="5" s="1"/>
  <c r="CZ171" i="1"/>
  <c r="Y171" i="1" s="1"/>
  <c r="V311" i="5" s="1"/>
  <c r="CY162" i="1"/>
  <c r="X162" i="1" s="1"/>
  <c r="V42" i="5"/>
  <c r="K48" i="5" s="1"/>
  <c r="AB24" i="1"/>
  <c r="CP25" i="1"/>
  <c r="O25" i="1" s="1"/>
  <c r="V46" i="1"/>
  <c r="CP37" i="1"/>
  <c r="O37" i="1" s="1"/>
  <c r="K77" i="5"/>
  <c r="J82" i="5" s="1"/>
  <c r="P82" i="5" s="1"/>
  <c r="CP35" i="1"/>
  <c r="O35" i="1" s="1"/>
  <c r="V54" i="1"/>
  <c r="P50" i="1"/>
  <c r="V49" i="1"/>
  <c r="Q49" i="1"/>
  <c r="GN74" i="1"/>
  <c r="Q85" i="1"/>
  <c r="E139" i="5"/>
  <c r="AB88" i="1"/>
  <c r="V92" i="1"/>
  <c r="P81" i="1"/>
  <c r="K175" i="5"/>
  <c r="T86" i="1"/>
  <c r="W100" i="1"/>
  <c r="K165" i="5"/>
  <c r="P155" i="1"/>
  <c r="GN138" i="1"/>
  <c r="V155" i="1"/>
  <c r="Q159" i="1"/>
  <c r="V334" i="5"/>
  <c r="GM179" i="1"/>
  <c r="T323" i="5"/>
  <c r="GN194" i="1"/>
  <c r="CR29" i="1"/>
  <c r="Q29" i="1" s="1"/>
  <c r="H45" i="5"/>
  <c r="G50" i="5" s="1"/>
  <c r="O50" i="5" s="1"/>
  <c r="P47" i="1"/>
  <c r="CP47" i="1" s="1"/>
  <c r="O47" i="1" s="1"/>
  <c r="K102" i="5" s="1"/>
  <c r="R76" i="5"/>
  <c r="W82" i="5"/>
  <c r="G82" i="5"/>
  <c r="O82" i="5" s="1"/>
  <c r="CZ57" i="1"/>
  <c r="Y57" i="1" s="1"/>
  <c r="V107" i="5" s="1"/>
  <c r="S120" i="5"/>
  <c r="H116" i="5" s="1"/>
  <c r="L373" i="5"/>
  <c r="AB29" i="1"/>
  <c r="R63" i="5"/>
  <c r="W67" i="5"/>
  <c r="G67" i="5"/>
  <c r="O67" i="5" s="1"/>
  <c r="W47" i="1"/>
  <c r="U103" i="5"/>
  <c r="CZ30" i="1"/>
  <c r="Y30" i="1" s="1"/>
  <c r="H127" i="5"/>
  <c r="W127" i="5" s="1"/>
  <c r="H262" i="5"/>
  <c r="U278" i="5"/>
  <c r="CY193" i="1"/>
  <c r="X193" i="1" s="1"/>
  <c r="T346" i="5" s="1"/>
  <c r="CZ193" i="1"/>
  <c r="Y193" i="1" s="1"/>
  <c r="V346" i="5" s="1"/>
  <c r="CR83" i="1"/>
  <c r="Q83" i="1" s="1"/>
  <c r="K133" i="5" s="1"/>
  <c r="H133" i="5"/>
  <c r="AB103" i="1"/>
  <c r="H152" i="5"/>
  <c r="W159" i="5" s="1"/>
  <c r="CR103" i="1"/>
  <c r="Q103" i="1" s="1"/>
  <c r="H230" i="5"/>
  <c r="H237" i="5"/>
  <c r="CR133" i="1"/>
  <c r="Q133" i="1" s="1"/>
  <c r="L372" i="5"/>
  <c r="Q372" i="5" s="1"/>
  <c r="L371" i="5"/>
  <c r="U128" i="5"/>
  <c r="H137" i="5"/>
  <c r="CR109" i="1"/>
  <c r="Q109" i="1" s="1"/>
  <c r="K163" i="5" s="1"/>
  <c r="J169" i="5" s="1"/>
  <c r="P169" i="5" s="1"/>
  <c r="H163" i="5"/>
  <c r="H217" i="5"/>
  <c r="CR125" i="1"/>
  <c r="Q125" i="1" s="1"/>
  <c r="G335" i="5"/>
  <c r="O335" i="5" s="1"/>
  <c r="AB195" i="1"/>
  <c r="H350" i="5"/>
  <c r="G358" i="5" s="1"/>
  <c r="O358" i="5" s="1"/>
  <c r="CR195" i="1"/>
  <c r="Q195" i="1" s="1"/>
  <c r="W372" i="5"/>
  <c r="G372" i="5"/>
  <c r="O372" i="5" s="1"/>
  <c r="R368" i="5"/>
  <c r="V101" i="1"/>
  <c r="CY103" i="1"/>
  <c r="X103" i="1" s="1"/>
  <c r="T149" i="5" s="1"/>
  <c r="K154" i="5" s="1"/>
  <c r="K151" i="5"/>
  <c r="R172" i="5"/>
  <c r="H203" i="5"/>
  <c r="W203" i="5" s="1"/>
  <c r="CR139" i="1"/>
  <c r="Q139" i="1" s="1"/>
  <c r="H248" i="5"/>
  <c r="W256" i="5" s="1"/>
  <c r="H259" i="5"/>
  <c r="AB145" i="1"/>
  <c r="CR145" i="1"/>
  <c r="Q145" i="1" s="1"/>
  <c r="H276" i="5"/>
  <c r="CY197" i="1"/>
  <c r="X197" i="1" s="1"/>
  <c r="T356" i="5" s="1"/>
  <c r="AB133" i="1"/>
  <c r="S46" i="1"/>
  <c r="GM27" i="1"/>
  <c r="T36" i="5"/>
  <c r="K38" i="5" s="1"/>
  <c r="J41" i="5" s="1"/>
  <c r="P41" i="5" s="1"/>
  <c r="GN33" i="1"/>
  <c r="V61" i="5"/>
  <c r="K65" i="5" s="1"/>
  <c r="J67" i="5" s="1"/>
  <c r="P67" i="5" s="1"/>
  <c r="Q50" i="1"/>
  <c r="P46" i="1"/>
  <c r="T50" i="1"/>
  <c r="V69" i="1"/>
  <c r="W50" i="1"/>
  <c r="U73" i="1"/>
  <c r="E124" i="5"/>
  <c r="S50" i="1"/>
  <c r="CP53" i="1"/>
  <c r="O53" i="1" s="1"/>
  <c r="K105" i="5" s="1"/>
  <c r="AB69" i="1"/>
  <c r="U79" i="1"/>
  <c r="V100" i="1"/>
  <c r="GM72" i="1"/>
  <c r="Q88" i="1"/>
  <c r="W88" i="1"/>
  <c r="GN129" i="1"/>
  <c r="T232" i="5"/>
  <c r="CP137" i="1"/>
  <c r="O137" i="1" s="1"/>
  <c r="K244" i="5" s="1"/>
  <c r="GM162" i="1"/>
  <c r="W167" i="1"/>
  <c r="E309" i="5"/>
  <c r="K201" i="5"/>
  <c r="U159" i="1"/>
  <c r="E280" i="5"/>
  <c r="GM202" i="1"/>
  <c r="R53" i="5"/>
  <c r="W60" i="5"/>
  <c r="G60" i="5"/>
  <c r="O60" i="5" s="1"/>
  <c r="R93" i="5"/>
  <c r="V47" i="1"/>
  <c r="R84" i="5"/>
  <c r="W90" i="5"/>
  <c r="S122" i="5"/>
  <c r="U120" i="5"/>
  <c r="S124" i="5"/>
  <c r="AB39" i="1"/>
  <c r="H85" i="5"/>
  <c r="G90" i="5" s="1"/>
  <c r="O90" i="5" s="1"/>
  <c r="CR39" i="1"/>
  <c r="Q39" i="1" s="1"/>
  <c r="T47" i="1"/>
  <c r="H120" i="5"/>
  <c r="W120" i="5" s="1"/>
  <c r="CY30" i="1"/>
  <c r="X30" i="1" s="1"/>
  <c r="H128" i="5"/>
  <c r="W128" i="5" s="1"/>
  <c r="H252" i="5"/>
  <c r="H263" i="5"/>
  <c r="CY177" i="1"/>
  <c r="X177" i="1" s="1"/>
  <c r="T315" i="5" s="1"/>
  <c r="K320" i="5" s="1"/>
  <c r="K316" i="5"/>
  <c r="CZ177" i="1"/>
  <c r="Y177" i="1" s="1"/>
  <c r="V315" i="5" s="1"/>
  <c r="H341" i="5"/>
  <c r="R225" i="5"/>
  <c r="W234" i="5"/>
  <c r="R284" i="5"/>
  <c r="G290" i="5"/>
  <c r="O290" i="5" s="1"/>
  <c r="W290" i="5"/>
  <c r="S128" i="5"/>
  <c r="H197" i="5"/>
  <c r="CR117" i="1"/>
  <c r="Q117" i="1" s="1"/>
  <c r="R207" i="5"/>
  <c r="G214" i="5"/>
  <c r="O214" i="5" s="1"/>
  <c r="W214" i="5"/>
  <c r="H240" i="5"/>
  <c r="H272" i="5"/>
  <c r="CR153" i="1"/>
  <c r="Q153" i="1" s="1"/>
  <c r="W299" i="5"/>
  <c r="G299" i="5"/>
  <c r="O299" i="5" s="1"/>
  <c r="R293" i="5"/>
  <c r="U309" i="5"/>
  <c r="H317" i="5"/>
  <c r="CR177" i="1"/>
  <c r="Q177" i="1" s="1"/>
  <c r="CY181" i="1"/>
  <c r="X181" i="1" s="1"/>
  <c r="T324" i="5" s="1"/>
  <c r="CZ181" i="1"/>
  <c r="Y181" i="1" s="1"/>
  <c r="V324" i="5" s="1"/>
  <c r="CR187" i="1"/>
  <c r="Q187" i="1" s="1"/>
  <c r="K338" i="5" s="1"/>
  <c r="H338" i="5"/>
  <c r="G347" i="5" s="1"/>
  <c r="O347" i="5" s="1"/>
  <c r="CY201" i="1"/>
  <c r="X201" i="1" s="1"/>
  <c r="T359" i="5" s="1"/>
  <c r="K362" i="5" s="1"/>
  <c r="K361" i="5"/>
  <c r="J365" i="5" s="1"/>
  <c r="P365" i="5" s="1"/>
  <c r="U126" i="5"/>
  <c r="H147" i="5"/>
  <c r="W147" i="5" s="1"/>
  <c r="H154" i="5"/>
  <c r="H200" i="5"/>
  <c r="R216" i="5"/>
  <c r="G223" i="5"/>
  <c r="O223" i="5" s="1"/>
  <c r="W223" i="5"/>
  <c r="AB126" i="1"/>
  <c r="H307" i="5"/>
  <c r="CP185" i="1"/>
  <c r="O185" i="1" s="1"/>
  <c r="K334" i="5" s="1"/>
  <c r="R361" i="5"/>
  <c r="W365" i="5"/>
  <c r="G365" i="5"/>
  <c r="O365" i="5" s="1"/>
  <c r="U69" i="1"/>
  <c r="E122" i="5"/>
  <c r="CP83" i="1"/>
  <c r="O83" i="1" s="1"/>
  <c r="K135" i="5"/>
  <c r="GM107" i="1"/>
  <c r="V158" i="5"/>
  <c r="K155" i="5" s="1"/>
  <c r="AB132" i="1"/>
  <c r="T215" i="5"/>
  <c r="K220" i="5" s="1"/>
  <c r="K229" i="5"/>
  <c r="GM197" i="1"/>
  <c r="V356" i="5"/>
  <c r="K332" i="5"/>
  <c r="J335" i="5" s="1"/>
  <c r="P335" i="5" s="1"/>
  <c r="K263" i="5"/>
  <c r="T336" i="5"/>
  <c r="K341" i="5" s="1"/>
  <c r="H102" i="5"/>
  <c r="W102" i="5" s="1"/>
  <c r="H103" i="5"/>
  <c r="W103" i="5" s="1"/>
  <c r="R112" i="5"/>
  <c r="H124" i="5"/>
  <c r="W124" i="5" s="1"/>
  <c r="U122" i="5"/>
  <c r="H117" i="5" s="1"/>
  <c r="GK61" i="1"/>
  <c r="K114" i="5"/>
  <c r="U124" i="5"/>
  <c r="R37" i="5"/>
  <c r="G41" i="5"/>
  <c r="O41" i="5" s="1"/>
  <c r="W41" i="5"/>
  <c r="U102" i="5"/>
  <c r="H98" i="5" s="1"/>
  <c r="CR61" i="1"/>
  <c r="Q61" i="1" s="1"/>
  <c r="H113" i="5"/>
  <c r="W129" i="5" s="1"/>
  <c r="H126" i="5"/>
  <c r="W126" i="5" s="1"/>
  <c r="R162" i="5"/>
  <c r="W169" i="5"/>
  <c r="G169" i="5"/>
  <c r="O169" i="5" s="1"/>
  <c r="R181" i="5"/>
  <c r="G186" i="5"/>
  <c r="O186" i="5" s="1"/>
  <c r="W186" i="5"/>
  <c r="W347" i="5"/>
  <c r="BC22" i="1"/>
  <c r="BC237" i="1"/>
  <c r="F221" i="1"/>
  <c r="K164" i="5"/>
  <c r="GK109" i="1"/>
  <c r="CR115" i="1"/>
  <c r="Q115" i="1" s="1"/>
  <c r="H189" i="5"/>
  <c r="G194" i="5" s="1"/>
  <c r="O194" i="5" s="1"/>
  <c r="G234" i="5"/>
  <c r="O234" i="5" s="1"/>
  <c r="CP187" i="1"/>
  <c r="O187" i="1" s="1"/>
  <c r="GM187" i="1" s="1"/>
  <c r="K340" i="5"/>
  <c r="EI22" i="1"/>
  <c r="P215" i="1"/>
  <c r="EI237" i="1"/>
  <c r="U127" i="5"/>
  <c r="CR111" i="1"/>
  <c r="Q111" i="1" s="1"/>
  <c r="K173" i="5" s="1"/>
  <c r="J179" i="5" s="1"/>
  <c r="P179" i="5" s="1"/>
  <c r="H173" i="5"/>
  <c r="G179" i="5" s="1"/>
  <c r="O179" i="5" s="1"/>
  <c r="R188" i="5"/>
  <c r="W194" i="5"/>
  <c r="H243" i="5"/>
  <c r="W243" i="5" s="1"/>
  <c r="S309" i="5"/>
  <c r="H306" i="5" s="1"/>
  <c r="G314" i="5" s="1"/>
  <c r="O314" i="5" s="1"/>
  <c r="J372" i="5"/>
  <c r="P372" i="5" s="1"/>
  <c r="S126" i="5"/>
  <c r="S139" i="5"/>
  <c r="H136" i="5" s="1"/>
  <c r="G148" i="5" s="1"/>
  <c r="O148" i="5" s="1"/>
  <c r="H155" i="5"/>
  <c r="H201" i="5"/>
  <c r="R271" i="5"/>
  <c r="R302" i="5"/>
  <c r="GM37" i="1"/>
  <c r="GN37" i="1"/>
  <c r="GM55" i="1"/>
  <c r="GN55" i="1"/>
  <c r="GM59" i="1"/>
  <c r="GN59" i="1"/>
  <c r="GM66" i="1"/>
  <c r="GN66" i="1"/>
  <c r="GN112" i="1"/>
  <c r="GM112" i="1"/>
  <c r="GN119" i="1"/>
  <c r="GM119" i="1"/>
  <c r="GM51" i="1"/>
  <c r="GN51" i="1"/>
  <c r="GN104" i="1"/>
  <c r="GM104" i="1"/>
  <c r="GM130" i="1"/>
  <c r="GN130" i="1"/>
  <c r="GN135" i="1"/>
  <c r="GM135" i="1"/>
  <c r="GM156" i="1"/>
  <c r="GN156" i="1"/>
  <c r="GM93" i="1"/>
  <c r="GN93" i="1"/>
  <c r="GN124" i="1"/>
  <c r="GM124" i="1"/>
  <c r="GM186" i="1"/>
  <c r="GN186" i="1"/>
  <c r="GM89" i="1"/>
  <c r="GN89" i="1"/>
  <c r="GM28" i="1"/>
  <c r="GN28" i="1"/>
  <c r="CZ42" i="1"/>
  <c r="Y42" i="1" s="1"/>
  <c r="CY42" i="1"/>
  <c r="X42" i="1" s="1"/>
  <c r="CY53" i="1"/>
  <c r="X53" i="1" s="1"/>
  <c r="CZ53" i="1"/>
  <c r="Y53" i="1" s="1"/>
  <c r="P58" i="1"/>
  <c r="GM71" i="1"/>
  <c r="GN71" i="1"/>
  <c r="CZ82" i="1"/>
  <c r="Y82" i="1" s="1"/>
  <c r="CY82" i="1"/>
  <c r="X82" i="1" s="1"/>
  <c r="Q42" i="1"/>
  <c r="V42" i="1"/>
  <c r="AB50" i="1"/>
  <c r="GK40" i="1"/>
  <c r="CP43" i="1"/>
  <c r="O43" i="1" s="1"/>
  <c r="K100" i="5" s="1"/>
  <c r="CY61" i="1"/>
  <c r="X61" i="1" s="1"/>
  <c r="CZ61" i="1"/>
  <c r="Y61" i="1" s="1"/>
  <c r="V110" i="5" s="1"/>
  <c r="CY35" i="1"/>
  <c r="X35" i="1" s="1"/>
  <c r="CZ35" i="1"/>
  <c r="Y35" i="1" s="1"/>
  <c r="V68" i="5" s="1"/>
  <c r="K72" i="5" s="1"/>
  <c r="CP38" i="1"/>
  <c r="O38" i="1" s="1"/>
  <c r="Q46" i="1"/>
  <c r="R46" i="1"/>
  <c r="GK46" i="1" s="1"/>
  <c r="GX46" i="1"/>
  <c r="GX42" i="1"/>
  <c r="GX49" i="1"/>
  <c r="R49" i="1"/>
  <c r="GK49" i="1" s="1"/>
  <c r="R54" i="1"/>
  <c r="GK54" i="1" s="1"/>
  <c r="CZ40" i="1"/>
  <c r="Y40" i="1" s="1"/>
  <c r="P42" i="1"/>
  <c r="CP42" i="1" s="1"/>
  <c r="O42" i="1" s="1"/>
  <c r="U54" i="1"/>
  <c r="Q69" i="1"/>
  <c r="Q58" i="1"/>
  <c r="GM68" i="1"/>
  <c r="GN68" i="1"/>
  <c r="GK47" i="1"/>
  <c r="P49" i="1"/>
  <c r="CP49" i="1" s="1"/>
  <c r="O49" i="1" s="1"/>
  <c r="K103" i="5" s="1"/>
  <c r="GM52" i="1"/>
  <c r="GN52" i="1"/>
  <c r="T58" i="1"/>
  <c r="W77" i="1"/>
  <c r="U77" i="1"/>
  <c r="AB62" i="1"/>
  <c r="GX69" i="1"/>
  <c r="U49" i="1"/>
  <c r="CY76" i="1"/>
  <c r="X76" i="1" s="1"/>
  <c r="CZ76" i="1"/>
  <c r="Y76" i="1" s="1"/>
  <c r="GX79" i="1"/>
  <c r="W79" i="1"/>
  <c r="CZ63" i="1"/>
  <c r="Y63" i="1" s="1"/>
  <c r="V119" i="5" s="1"/>
  <c r="W69" i="1"/>
  <c r="GM75" i="1"/>
  <c r="GN75" i="1"/>
  <c r="V81" i="1"/>
  <c r="Q100" i="1"/>
  <c r="CZ60" i="1"/>
  <c r="Y60" i="1" s="1"/>
  <c r="CP78" i="1"/>
  <c r="O78" i="1" s="1"/>
  <c r="P85" i="1"/>
  <c r="R100" i="1"/>
  <c r="GK100" i="1" s="1"/>
  <c r="P73" i="1"/>
  <c r="CP76" i="1"/>
  <c r="O76" i="1" s="1"/>
  <c r="T81" i="1"/>
  <c r="R96" i="1"/>
  <c r="GK96" i="1" s="1"/>
  <c r="Q77" i="1"/>
  <c r="P79" i="1"/>
  <c r="Q81" i="1"/>
  <c r="R92" i="1"/>
  <c r="GK92" i="1" s="1"/>
  <c r="AB100" i="1"/>
  <c r="T77" i="1"/>
  <c r="GN94" i="1"/>
  <c r="GM94" i="1"/>
  <c r="GM131" i="1"/>
  <c r="GN131" i="1"/>
  <c r="U96" i="1"/>
  <c r="CZ101" i="1"/>
  <c r="Y101" i="1" s="1"/>
  <c r="V147" i="5" s="1"/>
  <c r="CZ108" i="1"/>
  <c r="Y108" i="1" s="1"/>
  <c r="W81" i="1"/>
  <c r="CY83" i="1"/>
  <c r="X83" i="1" s="1"/>
  <c r="T130" i="5" s="1"/>
  <c r="T92" i="1"/>
  <c r="W96" i="1"/>
  <c r="CZ87" i="1"/>
  <c r="Y87" i="1" s="1"/>
  <c r="V140" i="5" s="1"/>
  <c r="U92" i="1"/>
  <c r="AB116" i="1"/>
  <c r="CY134" i="1"/>
  <c r="X134" i="1" s="1"/>
  <c r="CZ134" i="1"/>
  <c r="Y134" i="1" s="1"/>
  <c r="GM140" i="1"/>
  <c r="GN140" i="1"/>
  <c r="CY158" i="1"/>
  <c r="X158" i="1" s="1"/>
  <c r="CZ158" i="1"/>
  <c r="Y158" i="1" s="1"/>
  <c r="GM129" i="1"/>
  <c r="CZ137" i="1"/>
  <c r="Y137" i="1" s="1"/>
  <c r="V244" i="5" s="1"/>
  <c r="K241" i="5" s="1"/>
  <c r="CY137" i="1"/>
  <c r="X137" i="1" s="1"/>
  <c r="CY150" i="1"/>
  <c r="X150" i="1" s="1"/>
  <c r="CZ150" i="1"/>
  <c r="Y150" i="1" s="1"/>
  <c r="GX159" i="1"/>
  <c r="U155" i="1"/>
  <c r="W155" i="1"/>
  <c r="S155" i="1"/>
  <c r="GX155" i="1"/>
  <c r="GX172" i="1"/>
  <c r="EU22" i="1"/>
  <c r="P221" i="1"/>
  <c r="EU237" i="1"/>
  <c r="GN162" i="1"/>
  <c r="GM138" i="1"/>
  <c r="T155" i="1"/>
  <c r="Q167" i="1"/>
  <c r="Q172" i="1"/>
  <c r="CP172" i="1" s="1"/>
  <c r="O172" i="1" s="1"/>
  <c r="CY175" i="1"/>
  <c r="X175" i="1" s="1"/>
  <c r="T313" i="5" s="1"/>
  <c r="CZ175" i="1"/>
  <c r="Y175" i="1" s="1"/>
  <c r="V313" i="5" s="1"/>
  <c r="GM183" i="1"/>
  <c r="GN183" i="1"/>
  <c r="AO22" i="1"/>
  <c r="F209" i="1"/>
  <c r="AO237" i="1"/>
  <c r="V172" i="1"/>
  <c r="CP180" i="1"/>
  <c r="O180" i="1" s="1"/>
  <c r="BB22" i="1"/>
  <c r="BB237" i="1"/>
  <c r="F218" i="1"/>
  <c r="ET22" i="1"/>
  <c r="P218" i="1"/>
  <c r="ET237" i="1"/>
  <c r="GM203" i="1"/>
  <c r="GN203" i="1"/>
  <c r="GN179" i="1"/>
  <c r="GN187" i="1"/>
  <c r="GN197" i="1"/>
  <c r="GM178" i="1"/>
  <c r="GN182" i="1"/>
  <c r="GM198" i="1"/>
  <c r="GN176" i="1"/>
  <c r="GM191" i="1"/>
  <c r="GN191" i="1"/>
  <c r="AQ22" i="1"/>
  <c r="F215" i="1"/>
  <c r="AQ237" i="1"/>
  <c r="AU22" i="1"/>
  <c r="AU237" i="1"/>
  <c r="F224" i="1"/>
  <c r="GN201" i="1"/>
  <c r="GM33" i="1"/>
  <c r="CP46" i="1"/>
  <c r="O46" i="1" s="1"/>
  <c r="V58" i="1"/>
  <c r="CY25" i="1"/>
  <c r="X25" i="1" s="1"/>
  <c r="CZ25" i="1"/>
  <c r="Y25" i="1" s="1"/>
  <c r="V29" i="5" s="1"/>
  <c r="K33" i="5" s="1"/>
  <c r="GM32" i="1"/>
  <c r="GN32" i="1"/>
  <c r="CZ49" i="1"/>
  <c r="Y49" i="1" s="1"/>
  <c r="V103" i="5" s="1"/>
  <c r="CY49" i="1"/>
  <c r="X49" i="1" s="1"/>
  <c r="T103" i="5" s="1"/>
  <c r="GN27" i="1"/>
  <c r="GM41" i="1"/>
  <c r="GN41" i="1"/>
  <c r="GM26" i="1"/>
  <c r="GN26" i="1"/>
  <c r="W42" i="1"/>
  <c r="W58" i="1"/>
  <c r="P54" i="1"/>
  <c r="R58" i="1"/>
  <c r="GK58" i="1" s="1"/>
  <c r="R69" i="1"/>
  <c r="GK69" i="1" s="1"/>
  <c r="Q54" i="1"/>
  <c r="GN60" i="1"/>
  <c r="GM60" i="1"/>
  <c r="GN64" i="1"/>
  <c r="GM64" i="1"/>
  <c r="GM70" i="1"/>
  <c r="GN70" i="1"/>
  <c r="U42" i="1"/>
  <c r="GX81" i="1"/>
  <c r="CZ65" i="1"/>
  <c r="Y65" i="1" s="1"/>
  <c r="V120" i="5" s="1"/>
  <c r="CY65" i="1"/>
  <c r="X65" i="1" s="1"/>
  <c r="W73" i="1"/>
  <c r="CY79" i="1"/>
  <c r="X79" i="1" s="1"/>
  <c r="T127" i="5" s="1"/>
  <c r="CZ79" i="1"/>
  <c r="Y79" i="1" s="1"/>
  <c r="V127" i="5" s="1"/>
  <c r="S85" i="1"/>
  <c r="T85" i="1"/>
  <c r="GX85" i="1"/>
  <c r="T73" i="1"/>
  <c r="P77" i="1"/>
  <c r="CP77" i="1" s="1"/>
  <c r="O77" i="1" s="1"/>
  <c r="K126" i="5" s="1"/>
  <c r="CP82" i="1"/>
  <c r="O82" i="1" s="1"/>
  <c r="V96" i="1"/>
  <c r="S77" i="1"/>
  <c r="R86" i="1"/>
  <c r="GK86" i="1" s="1"/>
  <c r="GX86" i="1"/>
  <c r="R85" i="1"/>
  <c r="GK85" i="1" s="1"/>
  <c r="GM97" i="1"/>
  <c r="GN97" i="1"/>
  <c r="T96" i="1"/>
  <c r="W86" i="1"/>
  <c r="GM90" i="1"/>
  <c r="GN90" i="1"/>
  <c r="P100" i="1"/>
  <c r="GN102" i="1"/>
  <c r="GM102" i="1"/>
  <c r="CY108" i="1"/>
  <c r="X108" i="1" s="1"/>
  <c r="GM108" i="1" s="1"/>
  <c r="P86" i="1"/>
  <c r="GN122" i="1"/>
  <c r="GM122" i="1"/>
  <c r="Q79" i="1"/>
  <c r="CY87" i="1"/>
  <c r="X87" i="1" s="1"/>
  <c r="AB112" i="1"/>
  <c r="GN152" i="1"/>
  <c r="GM152" i="1"/>
  <c r="GN141" i="1"/>
  <c r="GM141" i="1"/>
  <c r="GN147" i="1"/>
  <c r="GM147" i="1"/>
  <c r="CY160" i="1"/>
  <c r="X160" i="1" s="1"/>
  <c r="CZ160" i="1"/>
  <c r="Y160" i="1" s="1"/>
  <c r="CP134" i="1"/>
  <c r="O134" i="1" s="1"/>
  <c r="AB170" i="1"/>
  <c r="CR170" i="1"/>
  <c r="Q170" i="1" s="1"/>
  <c r="CP170" i="1" s="1"/>
  <c r="O170" i="1" s="1"/>
  <c r="GN181" i="1"/>
  <c r="GM181" i="1"/>
  <c r="GN193" i="1"/>
  <c r="GM193" i="1"/>
  <c r="GA22" i="1"/>
  <c r="ER205" i="1"/>
  <c r="R167" i="1"/>
  <c r="GK167" i="1" s="1"/>
  <c r="U172" i="1"/>
  <c r="CY199" i="1"/>
  <c r="X199" i="1" s="1"/>
  <c r="T357" i="5" s="1"/>
  <c r="K353" i="5" s="1"/>
  <c r="CZ199" i="1"/>
  <c r="Y199" i="1" s="1"/>
  <c r="EH22" i="1"/>
  <c r="P214" i="1"/>
  <c r="EH237" i="1"/>
  <c r="GN34" i="1"/>
  <c r="GM34" i="1"/>
  <c r="CY54" i="1"/>
  <c r="X54" i="1" s="1"/>
  <c r="CZ54" i="1"/>
  <c r="Y54" i="1" s="1"/>
  <c r="GN56" i="1"/>
  <c r="GM56" i="1"/>
  <c r="GM87" i="1"/>
  <c r="GK80" i="1"/>
  <c r="CY80" i="1"/>
  <c r="X80" i="1" s="1"/>
  <c r="GM80" i="1" s="1"/>
  <c r="CZ86" i="1"/>
  <c r="Y86" i="1" s="1"/>
  <c r="GN62" i="1"/>
  <c r="GM62" i="1"/>
  <c r="CZ78" i="1"/>
  <c r="Y78" i="1" s="1"/>
  <c r="CY78" i="1"/>
  <c r="X78" i="1" s="1"/>
  <c r="CZ96" i="1"/>
  <c r="Y96" i="1" s="1"/>
  <c r="CY96" i="1"/>
  <c r="X96" i="1" s="1"/>
  <c r="CY91" i="1"/>
  <c r="X91" i="1" s="1"/>
  <c r="CZ91" i="1"/>
  <c r="Y91" i="1" s="1"/>
  <c r="V142" i="5" s="1"/>
  <c r="GX96" i="1"/>
  <c r="AB104" i="1"/>
  <c r="CP81" i="1"/>
  <c r="O81" i="1" s="1"/>
  <c r="K128" i="5" s="1"/>
  <c r="GM99" i="1"/>
  <c r="GN99" i="1"/>
  <c r="GM128" i="1"/>
  <c r="GN128" i="1"/>
  <c r="GN114" i="1"/>
  <c r="GM114" i="1"/>
  <c r="GN126" i="1"/>
  <c r="GM126" i="1"/>
  <c r="CY118" i="1"/>
  <c r="X118" i="1" s="1"/>
  <c r="CZ118" i="1"/>
  <c r="Y118" i="1" s="1"/>
  <c r="AB124" i="1"/>
  <c r="GN142" i="1"/>
  <c r="GM142" i="1"/>
  <c r="T167" i="1"/>
  <c r="U167" i="1"/>
  <c r="S167" i="1"/>
  <c r="GX167" i="1"/>
  <c r="GN132" i="1"/>
  <c r="GM132" i="1"/>
  <c r="GN151" i="1"/>
  <c r="GM151" i="1"/>
  <c r="CY164" i="1"/>
  <c r="X164" i="1" s="1"/>
  <c r="CZ164" i="1"/>
  <c r="Y164" i="1" s="1"/>
  <c r="GN116" i="1"/>
  <c r="GM116" i="1"/>
  <c r="CZ143" i="1"/>
  <c r="Y143" i="1" s="1"/>
  <c r="V255" i="5" s="1"/>
  <c r="K252" i="5" s="1"/>
  <c r="CY143" i="1"/>
  <c r="X143" i="1" s="1"/>
  <c r="T255" i="5" s="1"/>
  <c r="K251" i="5" s="1"/>
  <c r="CP143" i="1"/>
  <c r="O143" i="1" s="1"/>
  <c r="K255" i="5" s="1"/>
  <c r="GM161" i="1"/>
  <c r="GN161" i="1"/>
  <c r="GM165" i="1"/>
  <c r="GN165" i="1"/>
  <c r="GK170" i="1"/>
  <c r="CZ170" i="1"/>
  <c r="Y170" i="1" s="1"/>
  <c r="EG18" i="1"/>
  <c r="P241" i="1"/>
  <c r="GN150" i="1"/>
  <c r="P167" i="1"/>
  <c r="CP167" i="1" s="1"/>
  <c r="O167" i="1" s="1"/>
  <c r="K309" i="5" s="1"/>
  <c r="V167" i="1"/>
  <c r="GN184" i="1"/>
  <c r="GM184" i="1"/>
  <c r="GN196" i="1"/>
  <c r="GM196" i="1"/>
  <c r="GM157" i="1"/>
  <c r="GN157" i="1"/>
  <c r="GM200" i="1"/>
  <c r="GN200" i="1"/>
  <c r="AP22" i="1"/>
  <c r="AP237" i="1"/>
  <c r="F214" i="1"/>
  <c r="G16" i="2" s="1"/>
  <c r="G18" i="2" s="1"/>
  <c r="EL22" i="1"/>
  <c r="P223" i="1"/>
  <c r="EL237" i="1"/>
  <c r="GM173" i="1"/>
  <c r="GN173" i="1"/>
  <c r="GN199" i="1"/>
  <c r="GN185" i="1"/>
  <c r="GX58" i="1"/>
  <c r="CY46" i="1"/>
  <c r="X46" i="1" s="1"/>
  <c r="CZ46" i="1"/>
  <c r="Y46" i="1" s="1"/>
  <c r="S69" i="1"/>
  <c r="T69" i="1"/>
  <c r="GM45" i="1"/>
  <c r="GN45" i="1"/>
  <c r="CY50" i="1"/>
  <c r="X50" i="1" s="1"/>
  <c r="CZ50" i="1"/>
  <c r="Y50" i="1" s="1"/>
  <c r="CY31" i="1"/>
  <c r="X31" i="1" s="1"/>
  <c r="CZ31" i="1"/>
  <c r="Y31" i="1" s="1"/>
  <c r="V51" i="5" s="1"/>
  <c r="K58" i="5" s="1"/>
  <c r="GM44" i="1"/>
  <c r="GN44" i="1"/>
  <c r="CP24" i="1"/>
  <c r="O24" i="1" s="1"/>
  <c r="GM48" i="1"/>
  <c r="GN48" i="1"/>
  <c r="W46" i="1"/>
  <c r="GM67" i="1"/>
  <c r="GN67" i="1"/>
  <c r="GM57" i="1"/>
  <c r="GN57" i="1"/>
  <c r="GX73" i="1"/>
  <c r="T42" i="1"/>
  <c r="CZ81" i="1"/>
  <c r="Y81" i="1" s="1"/>
  <c r="V128" i="5" s="1"/>
  <c r="U46" i="1"/>
  <c r="T54" i="1"/>
  <c r="U58" i="1"/>
  <c r="Q73" i="1"/>
  <c r="CY63" i="1"/>
  <c r="X63" i="1" s="1"/>
  <c r="P69" i="1"/>
  <c r="R81" i="1"/>
  <c r="GK81" i="1" s="1"/>
  <c r="GM98" i="1"/>
  <c r="GN98" i="1"/>
  <c r="S73" i="1"/>
  <c r="Q96" i="1"/>
  <c r="Q86" i="1"/>
  <c r="GM95" i="1"/>
  <c r="GN95" i="1"/>
  <c r="CY84" i="1"/>
  <c r="X84" i="1" s="1"/>
  <c r="CZ84" i="1"/>
  <c r="Y84" i="1" s="1"/>
  <c r="GN84" i="1" s="1"/>
  <c r="GM106" i="1"/>
  <c r="GN106" i="1"/>
  <c r="W85" i="1"/>
  <c r="U100" i="1"/>
  <c r="U85" i="1"/>
  <c r="DZ205" i="1" s="1"/>
  <c r="S92" i="1"/>
  <c r="CY101" i="1"/>
  <c r="X101" i="1" s="1"/>
  <c r="GM105" i="1"/>
  <c r="GN105" i="1"/>
  <c r="V79" i="1"/>
  <c r="EA205" i="1" s="1"/>
  <c r="CZ83" i="1"/>
  <c r="Y83" i="1" s="1"/>
  <c r="S88" i="1"/>
  <c r="CP88" i="1" s="1"/>
  <c r="O88" i="1" s="1"/>
  <c r="P96" i="1"/>
  <c r="CP96" i="1" s="1"/>
  <c r="O96" i="1" s="1"/>
  <c r="S100" i="1"/>
  <c r="AB135" i="1"/>
  <c r="T88" i="1"/>
  <c r="GN144" i="1"/>
  <c r="GM144" i="1"/>
  <c r="CY146" i="1"/>
  <c r="X146" i="1" s="1"/>
  <c r="CZ146" i="1"/>
  <c r="Y146" i="1" s="1"/>
  <c r="CY154" i="1"/>
  <c r="X154" i="1" s="1"/>
  <c r="CZ154" i="1"/>
  <c r="Y154" i="1" s="1"/>
  <c r="W159" i="1"/>
  <c r="S159" i="1"/>
  <c r="T159" i="1"/>
  <c r="Q166" i="1"/>
  <c r="V166" i="1"/>
  <c r="R166" i="1"/>
  <c r="GK166" i="1" s="1"/>
  <c r="P166" i="1"/>
  <c r="GX166" i="1"/>
  <c r="U166" i="1"/>
  <c r="CP164" i="1"/>
  <c r="O164" i="1" s="1"/>
  <c r="T166" i="1"/>
  <c r="GN171" i="1"/>
  <c r="GM171" i="1"/>
  <c r="GN189" i="1"/>
  <c r="GM189" i="1"/>
  <c r="CI22" i="1"/>
  <c r="AZ205" i="1"/>
  <c r="CP146" i="1"/>
  <c r="O146" i="1" s="1"/>
  <c r="CP158" i="1"/>
  <c r="O158" i="1" s="1"/>
  <c r="Q155" i="1"/>
  <c r="CP155" i="1" s="1"/>
  <c r="O155" i="1" s="1"/>
  <c r="K278" i="5" s="1"/>
  <c r="GM169" i="1"/>
  <c r="GN169" i="1"/>
  <c r="P159" i="1"/>
  <c r="CP159" i="1" s="1"/>
  <c r="O159" i="1" s="1"/>
  <c r="K280" i="5" s="1"/>
  <c r="GM168" i="1"/>
  <c r="GN168" i="1"/>
  <c r="R172" i="1"/>
  <c r="GK172" i="1" s="1"/>
  <c r="GM188" i="1"/>
  <c r="GN188" i="1"/>
  <c r="GM192" i="1"/>
  <c r="GN192" i="1"/>
  <c r="AT22" i="1"/>
  <c r="F223" i="1"/>
  <c r="F16" i="2" s="1"/>
  <c r="F18" i="2" s="1"/>
  <c r="AT237" i="1"/>
  <c r="EP22" i="1"/>
  <c r="P212" i="1"/>
  <c r="EP237" i="1"/>
  <c r="T172" i="1"/>
  <c r="CP175" i="1"/>
  <c r="O175" i="1" s="1"/>
  <c r="K313" i="5" s="1"/>
  <c r="GN174" i="1"/>
  <c r="GM174" i="1"/>
  <c r="CG22" i="1"/>
  <c r="AX205" i="1"/>
  <c r="GN190" i="1"/>
  <c r="GM190" i="1"/>
  <c r="W281" i="5" l="1"/>
  <c r="G281" i="5"/>
  <c r="O281" i="5" s="1"/>
  <c r="W109" i="5"/>
  <c r="G109" i="5"/>
  <c r="O109" i="5" s="1"/>
  <c r="G18" i="5" s="1"/>
  <c r="G129" i="5"/>
  <c r="O129" i="5" s="1"/>
  <c r="T51" i="5"/>
  <c r="K57" i="5" s="1"/>
  <c r="GN91" i="1"/>
  <c r="T142" i="5"/>
  <c r="GN65" i="1"/>
  <c r="T120" i="5"/>
  <c r="DV205" i="1"/>
  <c r="T110" i="5"/>
  <c r="K116" i="5" s="1"/>
  <c r="GM53" i="1"/>
  <c r="T105" i="5"/>
  <c r="K317" i="5"/>
  <c r="CP177" i="1"/>
  <c r="O177" i="1" s="1"/>
  <c r="G245" i="5"/>
  <c r="O245" i="5" s="1"/>
  <c r="K197" i="5"/>
  <c r="CP117" i="1"/>
  <c r="O117" i="1" s="1"/>
  <c r="GM30" i="1"/>
  <c r="GN30" i="1"/>
  <c r="J205" i="5"/>
  <c r="P205" i="5" s="1"/>
  <c r="W179" i="5"/>
  <c r="K350" i="5"/>
  <c r="J358" i="5" s="1"/>
  <c r="P358" i="5" s="1"/>
  <c r="CP195" i="1"/>
  <c r="O195" i="1" s="1"/>
  <c r="CP125" i="1"/>
  <c r="O125" i="1" s="1"/>
  <c r="K217" i="5"/>
  <c r="J223" i="5" s="1"/>
  <c r="P223" i="5" s="1"/>
  <c r="K237" i="5"/>
  <c r="J245" i="5" s="1"/>
  <c r="P245" i="5" s="1"/>
  <c r="CP133" i="1"/>
  <c r="O133" i="1" s="1"/>
  <c r="GM185" i="1"/>
  <c r="CP109" i="1"/>
  <c r="O109" i="1" s="1"/>
  <c r="CP111" i="1"/>
  <c r="O111" i="1" s="1"/>
  <c r="K208" i="5"/>
  <c r="J214" i="5" s="1"/>
  <c r="P214" i="5" s="1"/>
  <c r="CP123" i="1"/>
  <c r="O123" i="1" s="1"/>
  <c r="EM18" i="1"/>
  <c r="P256" i="1"/>
  <c r="G24" i="5"/>
  <c r="G256" i="5"/>
  <c r="O256" i="5" s="1"/>
  <c r="GN107" i="1"/>
  <c r="J60" i="5"/>
  <c r="P60" i="5" s="1"/>
  <c r="GN83" i="1"/>
  <c r="V130" i="5"/>
  <c r="GM101" i="1"/>
  <c r="T147" i="5"/>
  <c r="K136" i="5" s="1"/>
  <c r="GN63" i="1"/>
  <c r="T119" i="5"/>
  <c r="GM199" i="1"/>
  <c r="V357" i="5"/>
  <c r="K354" i="5" s="1"/>
  <c r="GM160" i="1"/>
  <c r="DY205" i="1"/>
  <c r="CY58" i="1"/>
  <c r="X58" i="1" s="1"/>
  <c r="GM150" i="1"/>
  <c r="W314" i="5"/>
  <c r="J347" i="5"/>
  <c r="P347" i="5" s="1"/>
  <c r="W325" i="5"/>
  <c r="G325" i="5"/>
  <c r="O325" i="5" s="1"/>
  <c r="W205" i="5"/>
  <c r="CP145" i="1"/>
  <c r="O145" i="1" s="1"/>
  <c r="K259" i="5"/>
  <c r="J268" i="5" s="1"/>
  <c r="P268" i="5" s="1"/>
  <c r="K248" i="5"/>
  <c r="J256" i="5" s="1"/>
  <c r="P256" i="5" s="1"/>
  <c r="CP139" i="1"/>
  <c r="O139" i="1" s="1"/>
  <c r="W245" i="5"/>
  <c r="K294" i="5"/>
  <c r="J299" i="5" s="1"/>
  <c r="P299" i="5" s="1"/>
  <c r="CP163" i="1"/>
  <c r="O163" i="1" s="1"/>
  <c r="K226" i="5"/>
  <c r="J234" i="5" s="1"/>
  <c r="P234" i="5" s="1"/>
  <c r="CP127" i="1"/>
  <c r="O127" i="1" s="1"/>
  <c r="CY47" i="1"/>
  <c r="X47" i="1" s="1"/>
  <c r="T102" i="5" s="1"/>
  <c r="CZ47" i="1"/>
  <c r="Y47" i="1" s="1"/>
  <c r="V102" i="5" s="1"/>
  <c r="K98" i="5" s="1"/>
  <c r="W50" i="5"/>
  <c r="G19" i="5" s="1"/>
  <c r="CP31" i="1"/>
  <c r="O31" i="1" s="1"/>
  <c r="GN31" i="1" s="1"/>
  <c r="AD205" i="1"/>
  <c r="AD22" i="1" s="1"/>
  <c r="GM118" i="1"/>
  <c r="GN80" i="1"/>
  <c r="GN25" i="1"/>
  <c r="T29" i="5"/>
  <c r="K32" i="5" s="1"/>
  <c r="J35" i="5" s="1"/>
  <c r="P35" i="5" s="1"/>
  <c r="GN137" i="1"/>
  <c r="T244" i="5"/>
  <c r="K240" i="5" s="1"/>
  <c r="GB205" i="1"/>
  <c r="GB22" i="1" s="1"/>
  <c r="GN35" i="1"/>
  <c r="T68" i="5"/>
  <c r="K71" i="5" s="1"/>
  <c r="J74" i="5" s="1"/>
  <c r="P74" i="5" s="1"/>
  <c r="K189" i="5"/>
  <c r="J194" i="5" s="1"/>
  <c r="P194" i="5" s="1"/>
  <c r="CP115" i="1"/>
  <c r="O115" i="1" s="1"/>
  <c r="BC18" i="1"/>
  <c r="F253" i="1"/>
  <c r="G205" i="5"/>
  <c r="O205" i="5" s="1"/>
  <c r="K272" i="5"/>
  <c r="CP153" i="1"/>
  <c r="O153" i="1" s="1"/>
  <c r="K321" i="5"/>
  <c r="J325" i="5" s="1"/>
  <c r="P325" i="5" s="1"/>
  <c r="W148" i="5"/>
  <c r="K45" i="5"/>
  <c r="J50" i="5" s="1"/>
  <c r="P50" i="5" s="1"/>
  <c r="CP29" i="1"/>
  <c r="O29" i="1" s="1"/>
  <c r="CP50" i="1"/>
  <c r="O50" i="1" s="1"/>
  <c r="GN50" i="1" s="1"/>
  <c r="GM113" i="1"/>
  <c r="GN113" i="1"/>
  <c r="W358" i="5"/>
  <c r="GM201" i="1"/>
  <c r="GM154" i="1"/>
  <c r="GM84" i="1"/>
  <c r="AG205" i="1"/>
  <c r="U16" i="2"/>
  <c r="U18" i="2" s="1"/>
  <c r="I20" i="5"/>
  <c r="V16" i="2"/>
  <c r="V18" i="2" s="1"/>
  <c r="I21" i="5"/>
  <c r="GN87" i="1"/>
  <c r="T140" i="5"/>
  <c r="EB205" i="1"/>
  <c r="EB22" i="1" s="1"/>
  <c r="GM40" i="1"/>
  <c r="GN53" i="1"/>
  <c r="V105" i="5"/>
  <c r="EI18" i="1"/>
  <c r="P247" i="1"/>
  <c r="CP61" i="1"/>
  <c r="O61" i="1" s="1"/>
  <c r="GN61" i="1" s="1"/>
  <c r="K113" i="5"/>
  <c r="G159" i="5"/>
  <c r="O159" i="5" s="1"/>
  <c r="G373" i="5" s="1"/>
  <c r="K85" i="5"/>
  <c r="J90" i="5" s="1"/>
  <c r="P90" i="5" s="1"/>
  <c r="CP39" i="1"/>
  <c r="O39" i="1" s="1"/>
  <c r="G268" i="5"/>
  <c r="O268" i="5" s="1"/>
  <c r="K152" i="5"/>
  <c r="J159" i="5" s="1"/>
  <c r="P159" i="5" s="1"/>
  <c r="CP103" i="1"/>
  <c r="O103" i="1" s="1"/>
  <c r="W268" i="5"/>
  <c r="EA22" i="1"/>
  <c r="DN205" i="1"/>
  <c r="DZ22" i="1"/>
  <c r="DM205" i="1"/>
  <c r="AG22" i="1"/>
  <c r="T205" i="1"/>
  <c r="DO205" i="1"/>
  <c r="DV22" i="1"/>
  <c r="DI205" i="1"/>
  <c r="DY22" i="1"/>
  <c r="DL205" i="1"/>
  <c r="AZ22" i="1"/>
  <c r="AZ237" i="1"/>
  <c r="F216" i="1"/>
  <c r="AX22" i="1"/>
  <c r="AX237" i="1"/>
  <c r="F212" i="1"/>
  <c r="CY92" i="1"/>
  <c r="X92" i="1" s="1"/>
  <c r="CZ92" i="1"/>
  <c r="Y92" i="1" s="1"/>
  <c r="CP166" i="1"/>
  <c r="O166" i="1" s="1"/>
  <c r="GN96" i="1"/>
  <c r="GM96" i="1"/>
  <c r="CY81" i="1"/>
  <c r="X81" i="1" s="1"/>
  <c r="T128" i="5" s="1"/>
  <c r="EP18" i="1"/>
  <c r="P244" i="1"/>
  <c r="GM146" i="1"/>
  <c r="GN146" i="1"/>
  <c r="CY159" i="1"/>
  <c r="X159" i="1" s="1"/>
  <c r="CZ159" i="1"/>
  <c r="Y159" i="1" s="1"/>
  <c r="V280" i="5" s="1"/>
  <c r="CY88" i="1"/>
  <c r="X88" i="1" s="1"/>
  <c r="CZ88" i="1"/>
  <c r="Y88" i="1" s="1"/>
  <c r="GN88" i="1" s="1"/>
  <c r="CY73" i="1"/>
  <c r="X73" i="1" s="1"/>
  <c r="T124" i="5" s="1"/>
  <c r="CZ73" i="1"/>
  <c r="Y73" i="1" s="1"/>
  <c r="V124" i="5" s="1"/>
  <c r="CP69" i="1"/>
  <c r="O69" i="1" s="1"/>
  <c r="K122" i="5" s="1"/>
  <c r="GM50" i="1"/>
  <c r="CP92" i="1"/>
  <c r="O92" i="1" s="1"/>
  <c r="CY86" i="1"/>
  <c r="X86" i="1" s="1"/>
  <c r="GN170" i="1"/>
  <c r="GM170" i="1"/>
  <c r="CP54" i="1"/>
  <c r="O54" i="1" s="1"/>
  <c r="CZ172" i="1"/>
  <c r="Y172" i="1" s="1"/>
  <c r="GN108" i="1"/>
  <c r="CP85" i="1"/>
  <c r="O85" i="1" s="1"/>
  <c r="K139" i="5" s="1"/>
  <c r="GM38" i="1"/>
  <c r="GN38" i="1"/>
  <c r="GN40" i="1"/>
  <c r="GM43" i="1"/>
  <c r="GN43" i="1"/>
  <c r="GM35" i="1"/>
  <c r="GM63" i="1"/>
  <c r="GM91" i="1"/>
  <c r="GM61" i="1"/>
  <c r="GM31" i="1"/>
  <c r="GM137" i="1"/>
  <c r="CY69" i="1"/>
  <c r="X69" i="1" s="1"/>
  <c r="T122" i="5" s="1"/>
  <c r="CZ69" i="1"/>
  <c r="Y69" i="1" s="1"/>
  <c r="V122" i="5" s="1"/>
  <c r="GM143" i="1"/>
  <c r="GN143" i="1"/>
  <c r="CY167" i="1"/>
  <c r="X167" i="1" s="1"/>
  <c r="T309" i="5" s="1"/>
  <c r="K306" i="5" s="1"/>
  <c r="CZ167" i="1"/>
  <c r="Y167" i="1" s="1"/>
  <c r="GN101" i="1"/>
  <c r="GM81" i="1"/>
  <c r="CP86" i="1"/>
  <c r="O86" i="1" s="1"/>
  <c r="CP100" i="1"/>
  <c r="O100" i="1" s="1"/>
  <c r="GN82" i="1"/>
  <c r="GM82" i="1"/>
  <c r="AH205" i="1"/>
  <c r="DX205" i="1"/>
  <c r="GN46" i="1"/>
  <c r="GM46" i="1"/>
  <c r="AU18" i="1"/>
  <c r="F256" i="1"/>
  <c r="ET18" i="1"/>
  <c r="P250" i="1"/>
  <c r="BB18" i="1"/>
  <c r="F250" i="1"/>
  <c r="AO18" i="1"/>
  <c r="F241" i="1"/>
  <c r="CP79" i="1"/>
  <c r="O79" i="1" s="1"/>
  <c r="K127" i="5" s="1"/>
  <c r="GM76" i="1"/>
  <c r="GN76" i="1"/>
  <c r="GM78" i="1"/>
  <c r="GN78" i="1"/>
  <c r="GN49" i="1"/>
  <c r="GM49" i="1"/>
  <c r="GN42" i="1"/>
  <c r="GM42" i="1"/>
  <c r="AE205" i="1"/>
  <c r="AF205" i="1"/>
  <c r="CZ166" i="1"/>
  <c r="Y166" i="1" s="1"/>
  <c r="GM65" i="1"/>
  <c r="GN118" i="1"/>
  <c r="GN160" i="1"/>
  <c r="GN154" i="1"/>
  <c r="GN24" i="1"/>
  <c r="GM24" i="1"/>
  <c r="EL18" i="1"/>
  <c r="P255" i="1"/>
  <c r="GM83" i="1"/>
  <c r="ER22" i="1"/>
  <c r="P216" i="1"/>
  <c r="ER237" i="1"/>
  <c r="GM134" i="1"/>
  <c r="GN134" i="1"/>
  <c r="GM77" i="1"/>
  <c r="CZ85" i="1"/>
  <c r="Y85" i="1" s="1"/>
  <c r="V139" i="5" s="1"/>
  <c r="CY85" i="1"/>
  <c r="X85" i="1" s="1"/>
  <c r="T139" i="5" s="1"/>
  <c r="AJ205" i="1"/>
  <c r="ED205" i="1"/>
  <c r="CZ155" i="1"/>
  <c r="Y155" i="1" s="1"/>
  <c r="V278" i="5" s="1"/>
  <c r="CY155" i="1"/>
  <c r="X155" i="1" s="1"/>
  <c r="CP73" i="1"/>
  <c r="O73" i="1" s="1"/>
  <c r="DW205" i="1"/>
  <c r="CJ205" i="1"/>
  <c r="AI205" i="1"/>
  <c r="CP58" i="1"/>
  <c r="O58" i="1" s="1"/>
  <c r="AB205" i="1" s="1"/>
  <c r="CY166" i="1"/>
  <c r="X166" i="1" s="1"/>
  <c r="GM175" i="1"/>
  <c r="GN175" i="1"/>
  <c r="GM164" i="1"/>
  <c r="GN164" i="1"/>
  <c r="CY100" i="1"/>
  <c r="X100" i="1" s="1"/>
  <c r="CZ100" i="1"/>
  <c r="Y100" i="1" s="1"/>
  <c r="AP18" i="1"/>
  <c r="F246" i="1"/>
  <c r="AT18" i="1"/>
  <c r="F255" i="1"/>
  <c r="GM158" i="1"/>
  <c r="GN158" i="1"/>
  <c r="GM88" i="1"/>
  <c r="EH18" i="1"/>
  <c r="P246" i="1"/>
  <c r="CY77" i="1"/>
  <c r="X77" i="1" s="1"/>
  <c r="T126" i="5" s="1"/>
  <c r="CZ77" i="1"/>
  <c r="Y77" i="1" s="1"/>
  <c r="EC205" i="1"/>
  <c r="CZ58" i="1"/>
  <c r="Y58" i="1" s="1"/>
  <c r="AL205" i="1" s="1"/>
  <c r="AQ18" i="1"/>
  <c r="F247" i="1"/>
  <c r="GM180" i="1"/>
  <c r="GN180" i="1"/>
  <c r="EU18" i="1"/>
  <c r="P253" i="1"/>
  <c r="CY172" i="1"/>
  <c r="X172" i="1" s="1"/>
  <c r="AC205" i="1"/>
  <c r="DU205" i="1"/>
  <c r="GM25" i="1"/>
  <c r="Q205" i="1" l="1"/>
  <c r="GM103" i="1"/>
  <c r="GN103" i="1"/>
  <c r="GN115" i="1"/>
  <c r="GM115" i="1"/>
  <c r="GN172" i="1"/>
  <c r="DT205" i="1"/>
  <c r="DT22" i="1" s="1"/>
  <c r="K124" i="5"/>
  <c r="GN47" i="1"/>
  <c r="GN167" i="1"/>
  <c r="V309" i="5"/>
  <c r="K307" i="5" s="1"/>
  <c r="J314" i="5" s="1"/>
  <c r="P314" i="5" s="1"/>
  <c r="GM159" i="1"/>
  <c r="T280" i="5"/>
  <c r="K97" i="5"/>
  <c r="J109" i="5" s="1"/>
  <c r="P109" i="5" s="1"/>
  <c r="GM109" i="1"/>
  <c r="GN109" i="1"/>
  <c r="GM117" i="1"/>
  <c r="GN117" i="1"/>
  <c r="AK205" i="1"/>
  <c r="GM111" i="1"/>
  <c r="GN111" i="1"/>
  <c r="GN177" i="1"/>
  <c r="GM177" i="1"/>
  <c r="GN77" i="1"/>
  <c r="V126" i="5"/>
  <c r="K117" i="5" s="1"/>
  <c r="J129" i="5" s="1"/>
  <c r="P129" i="5" s="1"/>
  <c r="ES205" i="1"/>
  <c r="P225" i="1" s="1"/>
  <c r="GN29" i="1"/>
  <c r="GM29" i="1"/>
  <c r="GM127" i="1"/>
  <c r="GN127" i="1"/>
  <c r="GN145" i="1"/>
  <c r="GM145" i="1"/>
  <c r="K137" i="5"/>
  <c r="J148" i="5" s="1"/>
  <c r="P148" i="5" s="1"/>
  <c r="GM123" i="1"/>
  <c r="GN123" i="1"/>
  <c r="GN125" i="1"/>
  <c r="GM125" i="1"/>
  <c r="GM163" i="1"/>
  <c r="GN163" i="1"/>
  <c r="GM155" i="1"/>
  <c r="T278" i="5"/>
  <c r="K275" i="5" s="1"/>
  <c r="J281" i="5" s="1"/>
  <c r="P281" i="5" s="1"/>
  <c r="K276" i="5"/>
  <c r="GM167" i="1"/>
  <c r="GN81" i="1"/>
  <c r="GM39" i="1"/>
  <c r="GN39" i="1"/>
  <c r="GM153" i="1"/>
  <c r="GN153" i="1"/>
  <c r="GM139" i="1"/>
  <c r="GN139" i="1"/>
  <c r="GM133" i="1"/>
  <c r="GN133" i="1"/>
  <c r="GM195" i="1"/>
  <c r="GN195" i="1"/>
  <c r="GM47" i="1"/>
  <c r="DG205" i="1"/>
  <c r="FT205" i="1"/>
  <c r="AL22" i="1"/>
  <c r="Y205" i="1"/>
  <c r="AK22" i="1"/>
  <c r="X205" i="1"/>
  <c r="DW22" i="1"/>
  <c r="DJ205" i="1"/>
  <c r="AI22" i="1"/>
  <c r="V205" i="1"/>
  <c r="DU22" i="1"/>
  <c r="FW205" i="1"/>
  <c r="FX205" i="1"/>
  <c r="DH205" i="1"/>
  <c r="FZ205" i="1"/>
  <c r="CJ22" i="1"/>
  <c r="BA205" i="1"/>
  <c r="AE22" i="1"/>
  <c r="R205" i="1"/>
  <c r="DX22" i="1"/>
  <c r="DK205" i="1"/>
  <c r="GN100" i="1"/>
  <c r="GM100" i="1"/>
  <c r="GN69" i="1"/>
  <c r="GM69" i="1"/>
  <c r="GN159" i="1"/>
  <c r="AX18" i="1"/>
  <c r="F244" i="1"/>
  <c r="GN155" i="1"/>
  <c r="DI22" i="1"/>
  <c r="P217" i="1"/>
  <c r="DI237" i="1"/>
  <c r="GM172" i="1"/>
  <c r="DM22" i="1"/>
  <c r="P227" i="1"/>
  <c r="DM237" i="1"/>
  <c r="AB22" i="1"/>
  <c r="O205" i="1"/>
  <c r="GN79" i="1"/>
  <c r="GM79" i="1"/>
  <c r="AH22" i="1"/>
  <c r="U205" i="1"/>
  <c r="GM86" i="1"/>
  <c r="GN86" i="1"/>
  <c r="ES22" i="1"/>
  <c r="ES237" i="1"/>
  <c r="Q22" i="1"/>
  <c r="F217" i="1"/>
  <c r="Q237" i="1"/>
  <c r="AC22" i="1"/>
  <c r="CE205" i="1"/>
  <c r="P205" i="1"/>
  <c r="CF205" i="1"/>
  <c r="CH205" i="1"/>
  <c r="EC22" i="1"/>
  <c r="DP205" i="1"/>
  <c r="GN58" i="1"/>
  <c r="CB205" i="1" s="1"/>
  <c r="GM58" i="1"/>
  <c r="GN73" i="1"/>
  <c r="GM73" i="1"/>
  <c r="AJ22" i="1"/>
  <c r="W205" i="1"/>
  <c r="GN85" i="1"/>
  <c r="GM85" i="1"/>
  <c r="GN54" i="1"/>
  <c r="GM54" i="1"/>
  <c r="GN92" i="1"/>
  <c r="GM92" i="1"/>
  <c r="GM166" i="1"/>
  <c r="GN166" i="1"/>
  <c r="DL22" i="1"/>
  <c r="P226" i="1"/>
  <c r="DL237" i="1"/>
  <c r="T22" i="1"/>
  <c r="T237" i="1"/>
  <c r="F226" i="1"/>
  <c r="DN22" i="1"/>
  <c r="DN237" i="1"/>
  <c r="P228" i="1"/>
  <c r="ED22" i="1"/>
  <c r="DQ205" i="1"/>
  <c r="ER18" i="1"/>
  <c r="P248" i="1"/>
  <c r="FS205" i="1"/>
  <c r="AF22" i="1"/>
  <c r="S205" i="1"/>
  <c r="AZ18" i="1"/>
  <c r="F248" i="1"/>
  <c r="DO22" i="1"/>
  <c r="P229" i="1"/>
  <c r="DO237" i="1"/>
  <c r="W16" i="2" l="1"/>
  <c r="W18" i="2" s="1"/>
  <c r="I22" i="5"/>
  <c r="J373" i="5"/>
  <c r="CA205" i="1"/>
  <c r="AR205" i="1" s="1"/>
  <c r="I23" i="5"/>
  <c r="G23" i="5" s="1"/>
  <c r="CB22" i="1"/>
  <c r="AS205" i="1"/>
  <c r="FT22" i="1"/>
  <c r="EK205" i="1"/>
  <c r="S22" i="1"/>
  <c r="S237" i="1"/>
  <c r="F220" i="1"/>
  <c r="J16" i="2" s="1"/>
  <c r="J18" i="2" s="1"/>
  <c r="T18" i="1"/>
  <c r="F258" i="1"/>
  <c r="DP22" i="1"/>
  <c r="P230" i="1"/>
  <c r="DP237" i="1"/>
  <c r="P22" i="1"/>
  <c r="P237" i="1"/>
  <c r="F208" i="1"/>
  <c r="DK22" i="1"/>
  <c r="P220" i="1"/>
  <c r="DK237" i="1"/>
  <c r="BA22" i="1"/>
  <c r="F225" i="1"/>
  <c r="H16" i="2" s="1"/>
  <c r="H18" i="2" s="1"/>
  <c r="BA237" i="1"/>
  <c r="FX22" i="1"/>
  <c r="EO205" i="1"/>
  <c r="DG22" i="1"/>
  <c r="P207" i="1"/>
  <c r="DG237" i="1"/>
  <c r="DN18" i="1"/>
  <c r="P260" i="1"/>
  <c r="CE22" i="1"/>
  <c r="AV205" i="1"/>
  <c r="DM18" i="1"/>
  <c r="P259" i="1"/>
  <c r="DI18" i="1"/>
  <c r="P249" i="1"/>
  <c r="FW22" i="1"/>
  <c r="EN205" i="1"/>
  <c r="DJ22" i="1"/>
  <c r="DJ237" i="1"/>
  <c r="P219" i="1"/>
  <c r="Y22" i="1"/>
  <c r="F231" i="1"/>
  <c r="Y237" i="1"/>
  <c r="DQ22" i="1"/>
  <c r="P231" i="1"/>
  <c r="DQ237" i="1"/>
  <c r="DL18" i="1"/>
  <c r="P258" i="1"/>
  <c r="W22" i="1"/>
  <c r="F229" i="1"/>
  <c r="W237" i="1"/>
  <c r="CH22" i="1"/>
  <c r="AY205" i="1"/>
  <c r="R22" i="1"/>
  <c r="F219" i="1"/>
  <c r="R237" i="1"/>
  <c r="FZ22" i="1"/>
  <c r="EQ205" i="1"/>
  <c r="Q18" i="1"/>
  <c r="F249" i="1"/>
  <c r="O22" i="1"/>
  <c r="F207" i="1"/>
  <c r="O237" i="1"/>
  <c r="DH22" i="1"/>
  <c r="P208" i="1"/>
  <c r="DH237" i="1"/>
  <c r="V22" i="1"/>
  <c r="F228" i="1"/>
  <c r="V237" i="1"/>
  <c r="X22" i="1"/>
  <c r="X237" i="1"/>
  <c r="F230" i="1"/>
  <c r="DO18" i="1"/>
  <c r="P261" i="1"/>
  <c r="ES18" i="1"/>
  <c r="P257" i="1"/>
  <c r="U22" i="1"/>
  <c r="F227" i="1"/>
  <c r="U237" i="1"/>
  <c r="FS22" i="1"/>
  <c r="EJ205" i="1"/>
  <c r="CF22" i="1"/>
  <c r="AW205" i="1"/>
  <c r="Y16" i="2" l="1"/>
  <c r="Y18" i="2" s="1"/>
  <c r="I24" i="5"/>
  <c r="CA22" i="1"/>
  <c r="EJ22" i="1"/>
  <c r="P232" i="1"/>
  <c r="P233" i="1" s="1"/>
  <c r="J374" i="5" s="1"/>
  <c r="EJ237" i="1"/>
  <c r="V18" i="1"/>
  <c r="F260" i="1"/>
  <c r="AY22" i="1"/>
  <c r="F213" i="1"/>
  <c r="AY237" i="1"/>
  <c r="EN22" i="1"/>
  <c r="P210" i="1"/>
  <c r="EN237" i="1"/>
  <c r="DP18" i="1"/>
  <c r="P262" i="1"/>
  <c r="EK22" i="1"/>
  <c r="EK237" i="1"/>
  <c r="P222" i="1"/>
  <c r="AS22" i="1"/>
  <c r="F222" i="1"/>
  <c r="E16" i="2" s="1"/>
  <c r="AS237" i="1"/>
  <c r="R18" i="1"/>
  <c r="F251" i="1"/>
  <c r="EO22" i="1"/>
  <c r="EO237" i="1"/>
  <c r="P211" i="1"/>
  <c r="AW22" i="1"/>
  <c r="F211" i="1"/>
  <c r="AW237" i="1"/>
  <c r="U18" i="1"/>
  <c r="F259" i="1"/>
  <c r="X18" i="1"/>
  <c r="F262" i="1"/>
  <c r="O18" i="1"/>
  <c r="F239" i="1"/>
  <c r="W18" i="1"/>
  <c r="F261" i="1"/>
  <c r="Y18" i="1"/>
  <c r="F263" i="1"/>
  <c r="DJ18" i="1"/>
  <c r="P251" i="1"/>
  <c r="AV22" i="1"/>
  <c r="AV237" i="1"/>
  <c r="F210" i="1"/>
  <c r="DG18" i="1"/>
  <c r="P239" i="1"/>
  <c r="DK18" i="1"/>
  <c r="P252" i="1"/>
  <c r="P18" i="1"/>
  <c r="F240" i="1"/>
  <c r="S18" i="1"/>
  <c r="F252" i="1"/>
  <c r="AR22" i="1"/>
  <c r="AR237" i="1"/>
  <c r="F232" i="1"/>
  <c r="F233" i="1" s="1"/>
  <c r="DH18" i="1"/>
  <c r="P240" i="1"/>
  <c r="EQ22" i="1"/>
  <c r="P213" i="1"/>
  <c r="EQ237" i="1"/>
  <c r="DQ18" i="1"/>
  <c r="P263" i="1"/>
  <c r="BA18" i="1"/>
  <c r="F257" i="1"/>
  <c r="T16" i="2" l="1"/>
  <c r="I19" i="5"/>
  <c r="AW18" i="1"/>
  <c r="F243" i="1"/>
  <c r="EO18" i="1"/>
  <c r="P243" i="1"/>
  <c r="AS18" i="1"/>
  <c r="F254" i="1"/>
  <c r="EK18" i="1"/>
  <c r="P254" i="1"/>
  <c r="EN18" i="1"/>
  <c r="P242" i="1"/>
  <c r="EJ18" i="1"/>
  <c r="P264" i="1"/>
  <c r="P265" i="1" s="1"/>
  <c r="EQ18" i="1"/>
  <c r="P245" i="1"/>
  <c r="E18" i="2"/>
  <c r="I16" i="2"/>
  <c r="I18" i="2" s="1"/>
  <c r="P234" i="1"/>
  <c r="F235" i="1"/>
  <c r="F234" i="1"/>
  <c r="AV18" i="1"/>
  <c r="F242" i="1"/>
  <c r="AR18" i="1"/>
  <c r="F264" i="1"/>
  <c r="F265" i="1" s="1"/>
  <c r="X16" i="2"/>
  <c r="X18" i="2" s="1"/>
  <c r="T18" i="2"/>
  <c r="AY18" i="1"/>
  <c r="F245" i="1"/>
  <c r="P235" i="1" l="1"/>
  <c r="J375" i="5"/>
  <c r="F266" i="1"/>
  <c r="F267" i="1" s="1"/>
  <c r="P266" i="1"/>
  <c r="P267" i="1" s="1"/>
  <c r="J376" i="5" l="1"/>
  <c r="I18" i="5"/>
</calcChain>
</file>

<file path=xl/sharedStrings.xml><?xml version="1.0" encoding="utf-8"?>
<sst xmlns="http://schemas.openxmlformats.org/spreadsheetml/2006/main" count="13945" uniqueCount="761">
  <si>
    <t>Smeta.RU  (495) 974-1589</t>
  </si>
  <si>
    <t>_PS_</t>
  </si>
  <si>
    <t>Smeta.RU</t>
  </si>
  <si>
    <t/>
  </si>
  <si>
    <t>Новый объект</t>
  </si>
  <si>
    <t>Капитальный ремонт водоснабжения база отдыха "Волга"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</si>
  <si>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</si>
  <si>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</si>
  <si>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</si>
  <si>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</si>
  <si>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</si>
  <si>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</si>
  <si>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</si>
  <si>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01-02-055-02</t>
  </si>
  <si>
    <t>Разработка грунта вручную с креплениями в траншеях шириной до 2 м, глубиной до 2 м, группа грунтов 2</t>
  </si>
  <si>
    <t>100 м3</t>
  </si>
  <si>
    <t>ФЕР-2001, 01-02-055-02, приказ Минстроя России №1039/пр от 30.12.2016г.</t>
  </si>
  <si>
    <t>)*1,25</t>
  </si>
  <si>
    <t>)*1,15</t>
  </si>
  <si>
    <t>Общестроительные работы</t>
  </si>
  <si>
    <t>Земляные работы, выполняемые  ручным способом</t>
  </si>
  <si>
    <t>ФЕР-01</t>
  </si>
  <si>
    <t>Поправка: МДС 81-35.2004, п.4.7</t>
  </si>
  <si>
    <t>*0,9</t>
  </si>
  <si>
    <t>*0,85</t>
  </si>
  <si>
    <t>2</t>
  </si>
  <si>
    <t>66-3-1</t>
  </si>
  <si>
    <t>Разборка кирпичной кладки камер, каналов, компенсаторных ниш, углов поворота вручную без очистки кирпича (4 шт.)</t>
  </si>
  <si>
    <t>м3</t>
  </si>
  <si>
    <t>ФЕРр-2001, 66-3-1, приказ Минстроя России №1039/пр от 30.12.2016г.</t>
  </si>
  <si>
    <t>Ремонтно-строительные работы</t>
  </si>
  <si>
    <t>Наружные с/техработы : разборка, очистка...</t>
  </si>
  <si>
    <t>рФЕР-66</t>
  </si>
  <si>
    <t>3</t>
  </si>
  <si>
    <t>07-06-002-06</t>
  </si>
  <si>
    <t>Демонтаж: Устройство плит перекрытий каналов площадью до 1 м2</t>
  </si>
  <si>
    <t>100 ШТ</t>
  </si>
  <si>
    <t>ФЕР-2001, 07-06-002-06, приказ Минстроя России №1039/пр от 30.12.2016г.</t>
  </si>
  <si>
    <t>Поправка: МДС 81-36.2004, п.3.3.1.а  Наименование: При демонтаже (разборке) сборных бетонных и железобетонных конструкций</t>
  </si>
  <si>
    <t>)*0</t>
  </si>
  <si>
    <t>)*0,8</t>
  </si>
  <si>
    <t>Сборные бетонные конструкции в промышленном строительстве  ( тепловые сети )</t>
  </si>
  <si>
    <t>ФЕР-07</t>
  </si>
  <si>
    <t>Поправка: МДС 81-36.2004, п.3.3.1.а</t>
  </si>
  <si>
    <t>4</t>
  </si>
  <si>
    <t>65-1-3</t>
  </si>
  <si>
    <t>Разборка трубопроводов из водогазопроводных труб диаметром до 100 мм (диам.80мм)</t>
  </si>
  <si>
    <t>100 м</t>
  </si>
  <si>
    <t>ФЕРр-2001, 65-1-3, приказ Минстроя России №1039/пр от 30.12.2016г.</t>
  </si>
  <si>
    <t>Внтуренниие с/техработы:  демонтаж, разборка, промывка</t>
  </si>
  <si>
    <t>рФЕР-65</t>
  </si>
  <si>
    <t>5</t>
  </si>
  <si>
    <t>66-1-2</t>
  </si>
  <si>
    <t>Разборка трубопроводов водоснабжения из чугунных труб диаметром 100 мм</t>
  </si>
  <si>
    <t>ФЕРр-2001, 66-1-2, приказ Минстроя России №1039/пр от 30.12.2016г.</t>
  </si>
  <si>
    <t>6</t>
  </si>
  <si>
    <t>66-1-1</t>
  </si>
  <si>
    <t>Разборка трубопроводов водоснабжения из чугунных труб диаметром 50 мм</t>
  </si>
  <si>
    <t>ФЕРр-2001, 66-1-1, приказ Минстроя России №1039/пр от 30.12.2016г.</t>
  </si>
  <si>
    <t>7</t>
  </si>
  <si>
    <t>66-26-1</t>
  </si>
  <si>
    <t>Демонтаж задвижек диаметром до 50 мм</t>
  </si>
  <si>
    <t>ШТ</t>
  </si>
  <si>
    <t>ФЕРр-2001, 66-26-1, приказ Минстроя России №1039/пр от 30.12.2016г.</t>
  </si>
  <si>
    <t>8</t>
  </si>
  <si>
    <t>66-26-2</t>
  </si>
  <si>
    <t>Демонтаж задвижек диаметром до 100 мм</t>
  </si>
  <si>
    <t>ФЕРр-2001, 66-26-2, приказ Минстроя России №1039/пр от 30.12.2016г.</t>
  </si>
  <si>
    <t>9</t>
  </si>
  <si>
    <t>23-03-001-05</t>
  </si>
  <si>
    <t>Устройство круглых сборных железобетонных канализационных колодцев диаметром 1,5 м в сухих грунтах</t>
  </si>
  <si>
    <t>10 м3</t>
  </si>
  <si>
    <t>ФЕР-2001, 23-03-001-05, приказ Минстроя России №1039/пр от 30.12.2016г.</t>
  </si>
  <si>
    <t>Канализация - наружные сети</t>
  </si>
  <si>
    <t>ФЕР-23</t>
  </si>
  <si>
    <t>9,1</t>
  </si>
  <si>
    <t>02.3.01.02</t>
  </si>
  <si>
    <t>Песок для строительных работ природный</t>
  </si>
  <si>
    <t>9,2</t>
  </si>
  <si>
    <t>02.3.01.02-0015</t>
  </si>
  <si>
    <t>Песок природный для строительных работ средний</t>
  </si>
  <si>
    <t>ФССЦ-2001, 02.3.01.02-0015, приказ Минстроя России №1039/пр от 30.12.2016г.</t>
  </si>
  <si>
    <t>9,3</t>
  </si>
  <si>
    <t>04.3.01.03</t>
  </si>
  <si>
    <t>Раствор асбоцементный</t>
  </si>
  <si>
    <t>9,4</t>
  </si>
  <si>
    <t>04.3.01.09-0015</t>
  </si>
  <si>
    <t>Раствор готовый кладочный цементный марки 150</t>
  </si>
  <si>
    <t>ФССЦ-2001, 04.3.01.09-0015, приказ Минстроя России №1039/пр от 30.12.2016г.</t>
  </si>
  <si>
    <t>9,5</t>
  </si>
  <si>
    <t>05.1.01.09</t>
  </si>
  <si>
    <t>Кольца для колодцев сборные железобетонные диаметром 1500 мм</t>
  </si>
  <si>
    <t>м</t>
  </si>
  <si>
    <t>9,6</t>
  </si>
  <si>
    <t>05.1.01.09-0003</t>
  </si>
  <si>
    <t>ФССЦ-2001, 05.1.01.09-0003, приказ Минстроя России №1039/пр от 30.12.2016г.</t>
  </si>
  <si>
    <t>9,7</t>
  </si>
  <si>
    <t>05.1.01.08-0094</t>
  </si>
  <si>
    <t>Крышки колодцев КЦП 1-20-1 /бетон В15 (М200), объем 0,51 м3, расход арматуры 43,40 кг/ (серия 3.900-3 вып.7)</t>
  </si>
  <si>
    <t>шт.</t>
  </si>
  <si>
    <t>ФССЦ-2001, 05.1.01.08-0094, приказ Минстроя России №1039/пр от 30.12.2016г.</t>
  </si>
  <si>
    <t>9,8</t>
  </si>
  <si>
    <t>07.2.05.01-0032</t>
  </si>
  <si>
    <t>Ограждения лестничных проемов, лестничные марши, пожарные лестницы</t>
  </si>
  <si>
    <t>т</t>
  </si>
  <si>
    <t>ФССЦ-2001, 07.2.05.01-0032, приказ Минстроя России №1039/пр от 30.12.2016г.</t>
  </si>
  <si>
    <t>9,9</t>
  </si>
  <si>
    <t>08.1.02.06-0034</t>
  </si>
  <si>
    <t>Люк чугунный тяжелый (ГОСТ 3634-99) марка Т(С250)-ТС-1-60</t>
  </si>
  <si>
    <t>ФССЦ-2001, 08.1.02.06-0034, приказ Минстроя России №1039/пр от 30.12.2016г.</t>
  </si>
  <si>
    <t>10</t>
  </si>
  <si>
    <t>23-03-003-03</t>
  </si>
  <si>
    <t>Устройство круглых кирпичных канализационных колодцев с конусным переходом к горловине в сухих грунтах, диаметр колодца 1,5 м</t>
  </si>
  <si>
    <t>ФЕР-2001, 23-03-003-03, приказ Минстроя России №1039/пр от 30.12.2016г.</t>
  </si>
  <si>
    <t>10,1</t>
  </si>
  <si>
    <t>02.2.05.04</t>
  </si>
  <si>
    <t>Щебень</t>
  </si>
  <si>
    <t>10,2</t>
  </si>
  <si>
    <t>10,3</t>
  </si>
  <si>
    <t>10,4</t>
  </si>
  <si>
    <t>02.2.05.04-0042</t>
  </si>
  <si>
    <t>Щебень из гравия для строительных работ марка 400, фракция 10-20 мм</t>
  </si>
  <si>
    <t>ФССЦ-2001, 02.2.05.04-0042, приказ Минстроя России №1039/пр от 30.12.2016г.</t>
  </si>
  <si>
    <t>10,5</t>
  </si>
  <si>
    <t>10,6</t>
  </si>
  <si>
    <t>10,7</t>
  </si>
  <si>
    <t>06.1.01.05</t>
  </si>
  <si>
    <t>Кирпич и камни керамические марки 100</t>
  </si>
  <si>
    <t>1000 шт.</t>
  </si>
  <si>
    <t>10,8</t>
  </si>
  <si>
    <t>06.1.01.05-0015</t>
  </si>
  <si>
    <t>Кирпич керамический лицевой, размером 250х120х65 мм, марка 100</t>
  </si>
  <si>
    <t>ФССЦ-2001, 06.1.01.05-0015, приказ Минстроя России №1039/пр от 30.12.2016г.</t>
  </si>
  <si>
    <t>10,9</t>
  </si>
  <si>
    <t>10,10</t>
  </si>
  <si>
    <t>08.1.02.06</t>
  </si>
  <si>
    <t>Люки чугунные</t>
  </si>
  <si>
    <t>11</t>
  </si>
  <si>
    <t>23-03-002-01</t>
  </si>
  <si>
    <t>Устройство круглых кирпичных канализационных колодцев с покрытием из сборного железобетона в сухих грунтах, диаметр колодца до 0,7 м (0,6)</t>
  </si>
  <si>
    <t>ФЕР-2001, 23-03-002-01, приказ Минстроя России №1039/пр от 30.12.2016г.</t>
  </si>
  <si>
    <t>11,1</t>
  </si>
  <si>
    <t>11,2</t>
  </si>
  <si>
    <t>11,3</t>
  </si>
  <si>
    <t>11,4</t>
  </si>
  <si>
    <t>11,5</t>
  </si>
  <si>
    <t>11,6</t>
  </si>
  <si>
    <t>11,7</t>
  </si>
  <si>
    <t>11,8</t>
  </si>
  <si>
    <t>11,9</t>
  </si>
  <si>
    <t>12</t>
  </si>
  <si>
    <t>23-01-001-01</t>
  </si>
  <si>
    <t>Устройство основания под трубопроводы песчаного</t>
  </si>
  <si>
    <t>ФЕР-2001, 23-01-001-01, приказ Минстроя России №1039/пр от 30.12.2016г.</t>
  </si>
  <si>
    <t>12,1</t>
  </si>
  <si>
    <t>12,2</t>
  </si>
  <si>
    <t>13</t>
  </si>
  <si>
    <t>23-01-001-02</t>
  </si>
  <si>
    <t>Устройство основания под трубопроводы щебеночного</t>
  </si>
  <si>
    <t>ФЕР-2001, 23-01-001-02, приказ Минстроя России №1039/пр от 30.12.2016г.</t>
  </si>
  <si>
    <t>14</t>
  </si>
  <si>
    <t>23-01-001-04</t>
  </si>
  <si>
    <t>Устройство основания под трубопроводы бетонного</t>
  </si>
  <si>
    <t>ФЕР-2001, 23-01-001-04, приказ Минстроя России №1039/пр от 30.12.2016г.</t>
  </si>
  <si>
    <t>15</t>
  </si>
  <si>
    <t>46-03-007-02</t>
  </si>
  <si>
    <t>Пробивка проемов в конструкциях из бетона</t>
  </si>
  <si>
    <t>ФЕР-2001, 46-03-007-02, приказ Минстроя России №1039/пр от 30.12.2016г.</t>
  </si>
  <si>
    <t>Реконструкция зданий и сооружений</t>
  </si>
  <si>
    <t>ФЕР-46</t>
  </si>
  <si>
    <t>16</t>
  </si>
  <si>
    <t>26-01-011-01</t>
  </si>
  <si>
    <t>Демонтаж: Изоляция плоских и криволинейных поверхностей матами минераловатными прошивными безобкладочными и в обкладках, плитами минераловатными на синтетическом связующем, плитами из стеклянного штапельного волокна (водонапорная башня)</t>
  </si>
  <si>
    <t>ФЕР-2001, 26-01-011-01, приказ Минстроя России №1039/пр от 30.12.2016г.</t>
  </si>
  <si>
    <t>Теплоизоляционные работы</t>
  </si>
  <si>
    <t>ФЕР-26</t>
  </si>
  <si>
    <t>Поправка: МДС 81-35.2004, п.4.7  Поправка: Табл.2, п.2</t>
  </si>
  <si>
    <t>17</t>
  </si>
  <si>
    <t>26-01-001-01</t>
  </si>
  <si>
    <t>Изоляция трубопроводов конструкциями теплоизоляционными комплектными на основе цилиндров минераловатных на синтетическом связующем</t>
  </si>
  <si>
    <t>ФЕР-2001, 26-01-001-01, приказ Минстроя России №1039/пр от 30.12.2016г.</t>
  </si>
  <si>
    <t>17,1</t>
  </si>
  <si>
    <t>12.2.08.03</t>
  </si>
  <si>
    <t>Конструкции из цилиндров минераловатных на синтетическом связующем</t>
  </si>
  <si>
    <t>17,2</t>
  </si>
  <si>
    <t>12.2.04.02-0001</t>
  </si>
  <si>
    <t>Маты минераловатные, марка "Тех мат" ROCKWOOL, толщиной 50 мм</t>
  </si>
  <si>
    <t>ФССЦ-2001, 12.2.04.02-0001, приказ Минстроя России №1039/пр от 30.12.2016г.</t>
  </si>
  <si>
    <t>18</t>
  </si>
  <si>
    <t>22-06-005-01</t>
  </si>
  <si>
    <t>Врезка в существующие сети из стальных труб стальных штуцеров (патрубков) диаметром 50 мм</t>
  </si>
  <si>
    <t>ФЕР-2001, 22-06-005-01, приказ Минстроя России №1039/пр от 30.12.2016г.</t>
  </si>
  <si>
    <t>Водопровод - наружные сети</t>
  </si>
  <si>
    <t>ФЕР-22</t>
  </si>
  <si>
    <t>19</t>
  </si>
  <si>
    <t>22-06-005-03</t>
  </si>
  <si>
    <t>Врезка в существующие сети из стальных труб стальных штуцеров (патрубков) диаметром 100 мм</t>
  </si>
  <si>
    <t>ФЕР-2001, 22-06-005-03, приказ Минстроя России №1039/пр от 30.12.2016г.</t>
  </si>
  <si>
    <t>20</t>
  </si>
  <si>
    <t>22-01-021-01</t>
  </si>
  <si>
    <t>Укладка трубопроводов из полиэтиленовых труб диаметром 50 мм с гидравлическими испытаниями</t>
  </si>
  <si>
    <t>км</t>
  </si>
  <si>
    <t>ФЕР-2001, 22-01-021-01, приказ Минстроя России №1039/пр от 30.12.2016г.</t>
  </si>
  <si>
    <t>20,1</t>
  </si>
  <si>
    <t>24.3.03.15</t>
  </si>
  <si>
    <t>Трубы полиэтиленовые</t>
  </si>
  <si>
    <t>20,2</t>
  </si>
  <si>
    <t>24.3.03.13-0414</t>
  </si>
  <si>
    <t>Трубы напорные из полиэтилена низкого давления среднего типа, наружным диаметром 50 мм</t>
  </si>
  <si>
    <t>10 м</t>
  </si>
  <si>
    <t>ФССЦ-2001, 24.3.03.13-0414, приказ Минстроя России №1039/пр от 30.12.2016г.</t>
  </si>
  <si>
    <t>занесена вручную</t>
  </si>
  <si>
    <t>21</t>
  </si>
  <si>
    <t>22-01-021-02</t>
  </si>
  <si>
    <t>Укладка трубопроводов из полиэтиленовых труб диаметром 63 мм С гидравлическими испытаниями</t>
  </si>
  <si>
    <t>ФЕР-2001, 22-01-021-02, приказ Минстроя России №1039/пр от 30.12.2016г.</t>
  </si>
  <si>
    <t>21,1</t>
  </si>
  <si>
    <t>24.3.03.13-0415</t>
  </si>
  <si>
    <t>Трубы напорные из полиэтилена низкого давления среднего типа, наружным диаметром 63 мм</t>
  </si>
  <si>
    <t>ФССЦ-2001, 24.3.03.13-0415, приказ Минстроя России №1039/пр от 30.12.2016г.</t>
  </si>
  <si>
    <t>21,2</t>
  </si>
  <si>
    <t>22</t>
  </si>
  <si>
    <t>18-06-001-01</t>
  </si>
  <si>
    <t>Установка гребенок пароводораспределительных из стальных труб наружным диаметром корпуса 108 мм</t>
  </si>
  <si>
    <t>ФЕР-2001, 18-06-001-01, приказ Минстроя России №1039/пр от 30.12.2016г.</t>
  </si>
  <si>
    <t>Отопление - внутренние устройства</t>
  </si>
  <si>
    <t>ФЕР-18</t>
  </si>
  <si>
    <t>22,1</t>
  </si>
  <si>
    <t>Цена поставщика</t>
  </si>
  <si>
    <t>Гребенки в колодцах</t>
  </si>
  <si>
    <t>[18 000 / 1,18]</t>
  </si>
  <si>
    <t>[18 000 / 1,18 /  5,15]</t>
  </si>
  <si>
    <t>22,2</t>
  </si>
  <si>
    <t>Пожарные выходы из ПНД 63</t>
  </si>
  <si>
    <t>[13 000 / 1,18]</t>
  </si>
  <si>
    <t>[13 000 / 1,18 /  5,15]</t>
  </si>
  <si>
    <t>23</t>
  </si>
  <si>
    <t>22-01-021-03</t>
  </si>
  <si>
    <t>Укладка трубопроводов из полиэтиленовых труб диаметром до 110 мм с гидравлическими испытаниями</t>
  </si>
  <si>
    <t>ФЕР-2001, 22-01-021-03, приказ Минстроя России №1039/пр от 30.12.2016г.</t>
  </si>
  <si>
    <t>23,1</t>
  </si>
  <si>
    <t>23,2</t>
  </si>
  <si>
    <t>24.3.03.13-0418</t>
  </si>
  <si>
    <t>Трубы напорные из полиэтилена низкого давления среднего типа, наружным диаметром 110 мм</t>
  </si>
  <si>
    <t>ФССЦ-2001, 24.3.03.13-0418, приказ Минстроя России №1039/пр от 30.12.2016г.</t>
  </si>
  <si>
    <t>23,3</t>
  </si>
  <si>
    <t>24.3.03.13-0417</t>
  </si>
  <si>
    <t>Трубы напорные из полиэтилена низкого давления среднего типа, наружным диаметром 90 мм</t>
  </si>
  <si>
    <t>ФССЦ-2001, 24.3.03.13-0417, приказ Минстроя России №1039/пр от 30.12.2016г.</t>
  </si>
  <si>
    <t>24</t>
  </si>
  <si>
    <t>16-04-002-04</t>
  </si>
  <si>
    <t>Прокладка трубопроводов водоснабжения из напорных полиэтиленовых труб наружным диаметром 40 мм</t>
  </si>
  <si>
    <t>ФЕР-2001, 16-04-002-04, приказ Минстроя России №1039/пр от 30.12.2016г.</t>
  </si>
  <si>
    <t>Трубопроводы внутренние</t>
  </si>
  <si>
    <t>ФЕР-16</t>
  </si>
  <si>
    <t>24,1</t>
  </si>
  <si>
    <t>24.3.03.13-0413</t>
  </si>
  <si>
    <t>Трубы напорные из полиэтилена низкого давления среднего типа, наружным диаметром 40 мм</t>
  </si>
  <si>
    <t>ФССЦ-2001, 24.3.03.13-0413, приказ Минстроя России №1039/пр от 30.12.2016г.</t>
  </si>
  <si>
    <t>24,2</t>
  </si>
  <si>
    <t>24.3.05.15-0112</t>
  </si>
  <si>
    <t>Тройник литой полиэтиленовый с закладными электронагревателями, равнопроходной, диаметр 40 мм</t>
  </si>
  <si>
    <t>ФССЦ-2001, 24.3.05.15-0112, приказ Минстроя России №1039/пр от 30.12.2016г.</t>
  </si>
  <si>
    <t>24,3</t>
  </si>
  <si>
    <t>25</t>
  </si>
  <si>
    <t>16-07-005-01</t>
  </si>
  <si>
    <t>Гидравлическое испытание трубопроводов систем отопления, водопровода и горячего водоснабжения диаметром до 50 мм</t>
  </si>
  <si>
    <t>ФЕР-2001, 16-07-005-01, приказ Минстроя России №1039/пр от 30.12.2016г.</t>
  </si>
  <si>
    <t>26</t>
  </si>
  <si>
    <t>16-07-005-02</t>
  </si>
  <si>
    <t>Гидравлическое испытание трубопроводов систем отопления, водопровода и горячего водоснабжения диаметром до 100 мм</t>
  </si>
  <si>
    <t>ФЕР-2001, 16-07-005-02, приказ Минстроя России №1039/пр от 30.12.2016г.</t>
  </si>
  <si>
    <t>Поправка: п.8.7.1  Наименование: При выполнении работ в существующих зданиях и сооружениях, аналогичных процессам при новом строительстве (кроме работ по нормам сборника № 46 «Работы при реконструкции зданий и сооружений»)</t>
  </si>
  <si>
    <t>Поправка: п.8.7.1</t>
  </si>
  <si>
    <t>27</t>
  </si>
  <si>
    <t>16-04-002-08</t>
  </si>
  <si>
    <t>Прокладка трубопроводов водоснабжения из напорных полиэтиленовых труб наружным диаметром 90 мм</t>
  </si>
  <si>
    <t>ФЕР-2001, 16-04-002-08, приказ Минстроя России №1039/пр от 30.12.2016г.</t>
  </si>
  <si>
    <t>27,1</t>
  </si>
  <si>
    <t>27,2</t>
  </si>
  <si>
    <t>27,3</t>
  </si>
  <si>
    <t>24.3.05.15-0115</t>
  </si>
  <si>
    <t>Тройник литой полиэтиленовый с закладными электронагревателями, равнопроходной, диаметр 90 мм</t>
  </si>
  <si>
    <t>ФССЦ-2001, 24.3.05.15-0115, приказ Минстроя России №1039/пр от 30.12.2016г.</t>
  </si>
  <si>
    <t>27,4</t>
  </si>
  <si>
    <t>24.3.05.08-0113</t>
  </si>
  <si>
    <t>Отвод 90° полиэтиленовый с удлиненным хвостовиком, диаметр 110 мм</t>
  </si>
  <si>
    <t>ФССЦ-2001, 24.3.05.08-0113, приказ Минстроя России № 886/пр от 15.06.2017</t>
  </si>
  <si>
    <t>27,5</t>
  </si>
  <si>
    <t>24.3.05.10-0035</t>
  </si>
  <si>
    <t>Переходник "Фузиотерм", размер 110х90 мм</t>
  </si>
  <si>
    <t>10 шт.</t>
  </si>
  <si>
    <t>ФССЦ-2001, 24.3.05.10-0035, приказ Минстроя России №1039/пр от 30.12.2016г.</t>
  </si>
  <si>
    <t>28</t>
  </si>
  <si>
    <t>22-03-006-03</t>
  </si>
  <si>
    <t>Установка задвижек или клапанов обратных чугунных диаметром 100 мм</t>
  </si>
  <si>
    <t>ФЕР-2001, 22-03-006-03, приказ Минстроя России №1039/пр от 30.12.2016г.</t>
  </si>
  <si>
    <t>28,1</t>
  </si>
  <si>
    <t>18.1.02.03</t>
  </si>
  <si>
    <t>Задвижки чугунные водопроводные (или клапаны обратные)</t>
  </si>
  <si>
    <t>28,2</t>
  </si>
  <si>
    <t>18.1.02.02-0091</t>
  </si>
  <si>
    <t>Задвижки чугунные фланцевые упруго-запирающаяся с гладким проходным каналом для воды и неагрессивных стоков давлением 1,6 МПа (16 кгс/см2), диаметром 100 мм</t>
  </si>
  <si>
    <t>ФССЦ-2001, 18.1.02.02-0091, приказ Минстроя России №1039/пр от 30.12.2016г.</t>
  </si>
  <si>
    <t>29</t>
  </si>
  <si>
    <t>16-05-001-01</t>
  </si>
  <si>
    <t>Установка вентилей, задвижек, затворов, клапанов обратных, кранов проходных на трубопроводах из стальных труб диаметром до 25 мм</t>
  </si>
  <si>
    <t>ФЕР-2001, 16-05-001-01, приказ Минстроя России №1039/пр от 30.12.2016г.</t>
  </si>
  <si>
    <t>29,1</t>
  </si>
  <si>
    <t>18.1.09.06-0070</t>
  </si>
  <si>
    <t>Кран шаровый муфтовый Valtec для воды диаметром 20 мм, тип н/н</t>
  </si>
  <si>
    <t>ФССЦ-2001, 18.1.09.06-0070, приказ Минстроя России №1039/пр от 30.12.2016г.</t>
  </si>
  <si>
    <t>30</t>
  </si>
  <si>
    <t>16-05-001-02</t>
  </si>
  <si>
    <t>Установка вентилей, задвижек, затворов, клапанов обратных, кранов проходных на трубопроводах из стальных труб диаметром до 50 мм</t>
  </si>
  <si>
    <t>ФЕР-2001, 16-05-001-02, приказ Минстроя России №1039/пр от 30.12.2016г.</t>
  </si>
  <si>
    <t>30,1</t>
  </si>
  <si>
    <t>18.1.09.06-0080</t>
  </si>
  <si>
    <t>Кран шаровый муфтовый Valtec для воды диаметром 40 мм, тип в/н</t>
  </si>
  <si>
    <t>ФССЦ-2001, 18.1.09.06-0080, приказ Минстроя России №1039/пр от 30.12.2016г.</t>
  </si>
  <si>
    <t>30,2</t>
  </si>
  <si>
    <t>18.1.09.06-0081</t>
  </si>
  <si>
    <t>Кран шаровый муфтовый Valtec для воды диаметром 50 мм, тип в/в</t>
  </si>
  <si>
    <t>ФССЦ-2001, 18.1.09.06-0081, приказ Минстроя России №1039/пр от 30.12.2016г.</t>
  </si>
  <si>
    <t>30,3</t>
  </si>
  <si>
    <t>18.1.09.07-0023</t>
  </si>
  <si>
    <t>Кран шаровый полипропиленовый PPRC PN20, диаметром 32 мм</t>
  </si>
  <si>
    <t>ФССЦ-2001, 18.1.09.07-0023, приказ Минстроя России №1039/пр от 30.12.2016г.</t>
  </si>
  <si>
    <t>31</t>
  </si>
  <si>
    <t>16-05-001-03</t>
  </si>
  <si>
    <t>Установка вентилей, задвижек, затворов, клапанов обратных, кранов проходных на трубопроводах из стальных труб диаметром до 100 мм</t>
  </si>
  <si>
    <t>ФЕР-2001, 16-05-001-03, приказ Минстроя России №1039/пр от 30.12.2016г.</t>
  </si>
  <si>
    <t>31,1</t>
  </si>
  <si>
    <t>18.1.09.07-0062</t>
  </si>
  <si>
    <t>Краны шаровые BROEN BALLOMAX для теплоснабжения и охлаждения, со сварным присоединением, с ручкой, серии КШТ 60.102, давлением 2,5 МПа (25 кгс/см2), диаметром 80 мм</t>
  </si>
  <si>
    <t>ФССЦ-2001, 18.1.09.07-0062, приказ Минстроя России №1039/пр от 30.12.2016г.</t>
  </si>
  <si>
    <t>31,2</t>
  </si>
  <si>
    <t>18.1.09.07-0061</t>
  </si>
  <si>
    <t>Краны шаровые BROEN BALLOMAX для теплоснабжения и охлаждения, со сварным присоединением, с ручкой, серии КШТ 60.102, давлением 2,5 МПа (25 кгс/см2), диаметром 63 мм</t>
  </si>
  <si>
    <t>ФССЦ-2001, 18.1.09.07-0061, приказ Минстроя России №1039/пр от 30.12.2016г.</t>
  </si>
  <si>
    <t>32</t>
  </si>
  <si>
    <t>01-02-061-02</t>
  </si>
  <si>
    <t>Засыпка вручную траншей, пазух котлованов и ям, группа грунтов 2</t>
  </si>
  <si>
    <t>ФЕР-2001, 01-02-061-02, приказ Минстроя России №1039/пр от 30.12.2016г.</t>
  </si>
  <si>
    <t>33</t>
  </si>
  <si>
    <t>01-02-119-03</t>
  </si>
  <si>
    <t>Расчистка площадей от кустарника и мелколесья вручную при густой поросли</t>
  </si>
  <si>
    <t>100 м2</t>
  </si>
  <si>
    <t>ФЕР-2001, 01-02-119-03, приказ Минстроя России №1039/пр от 30.12.2016г.</t>
  </si>
  <si>
    <t>Земляные работы по другим видам работ ( подготовительные, сопутствующие, укрепительные )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</si>
  <si>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</si>
  <si>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</si>
  <si>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</si>
  <si>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</si>
  <si>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</si>
  <si>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</si>
  <si>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</si>
  <si>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</si>
  <si>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</si>
  <si>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</si>
  <si>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</si>
  <si>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</si>
  <si>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</si>
  <si>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</si>
  <si>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</si>
  <si>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</si>
  <si>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</si>
  <si>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</si>
  <si>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</si>
  <si>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</si>
  <si>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</si>
  <si>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</si>
  <si>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</si>
  <si>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</si>
  <si>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</si>
  <si>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</si>
  <si>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</si>
  <si>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</si>
  <si>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</si>
  <si>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</si>
  <si>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</si>
  <si>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</si>
  <si>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</si>
  <si>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</si>
  <si>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</si>
  <si>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</si>
  <si>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</si>
  <si>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</si>
  <si>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</si>
  <si>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</si>
  <si>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</si>
  <si>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</si>
  <si>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</si>
  <si>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</si>
  <si>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</si>
  <si>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</si>
  <si>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</si>
  <si>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</si>
  <si>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</si>
  <si>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</si>
  <si>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</si>
  <si>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</si>
  <si>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Итого 1</t>
  </si>
  <si>
    <t>Итого2</t>
  </si>
  <si>
    <t>Итого НДС 18%</t>
  </si>
  <si>
    <t>Итого 3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</si>
  <si>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</si>
  <si>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</si>
  <si>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</si>
  <si>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</si>
  <si>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</si>
  <si>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</si>
  <si>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</si>
  <si>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</si>
  <si>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</si>
  <si>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</si>
  <si>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</si>
  <si>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</si>
  <si>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</si>
  <si>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</si>
  <si>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</si>
  <si>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</si>
  <si>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</si>
  <si>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</si>
  <si>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</si>
  <si>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</si>
  <si>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</si>
  <si>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</si>
  <si>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</si>
  <si>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</si>
  <si>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</si>
  <si>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</si>
  <si>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</si>
  <si>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</si>
  <si>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</si>
  <si>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</si>
  <si>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</si>
  <si>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</si>
  <si>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</si>
  <si>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</si>
  <si>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</si>
  <si>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</si>
  <si>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</si>
  <si>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</si>
  <si>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</si>
  <si>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</si>
  <si>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</si>
  <si>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</si>
  <si>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</si>
  <si>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</si>
  <si>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</si>
  <si>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</si>
  <si>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</si>
  <si>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</si>
  <si>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</si>
  <si>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</si>
  <si>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</si>
  <si>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</si>
  <si>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</si>
  <si>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</si>
  <si>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</si>
  <si>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</si>
  <si>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</si>
  <si>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</si>
  <si>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</si>
  <si>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</si>
  <si>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</si>
  <si>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</si>
  <si>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</si>
  <si>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</si>
  <si>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</si>
  <si>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</si>
  <si>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1-100-28</t>
  </si>
  <si>
    <t>Рабочий среднего разряда 2.8</t>
  </si>
  <si>
    <t>чел.-ч.</t>
  </si>
  <si>
    <t>1-100-20</t>
  </si>
  <si>
    <t>Рабочий среднего разряда 2</t>
  </si>
  <si>
    <t>1-100-38</t>
  </si>
  <si>
    <t>Рабочий среднего разряда 3.8</t>
  </si>
  <si>
    <t>4-100-00</t>
  </si>
  <si>
    <t>Затраты труда машинистов</t>
  </si>
  <si>
    <t>91.05.06-012</t>
  </si>
  <si>
    <t>ФСЭМ-2001, 91.05.06-012, приказ Минстроя России №1039/пр от 30.12.2016г.</t>
  </si>
  <si>
    <t>Краны на гусеничном ходу, грузоподъемность до 16 т</t>
  </si>
  <si>
    <t>маш.-ч</t>
  </si>
  <si>
    <t>04.3.01.09-0012</t>
  </si>
  <si>
    <t>ФССЦ-2001, 04.3.01.09-0012, приказ Минстроя России №1039/пр от 30.12.2016г.</t>
  </si>
  <si>
    <t>Раствор готовый кладочный цементный марки 50</t>
  </si>
  <si>
    <t>1-100-27</t>
  </si>
  <si>
    <t>Рабочий среднего разряда 2.7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</si>
  <si>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</si>
  <si>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</si>
  <si>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</si>
  <si>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</si>
  <si>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</si>
  <si>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</si>
  <si>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01.3.02.03-0001</t>
  </si>
  <si>
    <t>ФССЦ-2001, 01.3.02.03-0001, приказ Минстроя России №1039/пр от 30.12.2016г.</t>
  </si>
  <si>
    <t>Ацетилен газообразный технический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</si>
  <si>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</si>
  <si>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</si>
  <si>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</si>
  <si>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1-100-31</t>
  </si>
  <si>
    <t>Рабочий среднего разряда 3.1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</si>
  <si>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</si>
  <si>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</si>
  <si>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</si>
  <si>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1-100-35</t>
  </si>
  <si>
    <t>Рабочий среднего разряда 3.5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</si>
  <si>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</si>
  <si>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</si>
  <si>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</si>
  <si>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</si>
  <si>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</si>
  <si>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</si>
  <si>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91.08.09-025</t>
  </si>
  <si>
    <t>ФСЭМ-2001, 91.08.09-025, приказ Минстроя России №1039/пр от 30.12.2016г.</t>
  </si>
  <si>
    <t>Трамбовки электрические</t>
  </si>
  <si>
    <t>91.16.01-002</t>
  </si>
  <si>
    <t>ФСЭМ-2001, 91.16.01-002, приказ Минстроя России №1039/пр от 30.12.2016г.</t>
  </si>
  <si>
    <t>Электростанции передвижные, мощность 4 кВт</t>
  </si>
  <si>
    <t>03.2.01.01-0001</t>
  </si>
  <si>
    <t>ФССЦ-2001, 03.2.01.01-0001, приказ Минстроя России №1039/пр от 30.12.2016г.</t>
  </si>
  <si>
    <t>Портландцемент общестроительного назначения бездобавочный, марки 400</t>
  </si>
  <si>
    <t>04.1.02.05-0006</t>
  </si>
  <si>
    <t>ФССЦ-2001, 04.1.02.05-0006, приказ Минстроя России №1039/пр от 30.12.2016г.</t>
  </si>
  <si>
    <t>Бетон тяжелый, класс В15 (М200)</t>
  </si>
  <si>
    <t>05.1.01.13-0043</t>
  </si>
  <si>
    <t>ФССЦ-2001, 05.1.01.13-0043, приказ Минстроя России №1039/пр от 30.12.2016г.</t>
  </si>
  <si>
    <t>Плиты железобетонные покрытий, перекрытий и днищ</t>
  </si>
  <si>
    <t>1-100-36</t>
  </si>
  <si>
    <t>Рабочий среднего разряда 3.6</t>
  </si>
  <si>
    <t>04.1.02.05-0001</t>
  </si>
  <si>
    <t>ФССЦ-2001, 04.1.02.05-0001, приказ Минстроя России №1039/пр от 30.12.2016г.</t>
  </si>
  <si>
    <t>Бетон тяжелый, класс В3,5 (М50)</t>
  </si>
  <si>
    <t>04.3.01.12-0003</t>
  </si>
  <si>
    <t>ФССЦ-2001, 04.3.01.12-0003, приказ Минстроя России №1039/пр от 30.12.2016г.</t>
  </si>
  <si>
    <t>Раствор готовый кладочный цементно-известковый марки 50</t>
  </si>
  <si>
    <t>01.7.15.10-0067</t>
  </si>
  <si>
    <t>ФССЦ-2001, 01.7.15.10-0067, приказ Минстроя России №1039/пр от 30.12.2016г.</t>
  </si>
  <si>
    <t>Скобы ходовые</t>
  </si>
  <si>
    <t>1-100-25</t>
  </si>
  <si>
    <t>Рабочий среднего разряда 2.5</t>
  </si>
  <si>
    <t>02.2.05.04-0081</t>
  </si>
  <si>
    <t>ФССЦ-2001, 02.2.05.04-0081, приказ Минстроя России №1039/пр от 30.12.2016г.</t>
  </si>
  <si>
    <t>Щебень из природного камня для строительных работ марка 400, фракция 10-20 мм</t>
  </si>
  <si>
    <t>91.07.04-002</t>
  </si>
  <si>
    <t>ФСЭМ-2001, 91.07.04-002, приказ Минстроя России №1039/пр от 30.12.2016г.</t>
  </si>
  <si>
    <t>Вибратор поверхностный</t>
  </si>
  <si>
    <t>01.7.03.01-0001</t>
  </si>
  <si>
    <t>ФССЦ-2001, 01.7.03.01-0001, приказ Минстроя России №1039/пр от 30.12.2016г.</t>
  </si>
  <si>
    <t>Вода</t>
  </si>
  <si>
    <t>01.7.15.06-0111</t>
  </si>
  <si>
    <t>ФССЦ-2001, 01.7.15.06-0111, приказ Минстроя России №1039/пр от 30.12.2016г.</t>
  </si>
  <si>
    <t>Гвозди строительные</t>
  </si>
  <si>
    <t>01.7.20.08-0111</t>
  </si>
  <si>
    <t>ФССЦ-2001, 01.7.20.08-0111, приказ Минстроя России №1039/пр от 30.12.2016г.</t>
  </si>
  <si>
    <t>Рогожа</t>
  </si>
  <si>
    <t>м2</t>
  </si>
  <si>
    <t>04.1.02.05-0003</t>
  </si>
  <si>
    <t>ФССЦ-2001, 04.1.02.05-0003, приказ Минстроя России №1039/пр от 30.12.2016г.</t>
  </si>
  <si>
    <t>Бетон тяжелый, класс В7,5 (М100)</t>
  </si>
  <si>
    <t>11.1.03.06-0086</t>
  </si>
  <si>
    <t>ФССЦ-2001, 11.1.03.06-0086, приказ Минстроя России №1039/пр от 30.12.2016г.</t>
  </si>
  <si>
    <t>Доски обрезные хвойных пород длиной 4-6,5 м, шириной 75-150 мм, толщиной 25 мм, II сорта</t>
  </si>
  <si>
    <t>1-100-34</t>
  </si>
  <si>
    <t>Рабочий среднего разряда 3.4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</si>
  <si>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</si>
  <si>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</si>
  <si>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</si>
  <si>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</si>
  <si>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</si>
  <si>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</si>
  <si>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1-100-37</t>
  </si>
  <si>
    <t>Рабочий среднего разряда 3.7</t>
  </si>
  <si>
    <t>91.21.22-443</t>
  </si>
  <si>
    <t>ФСЭМ-2001, 91.21.22-443, приказ Минстроя России №1039/пр от 30.12.2016г.</t>
  </si>
  <si>
    <t>Установки для изготовления бандажей, диафрагм, пряжек</t>
  </si>
  <si>
    <t>08.3.02.01-0041</t>
  </si>
  <si>
    <t>ФССЦ-2001, 08.3.02.01-0041, приказ Минстроя России №1039/пр от 30.12.2016г.</t>
  </si>
  <si>
    <t>Лента стальная упаковочная, мягкая, нормальной точности 0,7х20-50 мм</t>
  </si>
  <si>
    <t>08.3.03.04-0021</t>
  </si>
  <si>
    <t>ФССЦ-2001, 08.3.03.04-0021, приказ Минстроя России №1039/пр от 30.12.2016г.</t>
  </si>
  <si>
    <t>Проволока стальная низкоуглеродистая общего назначения диаметром 0,8 мм</t>
  </si>
  <si>
    <t>кг</t>
  </si>
  <si>
    <t>08.3.03.04-0025</t>
  </si>
  <si>
    <t>ФССЦ-2001, 08.3.03.04-0025, приказ Минстроя России №1039/пр от 30.12.2016г.</t>
  </si>
  <si>
    <t>Проволока стальная низкоуглеродистая общего назначения диаметром 2 мм</t>
  </si>
  <si>
    <t>08.3.03.05-0011</t>
  </si>
  <si>
    <t>ФССЦ-2001, 08.3.03.05-0011, приказ Минстроя России №1039/пр от 30.12.2016г.</t>
  </si>
  <si>
    <t>Проволока стальная низкоуглеродистая разного назначения оцинкованная диаметром 1,1 мм</t>
  </si>
  <si>
    <t>08.3.03.05-0020</t>
  </si>
  <si>
    <t>ФССЦ-2001, 08.3.03.05-0020, приказ Минстроя России №1039/пр от 30.12.2016г.</t>
  </si>
  <si>
    <t>Проволока стальная низкоуглеродистая разного назначения оцинкованная диаметром 6,0-6,3 мм</t>
  </si>
  <si>
    <t>08.3.05.05-0054</t>
  </si>
  <si>
    <t>ФССЦ-2001, 08.3.05.05-0054, приказ Минстроя России №1039/пр от 30.12.2016г.</t>
  </si>
  <si>
    <t>Сталь листовая оцинкованная толщиной листа 0,8 мм</t>
  </si>
  <si>
    <t>1-100-42</t>
  </si>
  <si>
    <t>Рабочий среднего разряда 4.2</t>
  </si>
  <si>
    <t>10.1.02.02-0103</t>
  </si>
  <si>
    <t>ФССЦ-2001, 10.1.02.02-0103, приказ Минстроя России №1039/пр от 30.12.2016г.</t>
  </si>
  <si>
    <t>Листы алюминиевые марки АД1Н, толщиной 1 мм</t>
  </si>
  <si>
    <t>1-100-47</t>
  </si>
  <si>
    <t>Рабочий среднего разряда 4.7</t>
  </si>
  <si>
    <t>91.17.04-033</t>
  </si>
  <si>
    <t>ФСЭМ-2001, 91.17.04-033, приказ Минстроя России №1039/пр от 30.12.2016г.</t>
  </si>
  <si>
    <t>Агрегаты сварочные двухпостовые для ручной сварки на тракторе, мощность 79 кВт (108 л.с.)</t>
  </si>
  <si>
    <t>01.7.11.07-0032</t>
  </si>
  <si>
    <t>ФССЦ-2001, 01.7.11.07-0032, приказ Минстроя России №1039/пр от 30.12.2016г.</t>
  </si>
  <si>
    <t>Электроды диаметром 4 мм Э42</t>
  </si>
  <si>
    <t>91.10.09-012</t>
  </si>
  <si>
    <t>ФСЭМ-2001, 91.10.09-012, приказ Минстроя России №1039/пр от 30.12.2016г.</t>
  </si>
  <si>
    <t>Установки для гидравлических испытаний трубопроводов, давление нагнетания низкое 0,1 МПа (1 кгс/см2), высокое 10 МПа (100 кгс/см2) при работе от передвижных электростанций</t>
  </si>
  <si>
    <t>91.14.04-002</t>
  </si>
  <si>
    <t>ФСЭМ-2001, 91.14.04-002, приказ Минстроя России №1039/пр от 30.12.2016г.</t>
  </si>
  <si>
    <t>Тягачи седельные, грузоподъемность 15 т</t>
  </si>
  <si>
    <t>91.14.05-012</t>
  </si>
  <si>
    <t>ФСЭМ-2001, 91.14.05-012, приказ Минстроя России №1039/пр от 30.12.2016г.</t>
  </si>
  <si>
    <t>Полуприцепы общего назначения, грузоподъемность 15 т</t>
  </si>
  <si>
    <t>91.17.04-031</t>
  </si>
  <si>
    <t>ФСЭМ-2001, 91.17.04-031, приказ Минстроя России №1039/пр от 30.12.2016г.</t>
  </si>
  <si>
    <t>Агрегаты для сварки полиэтиленовых труб</t>
  </si>
  <si>
    <t>12.1.02.14-0001</t>
  </si>
  <si>
    <t>ФССЦ-2001, 12.1.02.14-0001, приказ Минстроя России №1039/пр от 30.12.2016г.</t>
  </si>
  <si>
    <t>Толь с крупнозернистой посыпкой гидроизоляционный марки ТГ-350</t>
  </si>
  <si>
    <t>1-100-40</t>
  </si>
  <si>
    <t>Рабочий среднего разряда 4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</si>
  <si>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</si>
  <si>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</si>
  <si>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</si>
  <si>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</si>
  <si>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</si>
  <si>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</si>
  <si>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</si>
  <si>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</si>
  <si>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</si>
  <si>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01.3.05.38-0241</t>
  </si>
  <si>
    <t>ФССЦ-2001, 01.3.05.38-0241, приказ Минстроя России №1039/пр от 30.12.2016г.</t>
  </si>
  <si>
    <t>Метиленхлорид</t>
  </si>
  <si>
    <t>01.7.07.10-0001</t>
  </si>
  <si>
    <t>ФССЦ-2001, 01.7.07.10-0001, приказ Минстроя России №1039/пр от 30.12.2016г.</t>
  </si>
  <si>
    <t>Патроны для строительно-монтажного пистолета</t>
  </si>
  <si>
    <t>01.7.15.07-0042</t>
  </si>
  <si>
    <t>ФССЦ-2001, 01.7.15.07-0042, приказ Минстроя России №1039/пр от 30.12.2016г.</t>
  </si>
  <si>
    <t>Дюбели с калиброванной головкой (в обоймах) 3х58,5 мм</t>
  </si>
  <si>
    <t>03.1.02.03-0015</t>
  </si>
  <si>
    <t>ФССЦ-2001, 03.1.02.03-0015, приказ Минстроя России №1039/пр от 30.12.2016г.</t>
  </si>
  <si>
    <t>Известь строительная негашеная хлорная, марки А</t>
  </si>
  <si>
    <t>14.1.04.02-0002</t>
  </si>
  <si>
    <t>ФССЦ-2001, 14.1.04.02-0002, приказ Минстроя России №1039/пр от 30.12.2016г.</t>
  </si>
  <si>
    <t>Клей 88-СА</t>
  </si>
  <si>
    <t>1-100-53</t>
  </si>
  <si>
    <t>Рабочий среднего разряда 5.3</t>
  </si>
  <si>
    <t>91.10.09-011</t>
  </si>
  <si>
    <t>ФСЭМ-2001, 91.10.09-011, приказ Минстроя России №1039/пр от 30.12.2016г.</t>
  </si>
  <si>
    <t>Установки для гидравлических испытаний трубопроводов, давление нагнетания низкое 0,1 МПа (1 кгс/см2), высокое 10 МПа (100 кгс/см2)</t>
  </si>
  <si>
    <t>01.7.07.29-0101</t>
  </si>
  <si>
    <t>ФССЦ-2001, 01.7.07.29-0101, приказ Минстроя России №1039/пр от 30.12.2016г.</t>
  </si>
  <si>
    <t>Очес льняной</t>
  </si>
  <si>
    <t>14.4.02.04-0141</t>
  </si>
  <si>
    <t>ФССЦ-2001, 14.4.02.04-0141, приказ Минстроя России №1039/пр от 30.12.2016г.</t>
  </si>
  <si>
    <t>Краски масляные земляные марки МА-0115 мумия, сурик железный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</si>
  <si>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</si>
  <si>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</si>
  <si>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</si>
  <si>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1-100-39</t>
  </si>
  <si>
    <t>Рабочий среднего разряда 3.9</t>
  </si>
  <si>
    <t>1-100-33</t>
  </si>
  <si>
    <t>Рабочий среднего разряда 3.3</t>
  </si>
  <si>
    <t>01.7.15.03-0014</t>
  </si>
  <si>
    <t>ФССЦ-2001, 01.7.15.03-0014, приказ Минстроя России №1039/пр от 30.12.2016г.</t>
  </si>
  <si>
    <t>Болты с гайками и шайбами для санитарно-технических работ диаметром 16 мм</t>
  </si>
  <si>
    <t>01.7.19.04-0031</t>
  </si>
  <si>
    <t>ФССЦ-2001, 01.7.19.04-0031, приказ Минстроя России №1039/пр от 30.12.2016г.</t>
  </si>
  <si>
    <t>Прокладки резиновые (пластина техническая прессованная)</t>
  </si>
  <si>
    <t>01.1.02.08-0001</t>
  </si>
  <si>
    <t>ФССЦ-2001, 01.1.02.08-0001, приказ Минстроя России №1039/пр от 30.12.2016г.</t>
  </si>
  <si>
    <t>Прокладки из паронита марки ПМБ, толщиной 1 мм, диаметром 50 мм</t>
  </si>
  <si>
    <t>01.7.15.03-0013</t>
  </si>
  <si>
    <t>ФССЦ-2001, 01.7.15.03-0013, приказ Минстроя России №1039/пр от 30.12.2016г.</t>
  </si>
  <si>
    <t>Болты с гайками и шайбами для санитарно-технических работ диаметром 12 мм</t>
  </si>
  <si>
    <t>01.1.02.08-0002</t>
  </si>
  <si>
    <t>ФССЦ-2001, 01.1.02.08-0002, приказ Минстроя России №1039/пр от 30.12.2016г.</t>
  </si>
  <si>
    <t>Прокладки из паронита марки ПМБ, толщиной 1 мм, диаметром 100 мм</t>
  </si>
  <si>
    <t>1-100-15</t>
  </si>
  <si>
    <t>Рабочий среднего разряда 1.5</t>
  </si>
  <si>
    <t>1-100-30</t>
  </si>
  <si>
    <t>Рабочий среднего разряда 3</t>
  </si>
  <si>
    <t>01.7.07.07</t>
  </si>
  <si>
    <t>Строительный мусор</t>
  </si>
  <si>
    <t>05.1.08.14</t>
  </si>
  <si>
    <t>Конструкции сборные железобетонные</t>
  </si>
  <si>
    <t>Строительный мусор и масса возвратных материалов</t>
  </si>
  <si>
    <t>01.7.16.04</t>
  </si>
  <si>
    <t>Опалубка металлическая</t>
  </si>
  <si>
    <t>12.2.01.09</t>
  </si>
  <si>
    <t>Изделия теплоизоляционные</t>
  </si>
  <si>
    <t>01.7.15.04</t>
  </si>
  <si>
    <t>Винты самонарезающие оцинкованные</t>
  </si>
  <si>
    <t>23.3.10.02</t>
  </si>
  <si>
    <t>Трубы стальные</t>
  </si>
  <si>
    <t>18.5.04.01</t>
  </si>
  <si>
    <t>Гребенки паро-водораспределительные из стальных труб с ответными фланцами, болтами, прокладками, кронштейнами</t>
  </si>
  <si>
    <t>компл.</t>
  </si>
  <si>
    <t>08.1.02.25</t>
  </si>
  <si>
    <t>Наконечники</t>
  </si>
  <si>
    <t>18.1.01.01</t>
  </si>
  <si>
    <t>Арматура муфтовая</t>
  </si>
  <si>
    <t>19.1.01.11</t>
  </si>
  <si>
    <t>Крепления</t>
  </si>
  <si>
    <t>24.3.05.19</t>
  </si>
  <si>
    <t>Фасонные и соединительные части к полиэтиленовым трубам</t>
  </si>
  <si>
    <t>Арматура трубопроводная фланцевая</t>
  </si>
  <si>
    <t>23.8.03.12</t>
  </si>
  <si>
    <t>Фланцы стальные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</si>
  <si>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</si>
  <si>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Табл.2, п.2  Наименование: При демонтаже (разборке) сборных деревянных конструкций</t>
  </si>
  <si>
    <t>"СОГЛАСОВАНО"</t>
  </si>
  <si>
    <t>"УТВЕРЖДАЮ"</t>
  </si>
  <si>
    <t>"_____"________________ 2018 г.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</si>
  <si>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</si>
  <si>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</si>
  <si>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</si>
  <si>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</si>
  <si>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</si>
  <si>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</si>
  <si>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</si>
  <si>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</si>
  <si>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</si>
  <si>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</si>
  <si>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</si>
  <si>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</si>
  <si>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</si>
  <si>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</si>
  <si>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</si>
  <si>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</si>
  <si>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</si>
  <si>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</si>
  <si>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</si>
  <si>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</si>
  <si>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</si>
  <si>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</si>
  <si>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</si>
  <si>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III квартал 2018 года</t>
  </si>
  <si>
    <t>Зарплата</t>
  </si>
  <si>
    <t>НР от ФОТ</t>
  </si>
  <si>
    <t>%</t>
  </si>
  <si>
    <t>СП от ФОТ</t>
  </si>
  <si>
    <t>Затраты труда</t>
  </si>
  <si>
    <t>чел-ч</t>
  </si>
  <si>
    <t>в т.ч. зарплата машинистов</t>
  </si>
  <si>
    <t>Материальные ресурсы</t>
  </si>
  <si>
    <r>
      <t>Гребенки в колодцах</t>
    </r>
    <r>
      <rPr>
        <i/>
        <sz val="10"/>
        <rFont val="Arial"/>
        <family val="2"/>
        <charset val="204"/>
      </rPr>
      <t xml:space="preserve">
Базисная стоимость: 2 961,99 = [18 000 / 1,18 /  5,15]</t>
    </r>
  </si>
  <si>
    <r>
      <t>Пожарные выходы из ПНД 63</t>
    </r>
    <r>
      <rPr>
        <i/>
        <sz val="10"/>
        <rFont val="Arial"/>
        <family val="2"/>
        <charset val="204"/>
      </rPr>
      <t xml:space="preserve">
Базисная стоимость: 2 139,21 = [13 000 / 1,18 /  5,15]</t>
    </r>
  </si>
  <si>
    <t xml:space="preserve">   </t>
  </si>
  <si>
    <t xml:space="preserve">Составил  </t>
  </si>
  <si>
    <t>[должность,подпись(инициалы,фамилия)]</t>
  </si>
  <si>
    <t xml:space="preserve">Проверил  </t>
  </si>
  <si>
    <t xml:space="preserve"> СМЕТА </t>
  </si>
  <si>
    <t>на капитальный ремонт уличного водопровода загородного учебно-спортивного комплекса " база отдыха "Волга" НИЯУ МИФИ по адресу: Тверская область,Калининский район,п/о Лисицкий бор,деревня Видогощи.</t>
  </si>
  <si>
    <t>Выполнение работ по  ремонту системы водоснабжения в загородном учебно-спортивном комплексе "база отдыха Волга" НИЯУ МИФИ по адресу: Тверская область, Калининский район, п/о Лисицкий бор, деревня Видогощи.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</si>
</sst>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;[Red]\-\ #,##0.00"/>
    <numFmt numFmtId="165" formatCode="#,##0.00####;[Red]\-\ #,##0.00####"/>
  </numFmts>
  <fonts count="21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/>
    <xf numFmtId="0" fontId="13" fillId="0" borderId="0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1" fillId="0" borderId="0" xfId="0" applyFont="1" applyAlignment="1">
      <alignment wrapText="1"/>
    </xf>
    <xf numFmtId="164" fontId="0" fillId="0" borderId="0" xfId="0" applyNumberFormat="1"/>
    <xf numFmtId="0" fontId="13" fillId="0" borderId="2" xfId="0" applyFont="1" applyBorder="1"/>
    <xf numFmtId="0" fontId="13" fillId="0" borderId="0" xfId="0" applyFont="1" applyAlignment="1">
      <alignment vertical="center"/>
    </xf>
    <xf numFmtId="0" fontId="16" fillId="0" borderId="0" xfId="0" applyFont="1"/>
    <xf numFmtId="0" fontId="13" fillId="0" borderId="0" xfId="0" applyFont="1" applyAlignment="1">
      <alignment horizontal="left" wrapText="1"/>
    </xf>
    <xf numFmtId="0" fontId="18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0" fontId="11" fillId="0" borderId="0" xfId="0" applyFont="1" applyAlignment="1">
      <alignment horizontal="right" wrapText="1"/>
    </xf>
    <xf numFmtId="0" fontId="18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5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3" fillId="0" borderId="2" xfId="0" applyNumberFormat="1" applyFont="1" applyBorder="1" applyAlignment="1">
      <alignment horizontal="right"/>
    </xf>
    <xf numFmtId="164" fontId="12" fillId="0" borderId="2" xfId="0" applyNumberFormat="1" applyFont="1" applyBorder="1" applyAlignment="1">
      <alignment horizontal="right"/>
    </xf>
    <xf numFmtId="164" fontId="20" fillId="0" borderId="0" xfId="0" applyNumberFormat="1" applyFont="1" applyAlignment="1">
      <alignment horizontal="right"/>
    </xf>
    <xf numFmtId="164" fontId="18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5" fontId="11" fillId="0" borderId="0" xfId="0" applyNumberFormat="1" applyFont="1" applyAlignment="1">
      <alignment horizontal="left"/>
    </xf>
    <xf numFmtId="0" fontId="13" fillId="0" borderId="0" xfId="0" applyFont="1" applyBorder="1" applyAlignment="1">
      <alignment horizontal="left" wrapText="1"/>
    </xf>
    <xf numFmtId="0" fontId="15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6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right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3" fillId="0" borderId="0" xfId="0" applyFont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13" fillId="0" borderId="2" xfId="0" applyFont="1" applyBorder="1" applyAlignment="1">
      <alignment horizontal="left"/>
    </xf>
    <xf numFmtId="0" fontId="16" fillId="0" borderId="0" xfId="0" applyFont="1" applyAlignment="1">
      <alignment horizontal="left" wrapText="1"/>
    </xf>
    <xf numFmtId="164" fontId="16" fillId="0" borderId="0" xfId="0" applyNumberFormat="1" applyFont="1" applyAlignment="1">
      <alignment horizontal="right"/>
    </xf>
    <xf numFmtId="164" fontId="16" fillId="0" borderId="1" xfId="0" applyNumberFormat="1" applyFont="1" applyBorder="1" applyAlignment="1">
      <alignment horizontal="right"/>
    </xf>
    <xf numFmtId="0" fontId="13" fillId="0" borderId="0" xfId="0" applyFont="1" applyAlignment="1">
      <alignment horizontal="right" wrapText="1"/>
    </xf>
    <xf numFmtId="0" fontId="13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83"/>
  <sheetViews>
    <sheetView tabSelected="1" topLeftCell="A20" zoomScaleNormal="100" workbookViewId="0">
      <selection activeCell="AP11" sqref="AP11"/>
    </sheetView>
  </sheetViews>
  <sheetFormatPr defaultRowHeight="12.75" x14ac:dyDescent="0.2"/>
  <cols>
    <col min="1" max="1" width="5.7109375" customWidth="1"/>
    <col min="2" max="2" width="16.14062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6" width="0" hidden="1" customWidth="1"/>
  </cols>
  <sheetData>
    <row r="1" spans="1:12" x14ac:dyDescent="0.2">
      <c r="A1" s="11" t="str">
        <f>Source!B1</f>
        <v>Smeta.RU  (495) 974-1589</v>
      </c>
    </row>
    <row r="2" spans="1:12" ht="14.25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3"/>
      <c r="L2" s="13"/>
    </row>
    <row r="3" spans="1:12" ht="16.5" x14ac:dyDescent="0.25">
      <c r="A3" s="14"/>
      <c r="B3" s="55" t="s">
        <v>717</v>
      </c>
      <c r="C3" s="55"/>
      <c r="D3" s="55"/>
      <c r="E3" s="55"/>
      <c r="F3" s="13"/>
      <c r="G3" s="13"/>
      <c r="H3" s="55" t="s">
        <v>718</v>
      </c>
      <c r="I3" s="55"/>
      <c r="J3" s="55"/>
      <c r="K3" s="55"/>
      <c r="L3" s="55"/>
    </row>
    <row r="4" spans="1:12" ht="14.25" x14ac:dyDescent="0.2">
      <c r="A4" s="13"/>
      <c r="B4" s="56"/>
      <c r="C4" s="56"/>
      <c r="D4" s="56"/>
      <c r="E4" s="56"/>
      <c r="F4" s="13"/>
      <c r="G4" s="13"/>
      <c r="H4" s="56"/>
      <c r="I4" s="56"/>
      <c r="J4" s="56"/>
      <c r="K4" s="56"/>
      <c r="L4" s="56"/>
    </row>
    <row r="5" spans="1:12" ht="14.25" x14ac:dyDescent="0.2">
      <c r="A5" s="15"/>
      <c r="B5" s="15"/>
      <c r="C5" s="16"/>
      <c r="D5" s="16"/>
      <c r="E5" s="16"/>
      <c r="F5" s="13"/>
      <c r="G5" s="13"/>
      <c r="H5" s="17"/>
      <c r="I5" s="16"/>
      <c r="J5" s="16"/>
      <c r="K5" s="16"/>
      <c r="L5" s="17"/>
    </row>
    <row r="6" spans="1:12" ht="14.25" x14ac:dyDescent="0.2">
      <c r="A6" s="17"/>
      <c r="B6" s="56" t="str">
        <f>CONCATENATE("______________________ ", IF(Source!AL12&lt;&gt;"", Source!AL12, ""))</f>
        <v xml:space="preserve">______________________ </v>
      </c>
      <c r="C6" s="56"/>
      <c r="D6" s="56"/>
      <c r="E6" s="56"/>
      <c r="F6" s="13"/>
      <c r="G6" s="13"/>
      <c r="H6" s="56" t="str">
        <f>CONCATENATE("______________________ ", IF(Source!AH12&lt;&gt;"", Source!AH12, ""))</f>
        <v xml:space="preserve">______________________ </v>
      </c>
      <c r="I6" s="56"/>
      <c r="J6" s="56"/>
      <c r="K6" s="56"/>
      <c r="L6" s="56"/>
    </row>
    <row r="7" spans="1:12" ht="14.25" x14ac:dyDescent="0.2">
      <c r="A7" s="18"/>
      <c r="B7" s="54" t="s">
        <v>719</v>
      </c>
      <c r="C7" s="54"/>
      <c r="D7" s="54"/>
      <c r="E7" s="54"/>
      <c r="F7" s="13"/>
      <c r="G7" s="13"/>
      <c r="H7" s="54" t="s">
        <v>719</v>
      </c>
      <c r="I7" s="54"/>
      <c r="J7" s="54"/>
      <c r="K7" s="54"/>
      <c r="L7" s="54"/>
    </row>
    <row r="10" spans="1:12" ht="14.25" x14ac:dyDescent="0.2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</row>
    <row r="11" spans="1:12" ht="15.75" x14ac:dyDescent="0.25">
      <c r="A11" s="19"/>
      <c r="B11" s="61" t="s">
        <v>758</v>
      </c>
      <c r="C11" s="61"/>
      <c r="D11" s="61"/>
      <c r="E11" s="61"/>
      <c r="F11" s="61"/>
      <c r="G11" s="61"/>
      <c r="H11" s="61"/>
      <c r="I11" s="61"/>
      <c r="J11" s="61"/>
      <c r="K11" s="61"/>
      <c r="L11" s="19"/>
    </row>
    <row r="12" spans="1:12" ht="18" hidden="1" x14ac:dyDescent="0.25">
      <c r="A12" s="19"/>
      <c r="B12" s="62" t="str">
        <f>IF(Source!G20&lt;&gt;"Новая локальная смета", Source!G20, "")</f>
        <v/>
      </c>
      <c r="C12" s="62"/>
      <c r="D12" s="62"/>
      <c r="E12" s="62"/>
      <c r="F12" s="62"/>
      <c r="G12" s="62"/>
      <c r="H12" s="62"/>
      <c r="I12" s="62"/>
      <c r="J12" s="62"/>
      <c r="K12" s="62"/>
      <c r="L12" s="19"/>
    </row>
    <row r="13" spans="1:12" ht="14.25" hidden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</row>
    <row r="14" spans="1:12" ht="69" customHeight="1" x14ac:dyDescent="0.25">
      <c r="A14" s="13"/>
      <c r="B14" s="62" t="s">
        <v>760</v>
      </c>
      <c r="C14" s="62"/>
      <c r="D14" s="62"/>
      <c r="E14" s="62"/>
      <c r="F14" s="62"/>
      <c r="G14" s="62"/>
      <c r="H14" s="62"/>
      <c r="I14" s="62"/>
      <c r="J14" s="62"/>
      <c r="K14" s="62"/>
      <c r="L14" s="20"/>
    </row>
    <row r="15" spans="1:12" ht="14.25" x14ac:dyDescent="0.2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</row>
    <row r="16" spans="1:12" ht="14.25" x14ac:dyDescent="0.2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</row>
    <row r="17" spans="1:22" ht="14.25" x14ac:dyDescent="0.2">
      <c r="A17" s="13"/>
      <c r="B17" s="13"/>
      <c r="C17" s="13"/>
      <c r="D17" s="13"/>
      <c r="E17" s="21"/>
      <c r="F17" s="21"/>
      <c r="G17" s="63" t="s">
        <v>720</v>
      </c>
      <c r="H17" s="63"/>
      <c r="I17" s="63" t="s">
        <v>721</v>
      </c>
      <c r="J17" s="63"/>
      <c r="K17" s="13"/>
      <c r="L17" s="13"/>
    </row>
    <row r="18" spans="1:22" ht="15" x14ac:dyDescent="0.25">
      <c r="A18" s="13"/>
      <c r="B18" s="13"/>
      <c r="C18" s="57" t="s">
        <v>722</v>
      </c>
      <c r="D18" s="57"/>
      <c r="E18" s="57"/>
      <c r="F18" s="57"/>
      <c r="G18" s="58">
        <f>SUM(O29:O373)/1000</f>
        <v>326.70593000000014</v>
      </c>
      <c r="H18" s="58"/>
      <c r="I18" s="58">
        <f>(Source!P235/1000)</f>
        <v>1985.3166100000001</v>
      </c>
      <c r="J18" s="58"/>
      <c r="K18" s="59" t="s">
        <v>723</v>
      </c>
      <c r="L18" s="59"/>
    </row>
    <row r="19" spans="1:22" ht="14.25" x14ac:dyDescent="0.2">
      <c r="A19" s="13"/>
      <c r="B19" s="13"/>
      <c r="C19" s="60" t="s">
        <v>724</v>
      </c>
      <c r="D19" s="60"/>
      <c r="E19" s="60"/>
      <c r="F19" s="60"/>
      <c r="G19" s="58">
        <f>SUM(W29:W373)/1000</f>
        <v>326.70593000000014</v>
      </c>
      <c r="H19" s="58"/>
      <c r="I19" s="58">
        <f>(Source!P222)/1000</f>
        <v>1682.4717000000001</v>
      </c>
      <c r="J19" s="58"/>
      <c r="K19" s="59" t="s">
        <v>723</v>
      </c>
      <c r="L19" s="59"/>
    </row>
    <row r="20" spans="1:22" ht="14.25" x14ac:dyDescent="0.2">
      <c r="A20" s="13"/>
      <c r="B20" s="13"/>
      <c r="C20" s="60" t="s">
        <v>725</v>
      </c>
      <c r="D20" s="60"/>
      <c r="E20" s="60"/>
      <c r="F20" s="60"/>
      <c r="G20" s="58">
        <f>SUM(X29:X373)/1000</f>
        <v>0</v>
      </c>
      <c r="H20" s="58"/>
      <c r="I20" s="58">
        <f>(Source!P223)/1000</f>
        <v>0</v>
      </c>
      <c r="J20" s="58"/>
      <c r="K20" s="59" t="s">
        <v>723</v>
      </c>
      <c r="L20" s="59"/>
    </row>
    <row r="21" spans="1:22" ht="14.25" x14ac:dyDescent="0.2">
      <c r="A21" s="13"/>
      <c r="B21" s="13"/>
      <c r="C21" s="60" t="s">
        <v>726</v>
      </c>
      <c r="D21" s="60"/>
      <c r="E21" s="60"/>
      <c r="F21" s="60"/>
      <c r="G21" s="58">
        <f>SUM(Y29:Y373)/1000</f>
        <v>0</v>
      </c>
      <c r="H21" s="58"/>
      <c r="I21" s="58">
        <f>(Source!P214)/1000</f>
        <v>0</v>
      </c>
      <c r="J21" s="58"/>
      <c r="K21" s="59" t="s">
        <v>723</v>
      </c>
      <c r="L21" s="59"/>
    </row>
    <row r="22" spans="1:22" ht="14.25" x14ac:dyDescent="0.2">
      <c r="A22" s="13"/>
      <c r="B22" s="13"/>
      <c r="C22" s="60" t="s">
        <v>727</v>
      </c>
      <c r="D22" s="60"/>
      <c r="E22" s="60"/>
      <c r="F22" s="60"/>
      <c r="G22" s="58">
        <f>SUM(Z29:Z373)/1000</f>
        <v>0</v>
      </c>
      <c r="H22" s="58"/>
      <c r="I22" s="58">
        <f>(Source!P224+Source!P225)/1000</f>
        <v>0</v>
      </c>
      <c r="J22" s="58"/>
      <c r="K22" s="59" t="s">
        <v>723</v>
      </c>
      <c r="L22" s="59"/>
    </row>
    <row r="23" spans="1:22" ht="15" x14ac:dyDescent="0.25">
      <c r="A23" s="13"/>
      <c r="B23" s="13"/>
      <c r="C23" s="57" t="s">
        <v>728</v>
      </c>
      <c r="D23" s="57"/>
      <c r="E23" s="57"/>
      <c r="F23" s="57"/>
      <c r="G23" s="58">
        <f>I23</f>
        <v>6327.5029880000002</v>
      </c>
      <c r="H23" s="58"/>
      <c r="I23" s="58">
        <f>(Source!P227+Source!P228)</f>
        <v>6327.5029880000002</v>
      </c>
      <c r="J23" s="58"/>
      <c r="K23" s="59" t="s">
        <v>729</v>
      </c>
      <c r="L23" s="59"/>
    </row>
    <row r="24" spans="1:22" ht="15" x14ac:dyDescent="0.25">
      <c r="A24" s="13"/>
      <c r="B24" s="13"/>
      <c r="C24" s="57" t="s">
        <v>730</v>
      </c>
      <c r="D24" s="57"/>
      <c r="E24" s="57"/>
      <c r="F24" s="57"/>
      <c r="G24" s="58">
        <f>SUM(R29:R373)/1000</f>
        <v>54.129870000000004</v>
      </c>
      <c r="H24" s="58"/>
      <c r="I24" s="58">
        <f>((Source!P220 + Source!P219)/1000)</f>
        <v>278.76885000000004</v>
      </c>
      <c r="J24" s="58"/>
      <c r="K24" s="59" t="s">
        <v>723</v>
      </c>
      <c r="L24" s="59"/>
    </row>
    <row r="25" spans="1:22" ht="14.25" x14ac:dyDescent="0.2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</row>
    <row r="26" spans="1:22" ht="14.25" x14ac:dyDescent="0.2">
      <c r="A26" s="65" t="s">
        <v>743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</row>
    <row r="27" spans="1:22" ht="57" x14ac:dyDescent="0.2">
      <c r="A27" s="22" t="s">
        <v>731</v>
      </c>
      <c r="B27" s="22" t="s">
        <v>732</v>
      </c>
      <c r="C27" s="22" t="s">
        <v>733</v>
      </c>
      <c r="D27" s="22" t="s">
        <v>734</v>
      </c>
      <c r="E27" s="22" t="s">
        <v>735</v>
      </c>
      <c r="F27" s="22" t="s">
        <v>736</v>
      </c>
      <c r="G27" s="22" t="s">
        <v>737</v>
      </c>
      <c r="H27" s="22" t="s">
        <v>738</v>
      </c>
      <c r="I27" s="22" t="s">
        <v>739</v>
      </c>
      <c r="J27" s="22" t="s">
        <v>740</v>
      </c>
      <c r="K27" s="22" t="s">
        <v>741</v>
      </c>
      <c r="L27" s="22" t="s">
        <v>742</v>
      </c>
    </row>
    <row r="28" spans="1:22" ht="14.25" x14ac:dyDescent="0.2">
      <c r="A28" s="23">
        <v>1</v>
      </c>
      <c r="B28" s="23">
        <v>2</v>
      </c>
      <c r="C28" s="23">
        <v>3</v>
      </c>
      <c r="D28" s="23">
        <v>4</v>
      </c>
      <c r="E28" s="23">
        <v>5</v>
      </c>
      <c r="F28" s="23">
        <v>6</v>
      </c>
      <c r="G28" s="23">
        <v>7</v>
      </c>
      <c r="H28" s="23">
        <v>8</v>
      </c>
      <c r="I28" s="23">
        <v>9</v>
      </c>
      <c r="J28" s="23">
        <v>10</v>
      </c>
      <c r="K28" s="23">
        <v>11</v>
      </c>
      <c r="L28" s="24">
        <v>12</v>
      </c>
    </row>
    <row r="29" spans="1:22" ht="42.75" x14ac:dyDescent="0.2">
      <c r="A29" s="49" t="str">
        <f>Source!E25</f>
        <v>1</v>
      </c>
      <c r="B29" s="50" t="str">
        <f>Source!F25</f>
        <v>01-02-055-02</v>
      </c>
      <c r="C29" s="50" t="str">
        <f>Source!G25</f>
        <v>Разработка грунта вручную с креплениями в траншеях шириной до 2 м, глубиной до 2 м, группа грунтов 2</v>
      </c>
      <c r="D29" s="31" t="str">
        <f>Source!H25</f>
        <v>100 м3</v>
      </c>
      <c r="E29" s="12">
        <f>Source!I25</f>
        <v>11.85</v>
      </c>
      <c r="F29" s="32">
        <f>Source!AL25+Source!AM25+Source!AO25</f>
        <v>1583.82</v>
      </c>
      <c r="G29" s="33"/>
      <c r="H29" s="34"/>
      <c r="I29" s="33" t="str">
        <f>Source!BO25</f>
        <v/>
      </c>
      <c r="J29" s="33"/>
      <c r="K29" s="34"/>
      <c r="L29" s="35"/>
      <c r="S29">
        <f>ROUND((Source!FX25/100)*((ROUND(Source!AF25*Source!I25, 2)+ROUND(Source!AE25*Source!I25, 2))), 2)</f>
        <v>15540.13</v>
      </c>
      <c r="T29">
        <f>Source!X25</f>
        <v>80031.64</v>
      </c>
      <c r="U29">
        <f>ROUND((Source!FY25/100)*((ROUND(Source!AF25*Source!I25, 2)+ROUND(Source!AE25*Source!I25, 2))), 2)</f>
        <v>8255.69</v>
      </c>
      <c r="V29">
        <f>Source!Y25</f>
        <v>42238.92</v>
      </c>
    </row>
    <row r="30" spans="1:22" x14ac:dyDescent="0.2">
      <c r="C30" s="25" t="str">
        <f>"Объем: "&amp;Source!I25&amp;"=1185/"&amp;"100"</f>
        <v>Объем: 11,85=1185/100</v>
      </c>
    </row>
    <row r="31" spans="1:22" ht="14.25" x14ac:dyDescent="0.2">
      <c r="A31" s="49"/>
      <c r="B31" s="50"/>
      <c r="C31" s="50" t="s">
        <v>744</v>
      </c>
      <c r="D31" s="31"/>
      <c r="E31" s="12"/>
      <c r="F31" s="32">
        <f>Source!AO25</f>
        <v>1583.82</v>
      </c>
      <c r="G31" s="33" t="str">
        <f>Source!DG25</f>
        <v>)*1,15</v>
      </c>
      <c r="H31" s="34">
        <f>ROUND(Source!AF25*Source!I25, 2)</f>
        <v>21583.51</v>
      </c>
      <c r="I31" s="33"/>
      <c r="J31" s="33">
        <f>IF(Source!BA25&lt;&gt; 0, Source!BA25, 1)</f>
        <v>5.15</v>
      </c>
      <c r="K31" s="34">
        <f>Source!S25</f>
        <v>111155.06</v>
      </c>
      <c r="L31" s="35"/>
      <c r="R31">
        <f>H31</f>
        <v>21583.51</v>
      </c>
    </row>
    <row r="32" spans="1:22" ht="14.25" x14ac:dyDescent="0.2">
      <c r="A32" s="49"/>
      <c r="B32" s="50"/>
      <c r="C32" s="50" t="s">
        <v>745</v>
      </c>
      <c r="D32" s="31" t="s">
        <v>746</v>
      </c>
      <c r="E32" s="12">
        <f>Source!BZ25</f>
        <v>80</v>
      </c>
      <c r="F32" s="56" t="str">
        <f>CONCATENATE(" )", Source!DL25, Source!FT25, "=", Source!FX25)</f>
        <v xml:space="preserve"> )*0,9=72</v>
      </c>
      <c r="G32" s="69"/>
      <c r="H32" s="34">
        <f>SUM(S29:S34)</f>
        <v>15540.13</v>
      </c>
      <c r="I32" s="36"/>
      <c r="J32" s="30">
        <f>Source!AT25</f>
        <v>72</v>
      </c>
      <c r="K32" s="34">
        <f>SUM(T29:T34)</f>
        <v>80031.64</v>
      </c>
      <c r="L32" s="35"/>
    </row>
    <row r="33" spans="1:26" ht="14.25" x14ac:dyDescent="0.2">
      <c r="A33" s="49"/>
      <c r="B33" s="50"/>
      <c r="C33" s="50" t="s">
        <v>747</v>
      </c>
      <c r="D33" s="31" t="s">
        <v>746</v>
      </c>
      <c r="E33" s="12">
        <f>Source!CA25</f>
        <v>45</v>
      </c>
      <c r="F33" s="56" t="str">
        <f>CONCATENATE(" )", Source!DM25, Source!FU25, "=", Source!FY25)</f>
        <v xml:space="preserve"> )*0,85=38,25</v>
      </c>
      <c r="G33" s="69"/>
      <c r="H33" s="34">
        <f>SUM(U29:U34)</f>
        <v>8255.69</v>
      </c>
      <c r="I33" s="36"/>
      <c r="J33" s="30">
        <f>Source!AU25</f>
        <v>38</v>
      </c>
      <c r="K33" s="34">
        <f>SUM(V29:V34)</f>
        <v>42238.92</v>
      </c>
      <c r="L33" s="35"/>
    </row>
    <row r="34" spans="1:26" ht="14.25" x14ac:dyDescent="0.2">
      <c r="A34" s="51"/>
      <c r="B34" s="52"/>
      <c r="C34" s="52" t="s">
        <v>748</v>
      </c>
      <c r="D34" s="37" t="s">
        <v>749</v>
      </c>
      <c r="E34" s="38">
        <f>Source!AQ25</f>
        <v>189</v>
      </c>
      <c r="F34" s="39"/>
      <c r="G34" s="40" t="str">
        <f>Source!DI25</f>
        <v>)*1,15</v>
      </c>
      <c r="H34" s="41"/>
      <c r="I34" s="40"/>
      <c r="J34" s="40"/>
      <c r="K34" s="41"/>
      <c r="L34" s="42">
        <f>Source!U25</f>
        <v>2575.5974999999999</v>
      </c>
    </row>
    <row r="35" spans="1:26" ht="15" x14ac:dyDescent="0.25">
      <c r="G35" s="68">
        <f>H31+H32+H33</f>
        <v>45379.33</v>
      </c>
      <c r="H35" s="68"/>
      <c r="J35" s="68">
        <f>K31+K32+K33</f>
        <v>233425.62</v>
      </c>
      <c r="K35" s="68"/>
      <c r="L35" s="43">
        <f>Source!U25</f>
        <v>2575.5974999999999</v>
      </c>
      <c r="O35" s="26">
        <f>G35</f>
        <v>45379.33</v>
      </c>
      <c r="P35" s="26">
        <f>J35</f>
        <v>233425.62</v>
      </c>
      <c r="Q35" s="26">
        <f>L35</f>
        <v>2575.5974999999999</v>
      </c>
      <c r="W35">
        <f>IF(Source!BI25&lt;=1,H31+H32+H33, 0)</f>
        <v>45379.33</v>
      </c>
      <c r="X35">
        <f>IF(Source!BI25=2,H31+H32+H33, 0)</f>
        <v>0</v>
      </c>
      <c r="Y35">
        <f>IF(Source!BI25=3,H31+H32+H33, 0)</f>
        <v>0</v>
      </c>
      <c r="Z35">
        <f>IF(Source!BI25=4,H31+H32+H33, 0)</f>
        <v>0</v>
      </c>
    </row>
    <row r="36" spans="1:26" ht="57" x14ac:dyDescent="0.2">
      <c r="A36" s="49" t="str">
        <f>Source!E27</f>
        <v>2</v>
      </c>
      <c r="B36" s="50" t="str">
        <f>Source!F27</f>
        <v>66-3-1</v>
      </c>
      <c r="C36" s="50" t="str">
        <f>Source!G27</f>
        <v>Разборка кирпичной кладки камер, каналов, компенсаторных ниш, углов поворота вручную без очистки кирпича (4 шт.)</v>
      </c>
      <c r="D36" s="31" t="str">
        <f>Source!H27</f>
        <v>м3</v>
      </c>
      <c r="E36" s="12">
        <f>Source!I27</f>
        <v>1.413</v>
      </c>
      <c r="F36" s="32">
        <f>Source!AL27+Source!AM27+Source!AO27</f>
        <v>50.23</v>
      </c>
      <c r="G36" s="33"/>
      <c r="H36" s="34"/>
      <c r="I36" s="33" t="str">
        <f>Source!BO27</f>
        <v/>
      </c>
      <c r="J36" s="33"/>
      <c r="K36" s="34"/>
      <c r="L36" s="35"/>
      <c r="S36">
        <f>ROUND((Source!FX27/100)*((ROUND(Source!AF27*Source!I27, 2)+ROUND(Source!AE27*Source!I27, 2))), 2)</f>
        <v>52.52</v>
      </c>
      <c r="T36">
        <f>Source!X27</f>
        <v>270.48</v>
      </c>
      <c r="U36">
        <f>ROUND((Source!FY27/100)*((ROUND(Source!AF27*Source!I27, 2)+ROUND(Source!AE27*Source!I27, 2))), 2)</f>
        <v>35.49</v>
      </c>
      <c r="V36">
        <f>Source!Y27</f>
        <v>182.76</v>
      </c>
    </row>
    <row r="37" spans="1:26" ht="14.25" x14ac:dyDescent="0.2">
      <c r="A37" s="49"/>
      <c r="B37" s="50"/>
      <c r="C37" s="50" t="s">
        <v>744</v>
      </c>
      <c r="D37" s="31"/>
      <c r="E37" s="12"/>
      <c r="F37" s="32">
        <f>Source!AO27</f>
        <v>50.23</v>
      </c>
      <c r="G37" s="33" t="str">
        <f>Source!DG27</f>
        <v/>
      </c>
      <c r="H37" s="34">
        <f>ROUND(Source!AF27*Source!I27, 2)</f>
        <v>70.97</v>
      </c>
      <c r="I37" s="33"/>
      <c r="J37" s="33">
        <f>IF(Source!BA27&lt;&gt; 0, Source!BA27, 1)</f>
        <v>5.15</v>
      </c>
      <c r="K37" s="34">
        <f>Source!S27</f>
        <v>365.52</v>
      </c>
      <c r="L37" s="35"/>
      <c r="R37">
        <f>H37</f>
        <v>70.97</v>
      </c>
    </row>
    <row r="38" spans="1:26" ht="14.25" x14ac:dyDescent="0.2">
      <c r="A38" s="49"/>
      <c r="B38" s="50"/>
      <c r="C38" s="50" t="s">
        <v>745</v>
      </c>
      <c r="D38" s="31" t="s">
        <v>746</v>
      </c>
      <c r="E38" s="12">
        <f>Source!BZ27</f>
        <v>74</v>
      </c>
      <c r="F38" s="53"/>
      <c r="G38" s="33"/>
      <c r="H38" s="34">
        <f>SUM(S36:S40)</f>
        <v>52.52</v>
      </c>
      <c r="I38" s="36"/>
      <c r="J38" s="30">
        <f>Source!AT27</f>
        <v>74</v>
      </c>
      <c r="K38" s="34">
        <f>SUM(T36:T40)</f>
        <v>270.48</v>
      </c>
      <c r="L38" s="35"/>
    </row>
    <row r="39" spans="1:26" ht="14.25" x14ac:dyDescent="0.2">
      <c r="A39" s="49"/>
      <c r="B39" s="50"/>
      <c r="C39" s="50" t="s">
        <v>747</v>
      </c>
      <c r="D39" s="31" t="s">
        <v>746</v>
      </c>
      <c r="E39" s="12">
        <f>Source!CA27</f>
        <v>50</v>
      </c>
      <c r="F39" s="53"/>
      <c r="G39" s="33"/>
      <c r="H39" s="34">
        <f>SUM(U36:U40)</f>
        <v>35.49</v>
      </c>
      <c r="I39" s="36"/>
      <c r="J39" s="30">
        <f>Source!AU27</f>
        <v>50</v>
      </c>
      <c r="K39" s="34">
        <f>SUM(V36:V40)</f>
        <v>182.76</v>
      </c>
      <c r="L39" s="35"/>
    </row>
    <row r="40" spans="1:26" ht="14.25" x14ac:dyDescent="0.2">
      <c r="A40" s="51"/>
      <c r="B40" s="52"/>
      <c r="C40" s="52" t="s">
        <v>748</v>
      </c>
      <c r="D40" s="37" t="s">
        <v>749</v>
      </c>
      <c r="E40" s="38">
        <f>Source!AQ27</f>
        <v>6.44</v>
      </c>
      <c r="F40" s="39"/>
      <c r="G40" s="40" t="str">
        <f>Source!DI27</f>
        <v/>
      </c>
      <c r="H40" s="41"/>
      <c r="I40" s="40"/>
      <c r="J40" s="40"/>
      <c r="K40" s="41"/>
      <c r="L40" s="42">
        <f>Source!U27</f>
        <v>9.0997200000000014</v>
      </c>
    </row>
    <row r="41" spans="1:26" ht="15" x14ac:dyDescent="0.25">
      <c r="G41" s="68">
        <f>H37+H38+H39</f>
        <v>158.98000000000002</v>
      </c>
      <c r="H41" s="68"/>
      <c r="J41" s="68">
        <f>K37+K38+K39</f>
        <v>818.76</v>
      </c>
      <c r="K41" s="68"/>
      <c r="L41" s="43">
        <f>Source!U27</f>
        <v>9.0997200000000014</v>
      </c>
      <c r="O41" s="26">
        <f>G41</f>
        <v>158.98000000000002</v>
      </c>
      <c r="P41" s="26">
        <f>J41</f>
        <v>818.76</v>
      </c>
      <c r="Q41" s="26">
        <f>L41</f>
        <v>9.0997200000000014</v>
      </c>
      <c r="W41">
        <f>IF(Source!BI27&lt;=1,H37+H38+H39, 0)</f>
        <v>158.98000000000002</v>
      </c>
      <c r="X41">
        <f>IF(Source!BI27=2,H37+H38+H39, 0)</f>
        <v>0</v>
      </c>
      <c r="Y41">
        <f>IF(Source!BI27=3,H37+H38+H39, 0)</f>
        <v>0</v>
      </c>
      <c r="Z41">
        <f>IF(Source!BI27=4,H37+H38+H39, 0)</f>
        <v>0</v>
      </c>
    </row>
    <row r="42" spans="1:26" ht="28.5" x14ac:dyDescent="0.2">
      <c r="A42" s="49" t="str">
        <f>Source!E29</f>
        <v>3</v>
      </c>
      <c r="B42" s="50" t="str">
        <f>Source!F29</f>
        <v>07-06-002-06</v>
      </c>
      <c r="C42" s="50" t="str">
        <f>Source!G29</f>
        <v>Демонтаж: Устройство плит перекрытий каналов площадью до 1 м2</v>
      </c>
      <c r="D42" s="31" t="str">
        <f>Source!H29</f>
        <v>100 ШТ</v>
      </c>
      <c r="E42" s="12">
        <f>Source!I29</f>
        <v>0.3</v>
      </c>
      <c r="F42" s="32">
        <f>Source!AL29+Source!AM29+Source!AO29</f>
        <v>6289.6900000000005</v>
      </c>
      <c r="G42" s="33"/>
      <c r="H42" s="34"/>
      <c r="I42" s="33" t="str">
        <f>Source!BO29</f>
        <v/>
      </c>
      <c r="J42" s="33"/>
      <c r="K42" s="34"/>
      <c r="L42" s="35"/>
      <c r="S42">
        <f>ROUND((Source!FX29/100)*((ROUND(Source!AF29*Source!I29, 2)+ROUND(Source!AE29*Source!I29, 2))), 2)</f>
        <v>485.64</v>
      </c>
      <c r="T42">
        <f>Source!X29</f>
        <v>2501.1</v>
      </c>
      <c r="U42">
        <f>ROUND((Source!FY29/100)*((ROUND(Source!AF29*Source!I29, 2)+ROUND(Source!AE29*Source!I29, 2))), 2)</f>
        <v>299.89999999999998</v>
      </c>
      <c r="V42">
        <f>Source!Y29</f>
        <v>1539.14</v>
      </c>
    </row>
    <row r="43" spans="1:26" x14ac:dyDescent="0.2">
      <c r="C43" s="25" t="str">
        <f>"Объем: "&amp;Source!I29&amp;"=30/"&amp;"100"</f>
        <v>Объем: 0,3=30/100</v>
      </c>
    </row>
    <row r="44" spans="1:26" ht="14.25" x14ac:dyDescent="0.2">
      <c r="A44" s="49"/>
      <c r="B44" s="50"/>
      <c r="C44" s="50" t="s">
        <v>744</v>
      </c>
      <c r="D44" s="31"/>
      <c r="E44" s="12"/>
      <c r="F44" s="32">
        <f>Source!AO29</f>
        <v>1011.72</v>
      </c>
      <c r="G44" s="33" t="str">
        <f>Source!DG29</f>
        <v>)*0,8</v>
      </c>
      <c r="H44" s="34">
        <f>ROUND(Source!AF29*Source!I29, 2)</f>
        <v>242.81</v>
      </c>
      <c r="I44" s="33"/>
      <c r="J44" s="33">
        <f>IF(Source!BA29&lt;&gt; 0, Source!BA29, 1)</f>
        <v>5.15</v>
      </c>
      <c r="K44" s="34">
        <f>Source!S29</f>
        <v>1250.49</v>
      </c>
      <c r="L44" s="35"/>
      <c r="R44">
        <f>H44</f>
        <v>242.81</v>
      </c>
    </row>
    <row r="45" spans="1:26" ht="14.25" x14ac:dyDescent="0.2">
      <c r="A45" s="49"/>
      <c r="B45" s="50"/>
      <c r="C45" s="50" t="s">
        <v>371</v>
      </c>
      <c r="D45" s="31"/>
      <c r="E45" s="12"/>
      <c r="F45" s="32">
        <f>Source!AM29</f>
        <v>5151.6400000000003</v>
      </c>
      <c r="G45" s="33" t="str">
        <f>Source!DE29</f>
        <v>)*0,8</v>
      </c>
      <c r="H45" s="34">
        <f>ROUND(Source!AD29*Source!I29, 2)</f>
        <v>1236.3900000000001</v>
      </c>
      <c r="I45" s="33"/>
      <c r="J45" s="33">
        <f>IF(Source!BB29&lt;&gt; 0, Source!BB29, 1)</f>
        <v>5.15</v>
      </c>
      <c r="K45" s="34">
        <f>Source!Q29</f>
        <v>6367.43</v>
      </c>
      <c r="L45" s="35"/>
    </row>
    <row r="46" spans="1:26" ht="14.25" x14ac:dyDescent="0.2">
      <c r="A46" s="49"/>
      <c r="B46" s="50"/>
      <c r="C46" s="50" t="s">
        <v>750</v>
      </c>
      <c r="D46" s="31"/>
      <c r="E46" s="12"/>
      <c r="F46" s="32">
        <f>Source!AN29</f>
        <v>717.8</v>
      </c>
      <c r="G46" s="33" t="str">
        <f>Source!DF29</f>
        <v>)*0,8</v>
      </c>
      <c r="H46" s="44">
        <f>ROUND(Source!AE29*Source!I29, 2)</f>
        <v>172.27</v>
      </c>
      <c r="I46" s="33"/>
      <c r="J46" s="33">
        <f>IF(Source!BS29&lt;&gt; 0, Source!BS29, 1)</f>
        <v>5.15</v>
      </c>
      <c r="K46" s="44">
        <f>Source!R29</f>
        <v>887.2</v>
      </c>
      <c r="L46" s="35"/>
      <c r="R46">
        <f>H46</f>
        <v>172.27</v>
      </c>
    </row>
    <row r="47" spans="1:26" ht="14.25" x14ac:dyDescent="0.2">
      <c r="A47" s="49"/>
      <c r="B47" s="50"/>
      <c r="C47" s="50" t="s">
        <v>745</v>
      </c>
      <c r="D47" s="31" t="s">
        <v>746</v>
      </c>
      <c r="E47" s="12">
        <f>Source!BZ29</f>
        <v>130</v>
      </c>
      <c r="F47" s="56" t="str">
        <f>CONCATENATE(" )", Source!DL29, Source!FT29, "=", Source!FX29)</f>
        <v xml:space="preserve"> )*0,9=117</v>
      </c>
      <c r="G47" s="69"/>
      <c r="H47" s="34">
        <f>SUM(S42:S49)</f>
        <v>485.64</v>
      </c>
      <c r="I47" s="36"/>
      <c r="J47" s="30">
        <f>Source!AT29</f>
        <v>117</v>
      </c>
      <c r="K47" s="34">
        <f>SUM(T42:T49)</f>
        <v>2501.1</v>
      </c>
      <c r="L47" s="35"/>
    </row>
    <row r="48" spans="1:26" ht="14.25" x14ac:dyDescent="0.2">
      <c r="A48" s="49"/>
      <c r="B48" s="50"/>
      <c r="C48" s="50" t="s">
        <v>747</v>
      </c>
      <c r="D48" s="31" t="s">
        <v>746</v>
      </c>
      <c r="E48" s="12">
        <f>Source!CA29</f>
        <v>85</v>
      </c>
      <c r="F48" s="56" t="str">
        <f>CONCATENATE(" )", Source!DM29, Source!FU29, "=", Source!FY29)</f>
        <v xml:space="preserve"> )*0,85=72,25</v>
      </c>
      <c r="G48" s="69"/>
      <c r="H48" s="34">
        <f>SUM(U42:U49)</f>
        <v>299.89999999999998</v>
      </c>
      <c r="I48" s="36"/>
      <c r="J48" s="30">
        <f>Source!AU29</f>
        <v>72</v>
      </c>
      <c r="K48" s="34">
        <f>SUM(V42:V49)</f>
        <v>1539.14</v>
      </c>
      <c r="L48" s="35"/>
    </row>
    <row r="49" spans="1:26" ht="14.25" x14ac:dyDescent="0.2">
      <c r="A49" s="51"/>
      <c r="B49" s="52"/>
      <c r="C49" s="52" t="s">
        <v>748</v>
      </c>
      <c r="D49" s="37" t="s">
        <v>749</v>
      </c>
      <c r="E49" s="38">
        <f>Source!AQ29</f>
        <v>107.63</v>
      </c>
      <c r="F49" s="39"/>
      <c r="G49" s="40" t="str">
        <f>Source!DI29</f>
        <v>)*0,8</v>
      </c>
      <c r="H49" s="41"/>
      <c r="I49" s="40"/>
      <c r="J49" s="40"/>
      <c r="K49" s="41"/>
      <c r="L49" s="42">
        <f>Source!U29</f>
        <v>25.831199999999999</v>
      </c>
    </row>
    <row r="50" spans="1:26" ht="15" x14ac:dyDescent="0.25">
      <c r="G50" s="68">
        <f>H44+H45+H47+H48</f>
        <v>2264.7400000000002</v>
      </c>
      <c r="H50" s="68"/>
      <c r="J50" s="68">
        <f>K44+K45+K47+K48</f>
        <v>11658.16</v>
      </c>
      <c r="K50" s="68"/>
      <c r="L50" s="43">
        <f>Source!U29</f>
        <v>25.831199999999999</v>
      </c>
      <c r="O50" s="26">
        <f>G50</f>
        <v>2264.7400000000002</v>
      </c>
      <c r="P50" s="26">
        <f>J50</f>
        <v>11658.16</v>
      </c>
      <c r="Q50" s="26">
        <f>L50</f>
        <v>25.831199999999999</v>
      </c>
      <c r="W50">
        <f>IF(Source!BI29&lt;=1,H44+H45+H47+H48, 0)</f>
        <v>2264.7400000000002</v>
      </c>
      <c r="X50">
        <f>IF(Source!BI29=2,H44+H45+H47+H48, 0)</f>
        <v>0</v>
      </c>
      <c r="Y50">
        <f>IF(Source!BI29=3,H44+H45+H47+H48, 0)</f>
        <v>0</v>
      </c>
      <c r="Z50">
        <f>IF(Source!BI29=4,H44+H45+H47+H48, 0)</f>
        <v>0</v>
      </c>
    </row>
    <row r="51" spans="1:26" ht="42.75" x14ac:dyDescent="0.2">
      <c r="A51" s="49" t="str">
        <f>Source!E31</f>
        <v>4</v>
      </c>
      <c r="B51" s="50" t="str">
        <f>Source!F31</f>
        <v>65-1-3</v>
      </c>
      <c r="C51" s="50" t="str">
        <f>Source!G31</f>
        <v>Разборка трубопроводов из водогазопроводных труб диаметром до 100 мм (диам.80мм)</v>
      </c>
      <c r="D51" s="31" t="str">
        <f>Source!H31</f>
        <v>100 м</v>
      </c>
      <c r="E51" s="12">
        <f>Source!I31</f>
        <v>0.6</v>
      </c>
      <c r="F51" s="32">
        <f>Source!AL31+Source!AM31+Source!AO31</f>
        <v>716.97</v>
      </c>
      <c r="G51" s="33"/>
      <c r="H51" s="34"/>
      <c r="I51" s="33" t="str">
        <f>Source!BO31</f>
        <v/>
      </c>
      <c r="J51" s="33"/>
      <c r="K51" s="34"/>
      <c r="L51" s="35"/>
      <c r="S51">
        <f>ROUND((Source!FX31/100)*((ROUND(Source!AF31*Source!I31, 2)+ROUND(Source!AE31*Source!I31, 2))), 2)</f>
        <v>283.38</v>
      </c>
      <c r="T51">
        <f>Source!X31</f>
        <v>1459.38</v>
      </c>
      <c r="U51">
        <f>ROUND((Source!FY31/100)*((ROUND(Source!AF31*Source!I31, 2)+ROUND(Source!AE31*Source!I31, 2))), 2)</f>
        <v>191.47</v>
      </c>
      <c r="V51">
        <f>Source!Y31</f>
        <v>986.07</v>
      </c>
    </row>
    <row r="52" spans="1:26" x14ac:dyDescent="0.2">
      <c r="C52" s="25" t="str">
        <f>"Объем: "&amp;Source!I31&amp;"=60/"&amp;"100"</f>
        <v>Объем: 0,6=60/100</v>
      </c>
    </row>
    <row r="53" spans="1:26" ht="14.25" x14ac:dyDescent="0.2">
      <c r="A53" s="49"/>
      <c r="B53" s="50"/>
      <c r="C53" s="50" t="s">
        <v>744</v>
      </c>
      <c r="D53" s="31"/>
      <c r="E53" s="12"/>
      <c r="F53" s="32">
        <f>Source!AO31</f>
        <v>634.72</v>
      </c>
      <c r="G53" s="33" t="str">
        <f>Source!DG31</f>
        <v/>
      </c>
      <c r="H53" s="34">
        <f>ROUND(Source!AF31*Source!I31, 2)</f>
        <v>380.83</v>
      </c>
      <c r="I53" s="33"/>
      <c r="J53" s="33">
        <f>IF(Source!BA31&lt;&gt; 0, Source!BA31, 1)</f>
        <v>5.15</v>
      </c>
      <c r="K53" s="34">
        <f>Source!S31</f>
        <v>1961.28</v>
      </c>
      <c r="L53" s="35"/>
      <c r="R53">
        <f>H53</f>
        <v>380.83</v>
      </c>
    </row>
    <row r="54" spans="1:26" ht="14.25" x14ac:dyDescent="0.2">
      <c r="A54" s="49"/>
      <c r="B54" s="50"/>
      <c r="C54" s="50" t="s">
        <v>371</v>
      </c>
      <c r="D54" s="31"/>
      <c r="E54" s="12"/>
      <c r="F54" s="32">
        <f>Source!AM31</f>
        <v>15.93</v>
      </c>
      <c r="G54" s="33" t="str">
        <f>Source!DE31</f>
        <v/>
      </c>
      <c r="H54" s="34">
        <f>ROUND(Source!AD31*Source!I31, 2)</f>
        <v>9.56</v>
      </c>
      <c r="I54" s="33"/>
      <c r="J54" s="33">
        <f>IF(Source!BB31&lt;&gt; 0, Source!BB31, 1)</f>
        <v>5.15</v>
      </c>
      <c r="K54" s="34">
        <f>Source!Q31</f>
        <v>49.22</v>
      </c>
      <c r="L54" s="35"/>
    </row>
    <row r="55" spans="1:26" ht="14.25" x14ac:dyDescent="0.2">
      <c r="A55" s="49"/>
      <c r="B55" s="50"/>
      <c r="C55" s="50" t="s">
        <v>750</v>
      </c>
      <c r="D55" s="31"/>
      <c r="E55" s="12"/>
      <c r="F55" s="32">
        <f>Source!AN31</f>
        <v>3.51</v>
      </c>
      <c r="G55" s="33" t="str">
        <f>Source!DF31</f>
        <v/>
      </c>
      <c r="H55" s="44">
        <f>ROUND(Source!AE31*Source!I31, 2)</f>
        <v>2.11</v>
      </c>
      <c r="I55" s="33"/>
      <c r="J55" s="33">
        <f>IF(Source!BS31&lt;&gt; 0, Source!BS31, 1)</f>
        <v>5.15</v>
      </c>
      <c r="K55" s="44">
        <f>Source!R31</f>
        <v>10.85</v>
      </c>
      <c r="L55" s="35"/>
      <c r="R55">
        <f>H55</f>
        <v>2.11</v>
      </c>
    </row>
    <row r="56" spans="1:26" ht="14.25" x14ac:dyDescent="0.2">
      <c r="A56" s="49"/>
      <c r="B56" s="50"/>
      <c r="C56" s="50" t="s">
        <v>751</v>
      </c>
      <c r="D56" s="31"/>
      <c r="E56" s="12"/>
      <c r="F56" s="32">
        <f>Source!AL31</f>
        <v>66.319999999999993</v>
      </c>
      <c r="G56" s="33" t="str">
        <f>Source!DD31</f>
        <v/>
      </c>
      <c r="H56" s="34">
        <f>ROUND(Source!AC31*Source!I31, 2)</f>
        <v>39.79</v>
      </c>
      <c r="I56" s="33"/>
      <c r="J56" s="33">
        <f>IF(Source!BC31&lt;&gt; 0, Source!BC31, 1)</f>
        <v>5.15</v>
      </c>
      <c r="K56" s="34">
        <f>Source!P31</f>
        <v>204.93</v>
      </c>
      <c r="L56" s="35"/>
    </row>
    <row r="57" spans="1:26" ht="14.25" x14ac:dyDescent="0.2">
      <c r="A57" s="49"/>
      <c r="B57" s="50"/>
      <c r="C57" s="50" t="s">
        <v>745</v>
      </c>
      <c r="D57" s="31" t="s">
        <v>746</v>
      </c>
      <c r="E57" s="12">
        <f>Source!BZ31</f>
        <v>74</v>
      </c>
      <c r="F57" s="53"/>
      <c r="G57" s="33"/>
      <c r="H57" s="34">
        <f>SUM(S51:S59)</f>
        <v>283.38</v>
      </c>
      <c r="I57" s="36"/>
      <c r="J57" s="30">
        <f>Source!AT31</f>
        <v>74</v>
      </c>
      <c r="K57" s="34">
        <f>SUM(T51:T59)</f>
        <v>1459.38</v>
      </c>
      <c r="L57" s="35"/>
    </row>
    <row r="58" spans="1:26" ht="14.25" x14ac:dyDescent="0.2">
      <c r="A58" s="49"/>
      <c r="B58" s="50"/>
      <c r="C58" s="50" t="s">
        <v>747</v>
      </c>
      <c r="D58" s="31" t="s">
        <v>746</v>
      </c>
      <c r="E58" s="12">
        <f>Source!CA31</f>
        <v>50</v>
      </c>
      <c r="F58" s="53"/>
      <c r="G58" s="33"/>
      <c r="H58" s="34">
        <f>SUM(U51:U59)</f>
        <v>191.47</v>
      </c>
      <c r="I58" s="36"/>
      <c r="J58" s="30">
        <f>Source!AU31</f>
        <v>50</v>
      </c>
      <c r="K58" s="34">
        <f>SUM(V51:V59)</f>
        <v>986.07</v>
      </c>
      <c r="L58" s="35"/>
    </row>
    <row r="59" spans="1:26" ht="14.25" x14ac:dyDescent="0.2">
      <c r="A59" s="51"/>
      <c r="B59" s="52"/>
      <c r="C59" s="52" t="s">
        <v>748</v>
      </c>
      <c r="D59" s="37" t="s">
        <v>749</v>
      </c>
      <c r="E59" s="38">
        <f>Source!AQ31</f>
        <v>76.38</v>
      </c>
      <c r="F59" s="39"/>
      <c r="G59" s="40" t="str">
        <f>Source!DI31</f>
        <v/>
      </c>
      <c r="H59" s="41"/>
      <c r="I59" s="40"/>
      <c r="J59" s="40"/>
      <c r="K59" s="41"/>
      <c r="L59" s="42">
        <f>Source!U31</f>
        <v>45.827999999999996</v>
      </c>
    </row>
    <row r="60" spans="1:26" ht="15" x14ac:dyDescent="0.25">
      <c r="G60" s="68">
        <f>H53+H54+H56+H57+H58</f>
        <v>905.03</v>
      </c>
      <c r="H60" s="68"/>
      <c r="J60" s="68">
        <f>K53+K54+K56+K57+K58</f>
        <v>4660.88</v>
      </c>
      <c r="K60" s="68"/>
      <c r="L60" s="43">
        <f>Source!U31</f>
        <v>45.827999999999996</v>
      </c>
      <c r="O60" s="26">
        <f>G60</f>
        <v>905.03</v>
      </c>
      <c r="P60" s="26">
        <f>J60</f>
        <v>4660.88</v>
      </c>
      <c r="Q60" s="26">
        <f>L60</f>
        <v>45.827999999999996</v>
      </c>
      <c r="W60">
        <f>IF(Source!BI31&lt;=1,H53+H54+H56+H57+H58, 0)</f>
        <v>905.03</v>
      </c>
      <c r="X60">
        <f>IF(Source!BI31=2,H53+H54+H56+H57+H58, 0)</f>
        <v>0</v>
      </c>
      <c r="Y60">
        <f>IF(Source!BI31=3,H53+H54+H56+H57+H58, 0)</f>
        <v>0</v>
      </c>
      <c r="Z60">
        <f>IF(Source!BI31=4,H53+H54+H56+H57+H58, 0)</f>
        <v>0</v>
      </c>
    </row>
    <row r="61" spans="1:26" ht="42.75" x14ac:dyDescent="0.2">
      <c r="A61" s="49" t="str">
        <f>Source!E33</f>
        <v>5</v>
      </c>
      <c r="B61" s="50" t="str">
        <f>Source!F33</f>
        <v>66-1-2</v>
      </c>
      <c r="C61" s="50" t="str">
        <f>Source!G33</f>
        <v>Разборка трубопроводов водоснабжения из чугунных труб диаметром 100 мм</v>
      </c>
      <c r="D61" s="31" t="str">
        <f>Source!H33</f>
        <v>100 м</v>
      </c>
      <c r="E61" s="12">
        <f>Source!I33</f>
        <v>3.5</v>
      </c>
      <c r="F61" s="32">
        <f>Source!AL33+Source!AM33+Source!AO33</f>
        <v>722.28</v>
      </c>
      <c r="G61" s="33"/>
      <c r="H61" s="34"/>
      <c r="I61" s="33" t="str">
        <f>Source!BO33</f>
        <v/>
      </c>
      <c r="J61" s="33"/>
      <c r="K61" s="34"/>
      <c r="L61" s="35"/>
      <c r="S61">
        <f>ROUND((Source!FX33/100)*((ROUND(Source!AF33*Source!I33, 2)+ROUND(Source!AE33*Source!I33, 2))), 2)</f>
        <v>1870.71</v>
      </c>
      <c r="T61">
        <f>Source!X33</f>
        <v>9634.1299999999992</v>
      </c>
      <c r="U61">
        <f>ROUND((Source!FY33/100)*((ROUND(Source!AF33*Source!I33, 2)+ROUND(Source!AE33*Source!I33, 2))), 2)</f>
        <v>1263.99</v>
      </c>
      <c r="V61">
        <f>Source!Y33</f>
        <v>6509.55</v>
      </c>
    </row>
    <row r="62" spans="1:26" x14ac:dyDescent="0.2">
      <c r="C62" s="25" t="str">
        <f>"Объем: "&amp;Source!I33&amp;"=350/"&amp;"100"</f>
        <v>Объем: 3,5=350/100</v>
      </c>
    </row>
    <row r="63" spans="1:26" ht="14.25" x14ac:dyDescent="0.2">
      <c r="A63" s="49"/>
      <c r="B63" s="50"/>
      <c r="C63" s="50" t="s">
        <v>744</v>
      </c>
      <c r="D63" s="31"/>
      <c r="E63" s="12"/>
      <c r="F63" s="32">
        <f>Source!AO33</f>
        <v>722.28</v>
      </c>
      <c r="G63" s="33" t="str">
        <f>Source!DG33</f>
        <v/>
      </c>
      <c r="H63" s="34">
        <f>ROUND(Source!AF33*Source!I33, 2)</f>
        <v>2527.98</v>
      </c>
      <c r="I63" s="33"/>
      <c r="J63" s="33">
        <f>IF(Source!BA33&lt;&gt; 0, Source!BA33, 1)</f>
        <v>5.15</v>
      </c>
      <c r="K63" s="34">
        <f>Source!S33</f>
        <v>13019.1</v>
      </c>
      <c r="L63" s="35"/>
      <c r="R63">
        <f>H63</f>
        <v>2527.98</v>
      </c>
    </row>
    <row r="64" spans="1:26" ht="14.25" x14ac:dyDescent="0.2">
      <c r="A64" s="49"/>
      <c r="B64" s="50"/>
      <c r="C64" s="50" t="s">
        <v>745</v>
      </c>
      <c r="D64" s="31" t="s">
        <v>746</v>
      </c>
      <c r="E64" s="12">
        <f>Source!BZ33</f>
        <v>74</v>
      </c>
      <c r="F64" s="53"/>
      <c r="G64" s="33"/>
      <c r="H64" s="34">
        <f>SUM(S61:S66)</f>
        <v>1870.71</v>
      </c>
      <c r="I64" s="36"/>
      <c r="J64" s="30">
        <f>Source!AT33</f>
        <v>74</v>
      </c>
      <c r="K64" s="34">
        <f>SUM(T61:T66)</f>
        <v>9634.1299999999992</v>
      </c>
      <c r="L64" s="35"/>
    </row>
    <row r="65" spans="1:26" ht="14.25" x14ac:dyDescent="0.2">
      <c r="A65" s="49"/>
      <c r="B65" s="50"/>
      <c r="C65" s="50" t="s">
        <v>747</v>
      </c>
      <c r="D65" s="31" t="s">
        <v>746</v>
      </c>
      <c r="E65" s="12">
        <f>Source!CA33</f>
        <v>50</v>
      </c>
      <c r="F65" s="53"/>
      <c r="G65" s="33"/>
      <c r="H65" s="34">
        <f>SUM(U61:U66)</f>
        <v>1263.99</v>
      </c>
      <c r="I65" s="36"/>
      <c r="J65" s="30">
        <f>Source!AU33</f>
        <v>50</v>
      </c>
      <c r="K65" s="34">
        <f>SUM(V61:V66)</f>
        <v>6509.55</v>
      </c>
      <c r="L65" s="35"/>
    </row>
    <row r="66" spans="1:26" ht="14.25" x14ac:dyDescent="0.2">
      <c r="A66" s="51"/>
      <c r="B66" s="52"/>
      <c r="C66" s="52" t="s">
        <v>748</v>
      </c>
      <c r="D66" s="37" t="s">
        <v>749</v>
      </c>
      <c r="E66" s="38">
        <f>Source!AQ33</f>
        <v>92.6</v>
      </c>
      <c r="F66" s="39"/>
      <c r="G66" s="40" t="str">
        <f>Source!DI33</f>
        <v/>
      </c>
      <c r="H66" s="41"/>
      <c r="I66" s="40"/>
      <c r="J66" s="40"/>
      <c r="K66" s="41"/>
      <c r="L66" s="42">
        <f>Source!U33</f>
        <v>324.09999999999997</v>
      </c>
    </row>
    <row r="67" spans="1:26" ht="15" x14ac:dyDescent="0.25">
      <c r="G67" s="68">
        <f>H63+H64+H65</f>
        <v>5662.68</v>
      </c>
      <c r="H67" s="68"/>
      <c r="J67" s="68">
        <f>K63+K64+K65</f>
        <v>29162.78</v>
      </c>
      <c r="K67" s="68"/>
      <c r="L67" s="43">
        <f>Source!U33</f>
        <v>324.09999999999997</v>
      </c>
      <c r="O67" s="26">
        <f>G67</f>
        <v>5662.68</v>
      </c>
      <c r="P67" s="26">
        <f>J67</f>
        <v>29162.78</v>
      </c>
      <c r="Q67" s="26">
        <f>L67</f>
        <v>324.09999999999997</v>
      </c>
      <c r="W67">
        <f>IF(Source!BI33&lt;=1,H63+H64+H65, 0)</f>
        <v>5662.68</v>
      </c>
      <c r="X67">
        <f>IF(Source!BI33=2,H63+H64+H65, 0)</f>
        <v>0</v>
      </c>
      <c r="Y67">
        <f>IF(Source!BI33=3,H63+H64+H65, 0)</f>
        <v>0</v>
      </c>
      <c r="Z67">
        <f>IF(Source!BI33=4,H63+H64+H65, 0)</f>
        <v>0</v>
      </c>
    </row>
    <row r="68" spans="1:26" ht="42.75" x14ac:dyDescent="0.2">
      <c r="A68" s="49" t="str">
        <f>Source!E35</f>
        <v>6</v>
      </c>
      <c r="B68" s="50" t="str">
        <f>Source!F35</f>
        <v>66-1-1</v>
      </c>
      <c r="C68" s="50" t="str">
        <f>Source!G35</f>
        <v>Разборка трубопроводов водоснабжения из чугунных труб диаметром 50 мм</v>
      </c>
      <c r="D68" s="31" t="str">
        <f>Source!H35</f>
        <v>100 м</v>
      </c>
      <c r="E68" s="12">
        <f>Source!I35</f>
        <v>3.18</v>
      </c>
      <c r="F68" s="32">
        <f>Source!AL35+Source!AM35+Source!AO35</f>
        <v>611.99</v>
      </c>
      <c r="G68" s="33"/>
      <c r="H68" s="34"/>
      <c r="I68" s="33" t="str">
        <f>Source!BO35</f>
        <v/>
      </c>
      <c r="J68" s="33"/>
      <c r="K68" s="34"/>
      <c r="L68" s="35"/>
      <c r="S68">
        <f>ROUND((Source!FX35/100)*((ROUND(Source!AF35*Source!I35, 2)+ROUND(Source!AE35*Source!I35, 2))), 2)</f>
        <v>1440.14</v>
      </c>
      <c r="T68">
        <f>Source!X35</f>
        <v>7416.69</v>
      </c>
      <c r="U68">
        <f>ROUND((Source!FY35/100)*((ROUND(Source!AF35*Source!I35, 2)+ROUND(Source!AE35*Source!I35, 2))), 2)</f>
        <v>973.07</v>
      </c>
      <c r="V68">
        <f>Source!Y35</f>
        <v>5011.28</v>
      </c>
    </row>
    <row r="69" spans="1:26" x14ac:dyDescent="0.2">
      <c r="C69" s="25" t="str">
        <f>"Объем: "&amp;Source!I35&amp;"=318/"&amp;"100"</f>
        <v>Объем: 3,18=318/100</v>
      </c>
    </row>
    <row r="70" spans="1:26" ht="14.25" x14ac:dyDescent="0.2">
      <c r="A70" s="49"/>
      <c r="B70" s="50"/>
      <c r="C70" s="50" t="s">
        <v>744</v>
      </c>
      <c r="D70" s="31"/>
      <c r="E70" s="12"/>
      <c r="F70" s="32">
        <f>Source!AO35</f>
        <v>611.99</v>
      </c>
      <c r="G70" s="33" t="str">
        <f>Source!DG35</f>
        <v/>
      </c>
      <c r="H70" s="34">
        <f>ROUND(Source!AF35*Source!I35, 2)</f>
        <v>1946.13</v>
      </c>
      <c r="I70" s="33"/>
      <c r="J70" s="33">
        <f>IF(Source!BA35&lt;&gt; 0, Source!BA35, 1)</f>
        <v>5.15</v>
      </c>
      <c r="K70" s="34">
        <f>Source!S35</f>
        <v>10022.56</v>
      </c>
      <c r="L70" s="35"/>
      <c r="R70">
        <f>H70</f>
        <v>1946.13</v>
      </c>
    </row>
    <row r="71" spans="1:26" ht="14.25" x14ac:dyDescent="0.2">
      <c r="A71" s="49"/>
      <c r="B71" s="50"/>
      <c r="C71" s="50" t="s">
        <v>745</v>
      </c>
      <c r="D71" s="31" t="s">
        <v>746</v>
      </c>
      <c r="E71" s="12">
        <f>Source!BZ35</f>
        <v>74</v>
      </c>
      <c r="F71" s="53"/>
      <c r="G71" s="33"/>
      <c r="H71" s="34">
        <f>SUM(S68:S73)</f>
        <v>1440.14</v>
      </c>
      <c r="I71" s="36"/>
      <c r="J71" s="30">
        <f>Source!AT35</f>
        <v>74</v>
      </c>
      <c r="K71" s="34">
        <f>SUM(T68:T73)</f>
        <v>7416.69</v>
      </c>
      <c r="L71" s="35"/>
    </row>
    <row r="72" spans="1:26" ht="14.25" x14ac:dyDescent="0.2">
      <c r="A72" s="49"/>
      <c r="B72" s="50"/>
      <c r="C72" s="50" t="s">
        <v>747</v>
      </c>
      <c r="D72" s="31" t="s">
        <v>746</v>
      </c>
      <c r="E72" s="12">
        <f>Source!CA35</f>
        <v>50</v>
      </c>
      <c r="F72" s="53"/>
      <c r="G72" s="33"/>
      <c r="H72" s="34">
        <f>SUM(U68:U73)</f>
        <v>973.07</v>
      </c>
      <c r="I72" s="36"/>
      <c r="J72" s="30">
        <f>Source!AU35</f>
        <v>50</v>
      </c>
      <c r="K72" s="34">
        <f>SUM(V68:V73)</f>
        <v>5011.28</v>
      </c>
      <c r="L72" s="35"/>
    </row>
    <row r="73" spans="1:26" ht="14.25" x14ac:dyDescent="0.2">
      <c r="A73" s="51"/>
      <c r="B73" s="52"/>
      <c r="C73" s="52" t="s">
        <v>748</v>
      </c>
      <c r="D73" s="37" t="s">
        <v>749</v>
      </c>
      <c r="E73" s="38">
        <f>Source!AQ35</f>
        <v>78.459999999999994</v>
      </c>
      <c r="F73" s="39"/>
      <c r="G73" s="40" t="str">
        <f>Source!DI35</f>
        <v/>
      </c>
      <c r="H73" s="41"/>
      <c r="I73" s="40"/>
      <c r="J73" s="40"/>
      <c r="K73" s="41"/>
      <c r="L73" s="42">
        <f>Source!U35</f>
        <v>249.50279999999998</v>
      </c>
    </row>
    <row r="74" spans="1:26" ht="15" x14ac:dyDescent="0.25">
      <c r="G74" s="68">
        <f>H70+H71+H72</f>
        <v>4359.34</v>
      </c>
      <c r="H74" s="68"/>
      <c r="J74" s="68">
        <f>K70+K71+K72</f>
        <v>22450.53</v>
      </c>
      <c r="K74" s="68"/>
      <c r="L74" s="43">
        <f>Source!U35</f>
        <v>249.50279999999998</v>
      </c>
      <c r="O74" s="26">
        <f>G74</f>
        <v>4359.34</v>
      </c>
      <c r="P74" s="26">
        <f>J74</f>
        <v>22450.53</v>
      </c>
      <c r="Q74" s="26">
        <f>L74</f>
        <v>249.50279999999998</v>
      </c>
      <c r="W74">
        <f>IF(Source!BI35&lt;=1,H70+H71+H72, 0)</f>
        <v>4359.34</v>
      </c>
      <c r="X74">
        <f>IF(Source!BI35=2,H70+H71+H72, 0)</f>
        <v>0</v>
      </c>
      <c r="Y74">
        <f>IF(Source!BI35=3,H70+H71+H72, 0)</f>
        <v>0</v>
      </c>
      <c r="Z74">
        <f>IF(Source!BI35=4,H70+H71+H72, 0)</f>
        <v>0</v>
      </c>
    </row>
    <row r="75" spans="1:26" ht="28.5" x14ac:dyDescent="0.2">
      <c r="A75" s="49" t="str">
        <f>Source!E37</f>
        <v>7</v>
      </c>
      <c r="B75" s="50" t="str">
        <f>Source!F37</f>
        <v>66-26-1</v>
      </c>
      <c r="C75" s="50" t="str">
        <f>Source!G37</f>
        <v>Демонтаж задвижек диаметром до 50 мм</v>
      </c>
      <c r="D75" s="31" t="str">
        <f>Source!H37</f>
        <v>ШТ</v>
      </c>
      <c r="E75" s="12">
        <f>Source!I37</f>
        <v>5</v>
      </c>
      <c r="F75" s="32">
        <f>Source!AL37+Source!AM37+Source!AO37</f>
        <v>11.84</v>
      </c>
      <c r="G75" s="33"/>
      <c r="H75" s="34"/>
      <c r="I75" s="33" t="str">
        <f>Source!BO37</f>
        <v/>
      </c>
      <c r="J75" s="33"/>
      <c r="K75" s="34"/>
      <c r="L75" s="35"/>
      <c r="S75">
        <f>ROUND((Source!FX37/100)*((ROUND(Source!AF37*Source!I37, 2)+ROUND(Source!AE37*Source!I37, 2))), 2)</f>
        <v>23.79</v>
      </c>
      <c r="T75">
        <f>Source!X37</f>
        <v>122.52</v>
      </c>
      <c r="U75">
        <f>ROUND((Source!FY37/100)*((ROUND(Source!AF37*Source!I37, 2)+ROUND(Source!AE37*Source!I37, 2))), 2)</f>
        <v>16.079999999999998</v>
      </c>
      <c r="V75">
        <f>Source!Y37</f>
        <v>82.79</v>
      </c>
    </row>
    <row r="76" spans="1:26" ht="14.25" x14ac:dyDescent="0.2">
      <c r="A76" s="49"/>
      <c r="B76" s="50"/>
      <c r="C76" s="50" t="s">
        <v>744</v>
      </c>
      <c r="D76" s="31"/>
      <c r="E76" s="12"/>
      <c r="F76" s="32">
        <f>Source!AO37</f>
        <v>5.27</v>
      </c>
      <c r="G76" s="33" t="str">
        <f>Source!DG37</f>
        <v/>
      </c>
      <c r="H76" s="34">
        <f>ROUND(Source!AF37*Source!I37, 2)</f>
        <v>26.35</v>
      </c>
      <c r="I76" s="33"/>
      <c r="J76" s="33">
        <f>IF(Source!BA37&lt;&gt; 0, Source!BA37, 1)</f>
        <v>5.15</v>
      </c>
      <c r="K76" s="34">
        <f>Source!S37</f>
        <v>135.69999999999999</v>
      </c>
      <c r="L76" s="35"/>
      <c r="R76">
        <f>H76</f>
        <v>26.35</v>
      </c>
    </row>
    <row r="77" spans="1:26" ht="14.25" x14ac:dyDescent="0.2">
      <c r="A77" s="49"/>
      <c r="B77" s="50"/>
      <c r="C77" s="50" t="s">
        <v>371</v>
      </c>
      <c r="D77" s="31"/>
      <c r="E77" s="12"/>
      <c r="F77" s="32">
        <f>Source!AM37</f>
        <v>6.57</v>
      </c>
      <c r="G77" s="33" t="str">
        <f>Source!DE37</f>
        <v/>
      </c>
      <c r="H77" s="34">
        <f>ROUND(Source!AD37*Source!I37, 2)</f>
        <v>32.85</v>
      </c>
      <c r="I77" s="33"/>
      <c r="J77" s="33">
        <f>IF(Source!BB37&lt;&gt; 0, Source!BB37, 1)</f>
        <v>5.15</v>
      </c>
      <c r="K77" s="34">
        <f>Source!Q37</f>
        <v>169.18</v>
      </c>
      <c r="L77" s="35"/>
    </row>
    <row r="78" spans="1:26" ht="14.25" x14ac:dyDescent="0.2">
      <c r="A78" s="49"/>
      <c r="B78" s="50"/>
      <c r="C78" s="50" t="s">
        <v>750</v>
      </c>
      <c r="D78" s="31"/>
      <c r="E78" s="12"/>
      <c r="F78" s="32">
        <f>Source!AN37</f>
        <v>1.1599999999999999</v>
      </c>
      <c r="G78" s="33" t="str">
        <f>Source!DF37</f>
        <v/>
      </c>
      <c r="H78" s="44">
        <f>ROUND(Source!AE37*Source!I37, 2)</f>
        <v>5.8</v>
      </c>
      <c r="I78" s="33"/>
      <c r="J78" s="33">
        <f>IF(Source!BS37&lt;&gt; 0, Source!BS37, 1)</f>
        <v>5.15</v>
      </c>
      <c r="K78" s="44">
        <f>Source!R37</f>
        <v>29.87</v>
      </c>
      <c r="L78" s="35"/>
      <c r="R78">
        <f>H78</f>
        <v>5.8</v>
      </c>
    </row>
    <row r="79" spans="1:26" ht="14.25" x14ac:dyDescent="0.2">
      <c r="A79" s="49"/>
      <c r="B79" s="50"/>
      <c r="C79" s="50" t="s">
        <v>745</v>
      </c>
      <c r="D79" s="31" t="s">
        <v>746</v>
      </c>
      <c r="E79" s="12">
        <f>Source!BZ37</f>
        <v>74</v>
      </c>
      <c r="F79" s="53"/>
      <c r="G79" s="33"/>
      <c r="H79" s="34">
        <f>SUM(S75:S81)</f>
        <v>23.79</v>
      </c>
      <c r="I79" s="36"/>
      <c r="J79" s="30">
        <f>Source!AT37</f>
        <v>74</v>
      </c>
      <c r="K79" s="34">
        <f>SUM(T75:T81)</f>
        <v>122.52</v>
      </c>
      <c r="L79" s="35"/>
    </row>
    <row r="80" spans="1:26" ht="14.25" x14ac:dyDescent="0.2">
      <c r="A80" s="49"/>
      <c r="B80" s="50"/>
      <c r="C80" s="50" t="s">
        <v>747</v>
      </c>
      <c r="D80" s="31" t="s">
        <v>746</v>
      </c>
      <c r="E80" s="12">
        <f>Source!CA37</f>
        <v>50</v>
      </c>
      <c r="F80" s="53"/>
      <c r="G80" s="33"/>
      <c r="H80" s="34">
        <f>SUM(U75:U81)</f>
        <v>16.079999999999998</v>
      </c>
      <c r="I80" s="36"/>
      <c r="J80" s="30">
        <f>Source!AU37</f>
        <v>50</v>
      </c>
      <c r="K80" s="34">
        <f>SUM(V75:V81)</f>
        <v>82.79</v>
      </c>
      <c r="L80" s="35"/>
    </row>
    <row r="81" spans="1:26" ht="14.25" x14ac:dyDescent="0.2">
      <c r="A81" s="51"/>
      <c r="B81" s="52"/>
      <c r="C81" s="52" t="s">
        <v>748</v>
      </c>
      <c r="D81" s="37" t="s">
        <v>749</v>
      </c>
      <c r="E81" s="38">
        <f>Source!AQ37</f>
        <v>0.61</v>
      </c>
      <c r="F81" s="39"/>
      <c r="G81" s="40" t="str">
        <f>Source!DI37</f>
        <v/>
      </c>
      <c r="H81" s="41"/>
      <c r="I81" s="40"/>
      <c r="J81" s="40"/>
      <c r="K81" s="41"/>
      <c r="L81" s="42">
        <f>Source!U37</f>
        <v>3.05</v>
      </c>
    </row>
    <row r="82" spans="1:26" ht="15" x14ac:dyDescent="0.25">
      <c r="G82" s="68">
        <f>H76+H77+H79+H80</f>
        <v>99.070000000000007</v>
      </c>
      <c r="H82" s="68"/>
      <c r="J82" s="68">
        <f>K76+K77+K79+K80</f>
        <v>510.19</v>
      </c>
      <c r="K82" s="68"/>
      <c r="L82" s="43">
        <f>Source!U37</f>
        <v>3.05</v>
      </c>
      <c r="O82" s="26">
        <f>G82</f>
        <v>99.070000000000007</v>
      </c>
      <c r="P82" s="26">
        <f>J82</f>
        <v>510.19</v>
      </c>
      <c r="Q82" s="26">
        <f>L82</f>
        <v>3.05</v>
      </c>
      <c r="W82">
        <f>IF(Source!BI37&lt;=1,H76+H77+H79+H80, 0)</f>
        <v>99.070000000000007</v>
      </c>
      <c r="X82">
        <f>IF(Source!BI37=2,H76+H77+H79+H80, 0)</f>
        <v>0</v>
      </c>
      <c r="Y82">
        <f>IF(Source!BI37=3,H76+H77+H79+H80, 0)</f>
        <v>0</v>
      </c>
      <c r="Z82">
        <f>IF(Source!BI37=4,H76+H77+H79+H80, 0)</f>
        <v>0</v>
      </c>
    </row>
    <row r="83" spans="1:26" ht="28.5" x14ac:dyDescent="0.2">
      <c r="A83" s="49" t="str">
        <f>Source!E39</f>
        <v>8</v>
      </c>
      <c r="B83" s="50" t="str">
        <f>Source!F39</f>
        <v>66-26-2</v>
      </c>
      <c r="C83" s="50" t="str">
        <f>Source!G39</f>
        <v>Демонтаж задвижек диаметром до 100 мм</v>
      </c>
      <c r="D83" s="31" t="str">
        <f>Source!H39</f>
        <v>ШТ</v>
      </c>
      <c r="E83" s="12">
        <f>Source!I39</f>
        <v>6</v>
      </c>
      <c r="F83" s="32">
        <f>Source!AL39+Source!AM39+Source!AO39</f>
        <v>16.420000000000002</v>
      </c>
      <c r="G83" s="33"/>
      <c r="H83" s="34"/>
      <c r="I83" s="33" t="str">
        <f>Source!BO39</f>
        <v/>
      </c>
      <c r="J83" s="33"/>
      <c r="K83" s="34"/>
      <c r="L83" s="35"/>
      <c r="S83">
        <f>ROUND((Source!FX39/100)*((ROUND(Source!AF39*Source!I39, 2)+ROUND(Source!AE39*Source!I39, 2))), 2)</f>
        <v>48.88</v>
      </c>
      <c r="T83">
        <f>Source!X39</f>
        <v>251.76</v>
      </c>
      <c r="U83">
        <f>ROUND((Source!FY39/100)*((ROUND(Source!AF39*Source!I39, 2)+ROUND(Source!AE39*Source!I39, 2))), 2)</f>
        <v>33.03</v>
      </c>
      <c r="V83">
        <f>Source!Y39</f>
        <v>170.11</v>
      </c>
    </row>
    <row r="84" spans="1:26" ht="14.25" x14ac:dyDescent="0.2">
      <c r="A84" s="49"/>
      <c r="B84" s="50"/>
      <c r="C84" s="50" t="s">
        <v>744</v>
      </c>
      <c r="D84" s="31"/>
      <c r="E84" s="12"/>
      <c r="F84" s="32">
        <f>Source!AO39</f>
        <v>9.85</v>
      </c>
      <c r="G84" s="33" t="str">
        <f>Source!DG39</f>
        <v/>
      </c>
      <c r="H84" s="34">
        <f>ROUND(Source!AF39*Source!I39, 2)</f>
        <v>59.1</v>
      </c>
      <c r="I84" s="33"/>
      <c r="J84" s="33">
        <f>IF(Source!BA39&lt;&gt; 0, Source!BA39, 1)</f>
        <v>5.15</v>
      </c>
      <c r="K84" s="34">
        <f>Source!S39</f>
        <v>304.37</v>
      </c>
      <c r="L84" s="35"/>
      <c r="R84">
        <f>H84</f>
        <v>59.1</v>
      </c>
    </row>
    <row r="85" spans="1:26" ht="14.25" x14ac:dyDescent="0.2">
      <c r="A85" s="49"/>
      <c r="B85" s="50"/>
      <c r="C85" s="50" t="s">
        <v>371</v>
      </c>
      <c r="D85" s="31"/>
      <c r="E85" s="12"/>
      <c r="F85" s="32">
        <f>Source!AM39</f>
        <v>6.57</v>
      </c>
      <c r="G85" s="33" t="str">
        <f>Source!DE39</f>
        <v/>
      </c>
      <c r="H85" s="34">
        <f>ROUND(Source!AD39*Source!I39, 2)</f>
        <v>39.42</v>
      </c>
      <c r="I85" s="33"/>
      <c r="J85" s="33">
        <f>IF(Source!BB39&lt;&gt; 0, Source!BB39, 1)</f>
        <v>5.15</v>
      </c>
      <c r="K85" s="34">
        <f>Source!Q39</f>
        <v>203.01</v>
      </c>
      <c r="L85" s="35"/>
    </row>
    <row r="86" spans="1:26" ht="14.25" x14ac:dyDescent="0.2">
      <c r="A86" s="49"/>
      <c r="B86" s="50"/>
      <c r="C86" s="50" t="s">
        <v>750</v>
      </c>
      <c r="D86" s="31"/>
      <c r="E86" s="12"/>
      <c r="F86" s="32">
        <f>Source!AN39</f>
        <v>1.1599999999999999</v>
      </c>
      <c r="G86" s="33" t="str">
        <f>Source!DF39</f>
        <v/>
      </c>
      <c r="H86" s="44">
        <f>ROUND(Source!AE39*Source!I39, 2)</f>
        <v>6.96</v>
      </c>
      <c r="I86" s="33"/>
      <c r="J86" s="33">
        <f>IF(Source!BS39&lt;&gt; 0, Source!BS39, 1)</f>
        <v>5.15</v>
      </c>
      <c r="K86" s="44">
        <f>Source!R39</f>
        <v>35.840000000000003</v>
      </c>
      <c r="L86" s="35"/>
      <c r="R86">
        <f>H86</f>
        <v>6.96</v>
      </c>
    </row>
    <row r="87" spans="1:26" ht="14.25" x14ac:dyDescent="0.2">
      <c r="A87" s="49"/>
      <c r="B87" s="50"/>
      <c r="C87" s="50" t="s">
        <v>745</v>
      </c>
      <c r="D87" s="31" t="s">
        <v>746</v>
      </c>
      <c r="E87" s="12">
        <f>Source!BZ39</f>
        <v>74</v>
      </c>
      <c r="F87" s="53"/>
      <c r="G87" s="33"/>
      <c r="H87" s="34">
        <f>SUM(S83:S89)</f>
        <v>48.88</v>
      </c>
      <c r="I87" s="36"/>
      <c r="J87" s="30">
        <f>Source!AT39</f>
        <v>74</v>
      </c>
      <c r="K87" s="34">
        <f>SUM(T83:T89)</f>
        <v>251.76</v>
      </c>
      <c r="L87" s="35"/>
    </row>
    <row r="88" spans="1:26" ht="14.25" x14ac:dyDescent="0.2">
      <c r="A88" s="49"/>
      <c r="B88" s="50"/>
      <c r="C88" s="50" t="s">
        <v>747</v>
      </c>
      <c r="D88" s="31" t="s">
        <v>746</v>
      </c>
      <c r="E88" s="12">
        <f>Source!CA39</f>
        <v>50</v>
      </c>
      <c r="F88" s="53"/>
      <c r="G88" s="33"/>
      <c r="H88" s="34">
        <f>SUM(U83:U89)</f>
        <v>33.03</v>
      </c>
      <c r="I88" s="36"/>
      <c r="J88" s="30">
        <f>Source!AU39</f>
        <v>50</v>
      </c>
      <c r="K88" s="34">
        <f>SUM(V83:V89)</f>
        <v>170.11</v>
      </c>
      <c r="L88" s="35"/>
    </row>
    <row r="89" spans="1:26" ht="14.25" x14ac:dyDescent="0.2">
      <c r="A89" s="51"/>
      <c r="B89" s="52"/>
      <c r="C89" s="52" t="s">
        <v>748</v>
      </c>
      <c r="D89" s="37" t="s">
        <v>749</v>
      </c>
      <c r="E89" s="38">
        <f>Source!AQ39</f>
        <v>1.1399999999999999</v>
      </c>
      <c r="F89" s="39"/>
      <c r="G89" s="40" t="str">
        <f>Source!DI39</f>
        <v/>
      </c>
      <c r="H89" s="41"/>
      <c r="I89" s="40"/>
      <c r="J89" s="40"/>
      <c r="K89" s="41"/>
      <c r="L89" s="42">
        <f>Source!U39</f>
        <v>6.84</v>
      </c>
    </row>
    <row r="90" spans="1:26" ht="15" x14ac:dyDescent="0.25">
      <c r="G90" s="68">
        <f>H84+H85+H87+H88</f>
        <v>180.43</v>
      </c>
      <c r="H90" s="68"/>
      <c r="J90" s="68">
        <f>K84+K85+K87+K88</f>
        <v>929.25</v>
      </c>
      <c r="K90" s="68"/>
      <c r="L90" s="43">
        <f>Source!U39</f>
        <v>6.84</v>
      </c>
      <c r="O90" s="26">
        <f>G90</f>
        <v>180.43</v>
      </c>
      <c r="P90" s="26">
        <f>J90</f>
        <v>929.25</v>
      </c>
      <c r="Q90" s="26">
        <f>L90</f>
        <v>6.84</v>
      </c>
      <c r="W90">
        <f>IF(Source!BI39&lt;=1,H84+H85+H87+H88, 0)</f>
        <v>180.43</v>
      </c>
      <c r="X90">
        <f>IF(Source!BI39=2,H84+H85+H87+H88, 0)</f>
        <v>0</v>
      </c>
      <c r="Y90">
        <f>IF(Source!BI39=3,H84+H85+H87+H88, 0)</f>
        <v>0</v>
      </c>
      <c r="Z90">
        <f>IF(Source!BI39=4,H84+H85+H87+H88, 0)</f>
        <v>0</v>
      </c>
    </row>
    <row r="91" spans="1:26" ht="57" x14ac:dyDescent="0.2">
      <c r="A91" s="49" t="str">
        <f>Source!E41</f>
        <v>9</v>
      </c>
      <c r="B91" s="50" t="str">
        <f>Source!F41</f>
        <v>23-03-001-05</v>
      </c>
      <c r="C91" s="50" t="str">
        <f>Source!G41</f>
        <v>Устройство круглых сборных железобетонных канализационных колодцев диаметром 1,5 м в сухих грунтах</v>
      </c>
      <c r="D91" s="31" t="str">
        <f>Source!H41</f>
        <v>10 м3</v>
      </c>
      <c r="E91" s="12">
        <f>Source!I41</f>
        <v>0.9</v>
      </c>
      <c r="F91" s="32">
        <f>Source!AL41+Source!AM41+Source!AO41</f>
        <v>8839.7999999999993</v>
      </c>
      <c r="G91" s="33"/>
      <c r="H91" s="34"/>
      <c r="I91" s="33" t="str">
        <f>Source!BO41</f>
        <v/>
      </c>
      <c r="J91" s="33"/>
      <c r="K91" s="34"/>
      <c r="L91" s="35"/>
      <c r="S91">
        <f>ROUND((Source!FX41/100)*((ROUND(Source!AF41*Source!I41, 2)+ROUND(Source!AE41*Source!I41, 2))), 2)</f>
        <v>1350.98</v>
      </c>
      <c r="T91">
        <f>Source!X41</f>
        <v>6957.52</v>
      </c>
      <c r="U91">
        <f>ROUND((Source!FY41/100)*((ROUND(Source!AF41*Source!I41, 2)+ROUND(Source!AE41*Source!I41, 2))), 2)</f>
        <v>873.52</v>
      </c>
      <c r="V91">
        <f>Source!Y41</f>
        <v>4519.42</v>
      </c>
    </row>
    <row r="92" spans="1:26" x14ac:dyDescent="0.2">
      <c r="C92" s="25" t="str">
        <f>"Объем: "&amp;Source!I41&amp;"=9/"&amp;"10"</f>
        <v>Объем: 0,9=9/10</v>
      </c>
    </row>
    <row r="93" spans="1:26" ht="14.25" x14ac:dyDescent="0.2">
      <c r="A93" s="49"/>
      <c r="B93" s="50"/>
      <c r="C93" s="50" t="s">
        <v>744</v>
      </c>
      <c r="D93" s="31"/>
      <c r="E93" s="12"/>
      <c r="F93" s="32">
        <f>Source!AO41</f>
        <v>875.71</v>
      </c>
      <c r="G93" s="33" t="str">
        <f>Source!DG41</f>
        <v>)*1,15</v>
      </c>
      <c r="H93" s="34">
        <f>ROUND(Source!AF41*Source!I41, 2)</f>
        <v>906.36</v>
      </c>
      <c r="I93" s="33"/>
      <c r="J93" s="33">
        <f>IF(Source!BA41&lt;&gt; 0, Source!BA41, 1)</f>
        <v>5.15</v>
      </c>
      <c r="K93" s="34">
        <f>Source!S41</f>
        <v>4667.75</v>
      </c>
      <c r="L93" s="35"/>
      <c r="R93">
        <f>H93</f>
        <v>906.36</v>
      </c>
    </row>
    <row r="94" spans="1:26" ht="14.25" x14ac:dyDescent="0.2">
      <c r="A94" s="49"/>
      <c r="B94" s="50"/>
      <c r="C94" s="50" t="s">
        <v>371</v>
      </c>
      <c r="D94" s="31"/>
      <c r="E94" s="12"/>
      <c r="F94" s="32">
        <f>Source!AM41</f>
        <v>1631.65</v>
      </c>
      <c r="G94" s="33" t="str">
        <f>Source!DE41</f>
        <v>)*1,25</v>
      </c>
      <c r="H94" s="34">
        <f>ROUND(Source!AD41*Source!I41, 2)</f>
        <v>1835.61</v>
      </c>
      <c r="I94" s="33"/>
      <c r="J94" s="33">
        <f>IF(Source!BB41&lt;&gt; 0, Source!BB41, 1)</f>
        <v>5.15</v>
      </c>
      <c r="K94" s="34">
        <f>Source!Q41</f>
        <v>9453.3700000000008</v>
      </c>
      <c r="L94" s="35"/>
    </row>
    <row r="95" spans="1:26" ht="14.25" x14ac:dyDescent="0.2">
      <c r="A95" s="49"/>
      <c r="B95" s="50"/>
      <c r="C95" s="50" t="s">
        <v>750</v>
      </c>
      <c r="D95" s="31"/>
      <c r="E95" s="12"/>
      <c r="F95" s="32">
        <f>Source!AN41</f>
        <v>220.73</v>
      </c>
      <c r="G95" s="33" t="str">
        <f>Source!DF41</f>
        <v>)*1,25</v>
      </c>
      <c r="H95" s="44">
        <f>ROUND(Source!AE41*Source!I41, 2)</f>
        <v>248.32</v>
      </c>
      <c r="I95" s="33"/>
      <c r="J95" s="33">
        <f>IF(Source!BS41&lt;&gt; 0, Source!BS41, 1)</f>
        <v>5.15</v>
      </c>
      <c r="K95" s="44">
        <f>Source!R41</f>
        <v>1278.8499999999999</v>
      </c>
      <c r="L95" s="35"/>
      <c r="R95">
        <f>H95</f>
        <v>248.32</v>
      </c>
    </row>
    <row r="96" spans="1:26" ht="14.25" x14ac:dyDescent="0.2">
      <c r="A96" s="49"/>
      <c r="B96" s="50"/>
      <c r="C96" s="50" t="s">
        <v>751</v>
      </c>
      <c r="D96" s="31"/>
      <c r="E96" s="12"/>
      <c r="F96" s="32">
        <f>Source!AL41</f>
        <v>6332.44</v>
      </c>
      <c r="G96" s="33" t="str">
        <f>Source!DD41</f>
        <v/>
      </c>
      <c r="H96" s="34">
        <f>ROUND(Source!AC41*Source!I41, 2)</f>
        <v>5699.2</v>
      </c>
      <c r="I96" s="33"/>
      <c r="J96" s="33">
        <f>IF(Source!BC41&lt;&gt; 0, Source!BC41, 1)</f>
        <v>5.15</v>
      </c>
      <c r="K96" s="34">
        <f>Source!P41</f>
        <v>29350.86</v>
      </c>
      <c r="L96" s="35"/>
    </row>
    <row r="97" spans="1:26" ht="14.25" x14ac:dyDescent="0.2">
      <c r="A97" s="49"/>
      <c r="B97" s="50"/>
      <c r="C97" s="50" t="s">
        <v>745</v>
      </c>
      <c r="D97" s="31" t="s">
        <v>746</v>
      </c>
      <c r="E97" s="12">
        <f>Source!BZ41</f>
        <v>130</v>
      </c>
      <c r="F97" s="56" t="str">
        <f>CONCATENATE(" )", Source!DL41, Source!FT41, "=", Source!FX41)</f>
        <v xml:space="preserve"> )*0,9=117</v>
      </c>
      <c r="G97" s="69"/>
      <c r="H97" s="34">
        <f>SUM(S91:S108)</f>
        <v>1350.98</v>
      </c>
      <c r="I97" s="36"/>
      <c r="J97" s="30">
        <f>Source!AT41</f>
        <v>117</v>
      </c>
      <c r="K97" s="34">
        <f>SUM(T91:T108)</f>
        <v>6957.52</v>
      </c>
      <c r="L97" s="35"/>
    </row>
    <row r="98" spans="1:26" ht="14.25" x14ac:dyDescent="0.2">
      <c r="A98" s="49"/>
      <c r="B98" s="50"/>
      <c r="C98" s="50" t="s">
        <v>747</v>
      </c>
      <c r="D98" s="31" t="s">
        <v>746</v>
      </c>
      <c r="E98" s="12">
        <f>Source!CA41</f>
        <v>89</v>
      </c>
      <c r="F98" s="56" t="str">
        <f>CONCATENATE(" )", Source!DM41, Source!FU41, "=", Source!FY41)</f>
        <v xml:space="preserve"> )*0,85=75,65</v>
      </c>
      <c r="G98" s="69"/>
      <c r="H98" s="34">
        <f>SUM(U91:U108)</f>
        <v>873.52</v>
      </c>
      <c r="I98" s="36"/>
      <c r="J98" s="30">
        <f>Source!AU41</f>
        <v>76</v>
      </c>
      <c r="K98" s="34">
        <f>SUM(V91:V108)</f>
        <v>4519.42</v>
      </c>
      <c r="L98" s="35"/>
    </row>
    <row r="99" spans="1:26" ht="14.25" x14ac:dyDescent="0.2">
      <c r="A99" s="49"/>
      <c r="B99" s="50"/>
      <c r="C99" s="50" t="s">
        <v>748</v>
      </c>
      <c r="D99" s="31" t="s">
        <v>749</v>
      </c>
      <c r="E99" s="12">
        <f>Source!AQ41</f>
        <v>96.55</v>
      </c>
      <c r="F99" s="32"/>
      <c r="G99" s="33" t="str">
        <f>Source!DI41</f>
        <v>)*1,15</v>
      </c>
      <c r="H99" s="34"/>
      <c r="I99" s="33"/>
      <c r="J99" s="33"/>
      <c r="K99" s="34"/>
      <c r="L99" s="45">
        <f>Source!U41</f>
        <v>99.929249999999982</v>
      </c>
    </row>
    <row r="100" spans="1:26" ht="28.5" x14ac:dyDescent="0.2">
      <c r="A100" s="49" t="str">
        <f>Source!E43</f>
        <v>9,1</v>
      </c>
      <c r="B100" s="50" t="str">
        <f>Source!F43</f>
        <v>02.3.01.02</v>
      </c>
      <c r="C100" s="50" t="str">
        <f>Source!G43</f>
        <v>Песок для строительных работ природный</v>
      </c>
      <c r="D100" s="31" t="str">
        <f>Source!H43</f>
        <v>м3</v>
      </c>
      <c r="E100" s="12">
        <f>Source!I43</f>
        <v>1.3049999999999999</v>
      </c>
      <c r="F100" s="32">
        <f>Source!AL43+Source!AM43+Source!AO43</f>
        <v>0</v>
      </c>
      <c r="G100" s="46" t="s">
        <v>3</v>
      </c>
      <c r="H100" s="34">
        <f>ROUND(Source!AC43*Source!I43, 2)+ROUND(Source!AD43*Source!I43, 2)+ROUND(Source!AF43*Source!I43, 2)</f>
        <v>0</v>
      </c>
      <c r="I100" s="33"/>
      <c r="J100" s="33">
        <f>IF(Source!BC43&lt;&gt; 0, Source!BC43, 1)</f>
        <v>5.15</v>
      </c>
      <c r="K100" s="34">
        <f>Source!O43</f>
        <v>0</v>
      </c>
      <c r="L100" s="35"/>
      <c r="S100">
        <f>ROUND((Source!FX43/100)*((ROUND(Source!AF43*Source!I43, 2)+ROUND(Source!AE43*Source!I43, 2))), 2)</f>
        <v>0</v>
      </c>
      <c r="T100">
        <f>Source!X43</f>
        <v>0</v>
      </c>
      <c r="U100">
        <f>ROUND((Source!FY43/100)*((ROUND(Source!AF43*Source!I43, 2)+ROUND(Source!AE43*Source!I43, 2))), 2)</f>
        <v>0</v>
      </c>
      <c r="V100">
        <f>Source!Y43</f>
        <v>0</v>
      </c>
      <c r="W100">
        <f>IF(Source!BI43&lt;=1,H100, 0)</f>
        <v>0</v>
      </c>
      <c r="X100">
        <f>IF(Source!BI43=2,H100, 0)</f>
        <v>0</v>
      </c>
      <c r="Y100">
        <f>IF(Source!BI43=3,H100, 0)</f>
        <v>0</v>
      </c>
      <c r="Z100">
        <f>IF(Source!BI43=4,H100, 0)</f>
        <v>0</v>
      </c>
    </row>
    <row r="101" spans="1:26" ht="28.5" x14ac:dyDescent="0.2">
      <c r="A101" s="49" t="str">
        <f>Source!E45</f>
        <v>9,2</v>
      </c>
      <c r="B101" s="50" t="str">
        <f>Source!F45</f>
        <v>02.3.01.02-0015</v>
      </c>
      <c r="C101" s="50" t="str">
        <f>Source!G45</f>
        <v>Песок природный для строительных работ средний</v>
      </c>
      <c r="D101" s="31" t="str">
        <f>Source!H45</f>
        <v>м3</v>
      </c>
      <c r="E101" s="12">
        <f>Source!I45</f>
        <v>1.3049999999999999</v>
      </c>
      <c r="F101" s="32">
        <f>Source!AL45+Source!AM45+Source!AO45</f>
        <v>55.26</v>
      </c>
      <c r="G101" s="46" t="s">
        <v>3</v>
      </c>
      <c r="H101" s="34">
        <f>ROUND(Source!AC45*Source!I45, 2)+ROUND(Source!AD45*Source!I45, 2)+ROUND(Source!AF45*Source!I45, 2)</f>
        <v>72.11</v>
      </c>
      <c r="I101" s="33"/>
      <c r="J101" s="33">
        <f>IF(Source!BC45&lt;&gt; 0, Source!BC45, 1)</f>
        <v>5.15</v>
      </c>
      <c r="K101" s="34">
        <f>Source!O45</f>
        <v>371.39</v>
      </c>
      <c r="L101" s="35"/>
      <c r="S101">
        <f>ROUND((Source!FX45/100)*((ROUND(Source!AF45*Source!I45, 2)+ROUND(Source!AE45*Source!I45, 2))), 2)</f>
        <v>0</v>
      </c>
      <c r="T101">
        <f>Source!X45</f>
        <v>0</v>
      </c>
      <c r="U101">
        <f>ROUND((Source!FY45/100)*((ROUND(Source!AF45*Source!I45, 2)+ROUND(Source!AE45*Source!I45, 2))), 2)</f>
        <v>0</v>
      </c>
      <c r="V101">
        <f>Source!Y45</f>
        <v>0</v>
      </c>
      <c r="W101">
        <f>IF(Source!BI45&lt;=1,H101, 0)</f>
        <v>72.11</v>
      </c>
      <c r="X101">
        <f>IF(Source!BI45=2,H101, 0)</f>
        <v>0</v>
      </c>
      <c r="Y101">
        <f>IF(Source!BI45=3,H101, 0)</f>
        <v>0</v>
      </c>
      <c r="Z101">
        <f>IF(Source!BI45=4,H101, 0)</f>
        <v>0</v>
      </c>
    </row>
    <row r="102" spans="1:26" ht="14.25" x14ac:dyDescent="0.2">
      <c r="A102" s="49" t="str">
        <f>Source!E47</f>
        <v>9,3</v>
      </c>
      <c r="B102" s="50" t="str">
        <f>Source!F47</f>
        <v>04.3.01.03</v>
      </c>
      <c r="C102" s="50" t="str">
        <f>Source!G47</f>
        <v>Раствор асбоцементный</v>
      </c>
      <c r="D102" s="31" t="str">
        <f>Source!H47</f>
        <v>м3</v>
      </c>
      <c r="E102" s="12">
        <f>Source!I47</f>
        <v>0.108</v>
      </c>
      <c r="F102" s="32">
        <f>Source!AL47+Source!AM47+Source!AO47</f>
        <v>0</v>
      </c>
      <c r="G102" s="46" t="s">
        <v>3</v>
      </c>
      <c r="H102" s="34">
        <f>ROUND(Source!AC47*Source!I47, 2)+ROUND(Source!AD47*Source!I47, 2)+ROUND(Source!AF47*Source!I47, 2)</f>
        <v>0</v>
      </c>
      <c r="I102" s="33"/>
      <c r="J102" s="33">
        <f>IF(Source!BC47&lt;&gt; 0, Source!BC47, 1)</f>
        <v>5.15</v>
      </c>
      <c r="K102" s="34">
        <f>Source!O47</f>
        <v>0</v>
      </c>
      <c r="L102" s="35"/>
      <c r="S102">
        <f>ROUND((Source!FX47/100)*((ROUND(Source!AF47*Source!I47, 2)+ROUND(Source!AE47*Source!I47, 2))), 2)</f>
        <v>0</v>
      </c>
      <c r="T102">
        <f>Source!X47</f>
        <v>0</v>
      </c>
      <c r="U102">
        <f>ROUND((Source!FY47/100)*((ROUND(Source!AF47*Source!I47, 2)+ROUND(Source!AE47*Source!I47, 2))), 2)</f>
        <v>0</v>
      </c>
      <c r="V102">
        <f>Source!Y47</f>
        <v>0</v>
      </c>
      <c r="W102">
        <f>IF(Source!BI47&lt;=1,H102, 0)</f>
        <v>0</v>
      </c>
      <c r="X102">
        <f>IF(Source!BI47=2,H102, 0)</f>
        <v>0</v>
      </c>
      <c r="Y102">
        <f>IF(Source!BI47=3,H102, 0)</f>
        <v>0</v>
      </c>
      <c r="Z102">
        <f>IF(Source!BI47=4,H102, 0)</f>
        <v>0</v>
      </c>
    </row>
    <row r="103" spans="1:26" ht="28.5" x14ac:dyDescent="0.2">
      <c r="A103" s="49" t="str">
        <f>Source!E49</f>
        <v>9,4</v>
      </c>
      <c r="B103" s="50" t="str">
        <f>Source!F49</f>
        <v>04.3.01.09-0015</v>
      </c>
      <c r="C103" s="50" t="str">
        <f>Source!G49</f>
        <v>Раствор готовый кладочный цементный марки 150</v>
      </c>
      <c r="D103" s="31" t="str">
        <f>Source!H49</f>
        <v>м3</v>
      </c>
      <c r="E103" s="12">
        <f>Source!I49</f>
        <v>0.108</v>
      </c>
      <c r="F103" s="32">
        <f>Source!AL49+Source!AM49+Source!AO49</f>
        <v>548.29999999999995</v>
      </c>
      <c r="G103" s="46" t="s">
        <v>3</v>
      </c>
      <c r="H103" s="34">
        <f>ROUND(Source!AC49*Source!I49, 2)+ROUND(Source!AD49*Source!I49, 2)+ROUND(Source!AF49*Source!I49, 2)</f>
        <v>59.22</v>
      </c>
      <c r="I103" s="33"/>
      <c r="J103" s="33">
        <f>IF(Source!BC49&lt;&gt; 0, Source!BC49, 1)</f>
        <v>5.15</v>
      </c>
      <c r="K103" s="34">
        <f>Source!O49</f>
        <v>304.95999999999998</v>
      </c>
      <c r="L103" s="35"/>
      <c r="S103">
        <f>ROUND((Source!FX49/100)*((ROUND(Source!AF49*Source!I49, 2)+ROUND(Source!AE49*Source!I49, 2))), 2)</f>
        <v>0</v>
      </c>
      <c r="T103">
        <f>Source!X49</f>
        <v>0</v>
      </c>
      <c r="U103">
        <f>ROUND((Source!FY49/100)*((ROUND(Source!AF49*Source!I49, 2)+ROUND(Source!AE49*Source!I49, 2))), 2)</f>
        <v>0</v>
      </c>
      <c r="V103">
        <f>Source!Y49</f>
        <v>0</v>
      </c>
      <c r="W103">
        <f>IF(Source!BI49&lt;=1,H103, 0)</f>
        <v>59.22</v>
      </c>
      <c r="X103">
        <f>IF(Source!BI49=2,H103, 0)</f>
        <v>0</v>
      </c>
      <c r="Y103">
        <f>IF(Source!BI49=3,H103, 0)</f>
        <v>0</v>
      </c>
      <c r="Z103">
        <f>IF(Source!BI49=4,H103, 0)</f>
        <v>0</v>
      </c>
    </row>
    <row r="104" spans="1:26" ht="28.5" x14ac:dyDescent="0.2">
      <c r="A104" s="49" t="str">
        <f>Source!E51</f>
        <v>9,5</v>
      </c>
      <c r="B104" s="50" t="str">
        <f>Source!F51</f>
        <v>05.1.01.09</v>
      </c>
      <c r="C104" s="50" t="str">
        <f>Source!G51</f>
        <v>Кольца для колодцев сборные железобетонные диаметром 1500 мм</v>
      </c>
      <c r="D104" s="31" t="str">
        <f>Source!H51</f>
        <v>м</v>
      </c>
      <c r="E104" s="12">
        <f>Source!I51</f>
        <v>6.1920000000000002</v>
      </c>
      <c r="F104" s="32">
        <f>Source!AL51+Source!AM51+Source!AO51</f>
        <v>0</v>
      </c>
      <c r="G104" s="46" t="s">
        <v>3</v>
      </c>
      <c r="H104" s="34">
        <f>ROUND(Source!AC51*Source!I51, 2)+ROUND(Source!AD51*Source!I51, 2)+ROUND(Source!AF51*Source!I51, 2)</f>
        <v>0</v>
      </c>
      <c r="I104" s="33"/>
      <c r="J104" s="33">
        <f>IF(Source!BC51&lt;&gt; 0, Source!BC51, 1)</f>
        <v>5.15</v>
      </c>
      <c r="K104" s="34">
        <f>Source!O51</f>
        <v>0</v>
      </c>
      <c r="L104" s="35"/>
      <c r="S104">
        <f>ROUND((Source!FX51/100)*((ROUND(Source!AF51*Source!I51, 2)+ROUND(Source!AE51*Source!I51, 2))), 2)</f>
        <v>0</v>
      </c>
      <c r="T104">
        <f>Source!X51</f>
        <v>0</v>
      </c>
      <c r="U104">
        <f>ROUND((Source!FY51/100)*((ROUND(Source!AF51*Source!I51, 2)+ROUND(Source!AE51*Source!I51, 2))), 2)</f>
        <v>0</v>
      </c>
      <c r="V104">
        <f>Source!Y51</f>
        <v>0</v>
      </c>
      <c r="W104">
        <f>IF(Source!BI51&lt;=1,H104, 0)</f>
        <v>0</v>
      </c>
      <c r="X104">
        <f>IF(Source!BI51=2,H104, 0)</f>
        <v>0</v>
      </c>
      <c r="Y104">
        <f>IF(Source!BI51=3,H104, 0)</f>
        <v>0</v>
      </c>
      <c r="Z104">
        <f>IF(Source!BI51=4,H104, 0)</f>
        <v>0</v>
      </c>
    </row>
    <row r="105" spans="1:26" ht="28.5" x14ac:dyDescent="0.2">
      <c r="A105" s="49" t="str">
        <f>Source!E53</f>
        <v>9,6</v>
      </c>
      <c r="B105" s="50" t="str">
        <f>Source!F53</f>
        <v>05.1.01.09-0003</v>
      </c>
      <c r="C105" s="50" t="str">
        <f>Source!G53</f>
        <v>Кольца для колодцев сборные железобетонные диаметром 1500 мм</v>
      </c>
      <c r="D105" s="31" t="str">
        <f>Source!H53</f>
        <v>м</v>
      </c>
      <c r="E105" s="12">
        <f>Source!I53</f>
        <v>6.1920000000000002</v>
      </c>
      <c r="F105" s="32">
        <f>Source!AL53+Source!AM53+Source!AO53</f>
        <v>806.47</v>
      </c>
      <c r="G105" s="46" t="s">
        <v>3</v>
      </c>
      <c r="H105" s="34">
        <f>ROUND(Source!AC53*Source!I53, 2)+ROUND(Source!AD53*Source!I53, 2)+ROUND(Source!AF53*Source!I53, 2)</f>
        <v>4993.66</v>
      </c>
      <c r="I105" s="33"/>
      <c r="J105" s="33">
        <f>IF(Source!BC53&lt;&gt; 0, Source!BC53, 1)</f>
        <v>5.15</v>
      </c>
      <c r="K105" s="34">
        <f>Source!O53</f>
        <v>25717.360000000001</v>
      </c>
      <c r="L105" s="35"/>
      <c r="S105">
        <f>ROUND((Source!FX53/100)*((ROUND(Source!AF53*Source!I53, 2)+ROUND(Source!AE53*Source!I53, 2))), 2)</f>
        <v>0</v>
      </c>
      <c r="T105">
        <f>Source!X53</f>
        <v>0</v>
      </c>
      <c r="U105">
        <f>ROUND((Source!FY53/100)*((ROUND(Source!AF53*Source!I53, 2)+ROUND(Source!AE53*Source!I53, 2))), 2)</f>
        <v>0</v>
      </c>
      <c r="V105">
        <f>Source!Y53</f>
        <v>0</v>
      </c>
      <c r="W105">
        <f>IF(Source!BI53&lt;=1,H105, 0)</f>
        <v>4993.66</v>
      </c>
      <c r="X105">
        <f>IF(Source!BI53=2,H105, 0)</f>
        <v>0</v>
      </c>
      <c r="Y105">
        <f>IF(Source!BI53=3,H105, 0)</f>
        <v>0</v>
      </c>
      <c r="Z105">
        <f>IF(Source!BI53=4,H105, 0)</f>
        <v>0</v>
      </c>
    </row>
    <row r="106" spans="1:26" ht="57" x14ac:dyDescent="0.2">
      <c r="A106" s="49" t="str">
        <f>Source!E55</f>
        <v>9,7</v>
      </c>
      <c r="B106" s="50" t="str">
        <f>Source!F55</f>
        <v>05.1.01.08-0094</v>
      </c>
      <c r="C106" s="50" t="str">
        <f>Source!G55</f>
        <v>Крышки колодцев КЦП 1-20-1 /бетон В15 (М200), объем 0,51 м3, расход арматуры 43,40 кг/ (серия 3.900-3 вып.7)</v>
      </c>
      <c r="D106" s="31" t="str">
        <f>Source!H55</f>
        <v>шт.</v>
      </c>
      <c r="E106" s="12">
        <f>Source!I55</f>
        <v>2</v>
      </c>
      <c r="F106" s="32">
        <f>Source!AL55+Source!AM55+Source!AO55</f>
        <v>978.71</v>
      </c>
      <c r="G106" s="46" t="s">
        <v>3</v>
      </c>
      <c r="H106" s="34">
        <f>ROUND(Source!AC55*Source!I55, 2)+ROUND(Source!AD55*Source!I55, 2)+ROUND(Source!AF55*Source!I55, 2)</f>
        <v>1957.42</v>
      </c>
      <c r="I106" s="33"/>
      <c r="J106" s="33">
        <f>IF(Source!BC55&lt;&gt; 0, Source!BC55, 1)</f>
        <v>5.15</v>
      </c>
      <c r="K106" s="34">
        <f>Source!O55</f>
        <v>10080.709999999999</v>
      </c>
      <c r="L106" s="35"/>
      <c r="S106">
        <f>ROUND((Source!FX55/100)*((ROUND(Source!AF55*Source!I55, 2)+ROUND(Source!AE55*Source!I55, 2))), 2)</f>
        <v>0</v>
      </c>
      <c r="T106">
        <f>Source!X55</f>
        <v>0</v>
      </c>
      <c r="U106">
        <f>ROUND((Source!FY55/100)*((ROUND(Source!AF55*Source!I55, 2)+ROUND(Source!AE55*Source!I55, 2))), 2)</f>
        <v>0</v>
      </c>
      <c r="V106">
        <f>Source!Y55</f>
        <v>0</v>
      </c>
      <c r="W106">
        <f>IF(Source!BI55&lt;=1,H106, 0)</f>
        <v>1957.42</v>
      </c>
      <c r="X106">
        <f>IF(Source!BI55=2,H106, 0)</f>
        <v>0</v>
      </c>
      <c r="Y106">
        <f>IF(Source!BI55=3,H106, 0)</f>
        <v>0</v>
      </c>
      <c r="Z106">
        <f>IF(Source!BI55=4,H106, 0)</f>
        <v>0</v>
      </c>
    </row>
    <row r="107" spans="1:26" ht="42.75" x14ac:dyDescent="0.2">
      <c r="A107" s="49" t="str">
        <f>Source!E57</f>
        <v>9,8</v>
      </c>
      <c r="B107" s="50" t="str">
        <f>Source!F57</f>
        <v>07.2.05.01-0032</v>
      </c>
      <c r="C107" s="50" t="str">
        <f>Source!G57</f>
        <v>Ограждения лестничных проемов, лестничные марши, пожарные лестницы</v>
      </c>
      <c r="D107" s="31" t="str">
        <f>Source!H57</f>
        <v>т</v>
      </c>
      <c r="E107" s="12">
        <f>Source!I57</f>
        <v>0.04</v>
      </c>
      <c r="F107" s="32">
        <f>Source!AL57+Source!AM57+Source!AO57</f>
        <v>7571</v>
      </c>
      <c r="G107" s="46" t="s">
        <v>3</v>
      </c>
      <c r="H107" s="34">
        <f>ROUND(Source!AC57*Source!I57, 2)+ROUND(Source!AD57*Source!I57, 2)+ROUND(Source!AF57*Source!I57, 2)</f>
        <v>302.83999999999997</v>
      </c>
      <c r="I107" s="33"/>
      <c r="J107" s="33">
        <f>IF(Source!BC57&lt;&gt; 0, Source!BC57, 1)</f>
        <v>5.15</v>
      </c>
      <c r="K107" s="34">
        <f>Source!O57</f>
        <v>1559.63</v>
      </c>
      <c r="L107" s="35"/>
      <c r="S107">
        <f>ROUND((Source!FX57/100)*((ROUND(Source!AF57*Source!I57, 2)+ROUND(Source!AE57*Source!I57, 2))), 2)</f>
        <v>0</v>
      </c>
      <c r="T107">
        <f>Source!X57</f>
        <v>0</v>
      </c>
      <c r="U107">
        <f>ROUND((Source!FY57/100)*((ROUND(Source!AF57*Source!I57, 2)+ROUND(Source!AE57*Source!I57, 2))), 2)</f>
        <v>0</v>
      </c>
      <c r="V107">
        <f>Source!Y57</f>
        <v>0</v>
      </c>
      <c r="W107">
        <f>IF(Source!BI57&lt;=1,H107, 0)</f>
        <v>302.83999999999997</v>
      </c>
      <c r="X107">
        <f>IF(Source!BI57=2,H107, 0)</f>
        <v>0</v>
      </c>
      <c r="Y107">
        <f>IF(Source!BI57=3,H107, 0)</f>
        <v>0</v>
      </c>
      <c r="Z107">
        <f>IF(Source!BI57=4,H107, 0)</f>
        <v>0</v>
      </c>
    </row>
    <row r="108" spans="1:26" ht="28.5" x14ac:dyDescent="0.2">
      <c r="A108" s="51" t="str">
        <f>Source!E59</f>
        <v>9,9</v>
      </c>
      <c r="B108" s="52" t="str">
        <f>Source!F59</f>
        <v>08.1.02.06-0034</v>
      </c>
      <c r="C108" s="52" t="str">
        <f>Source!G59</f>
        <v>Люк чугунный тяжелый (ГОСТ 3634-99) марка Т(С250)-ТС-1-60</v>
      </c>
      <c r="D108" s="37" t="str">
        <f>Source!H59</f>
        <v>шт.</v>
      </c>
      <c r="E108" s="38">
        <f>Source!I59</f>
        <v>2</v>
      </c>
      <c r="F108" s="39">
        <f>Source!AL59+Source!AM59+Source!AO59</f>
        <v>596.04</v>
      </c>
      <c r="G108" s="47" t="s">
        <v>3</v>
      </c>
      <c r="H108" s="41">
        <f>ROUND(Source!AC59*Source!I59, 2)+ROUND(Source!AD59*Source!I59, 2)+ROUND(Source!AF59*Source!I59, 2)</f>
        <v>1192.08</v>
      </c>
      <c r="I108" s="40"/>
      <c r="J108" s="40">
        <f>IF(Source!BC59&lt;&gt; 0, Source!BC59, 1)</f>
        <v>5.15</v>
      </c>
      <c r="K108" s="41">
        <f>Source!O59</f>
        <v>6139.21</v>
      </c>
      <c r="L108" s="48"/>
      <c r="S108">
        <f>ROUND((Source!FX59/100)*((ROUND(Source!AF59*Source!I59, 2)+ROUND(Source!AE59*Source!I59, 2))), 2)</f>
        <v>0</v>
      </c>
      <c r="T108">
        <f>Source!X59</f>
        <v>0</v>
      </c>
      <c r="U108">
        <f>ROUND((Source!FY59/100)*((ROUND(Source!AF59*Source!I59, 2)+ROUND(Source!AE59*Source!I59, 2))), 2)</f>
        <v>0</v>
      </c>
      <c r="V108">
        <f>Source!Y59</f>
        <v>0</v>
      </c>
      <c r="W108">
        <f>IF(Source!BI59&lt;=1,H108, 0)</f>
        <v>1192.08</v>
      </c>
      <c r="X108">
        <f>IF(Source!BI59=2,H108, 0)</f>
        <v>0</v>
      </c>
      <c r="Y108">
        <f>IF(Source!BI59=3,H108, 0)</f>
        <v>0</v>
      </c>
      <c r="Z108">
        <f>IF(Source!BI59=4,H108, 0)</f>
        <v>0</v>
      </c>
    </row>
    <row r="109" spans="1:26" ht="15" x14ac:dyDescent="0.25">
      <c r="G109" s="68">
        <f>H93+H94+H96+H97+H98+SUM(H100:H108)</f>
        <v>19243</v>
      </c>
      <c r="H109" s="68"/>
      <c r="J109" s="68">
        <f>K93+K94+K96+K97+K98+SUM(K100:K108)</f>
        <v>99122.18</v>
      </c>
      <c r="K109" s="68"/>
      <c r="L109" s="43">
        <f>Source!U41</f>
        <v>99.929249999999982</v>
      </c>
      <c r="O109" s="26">
        <f>G109</f>
        <v>19243</v>
      </c>
      <c r="P109" s="26">
        <f>J109</f>
        <v>99122.18</v>
      </c>
      <c r="Q109" s="26">
        <f>L109</f>
        <v>99.929249999999982</v>
      </c>
      <c r="W109">
        <f>IF(Source!BI41&lt;=1,H93+H94+H96+H97+H98, 0)</f>
        <v>10665.67</v>
      </c>
      <c r="X109">
        <f>IF(Source!BI41=2,H93+H94+H96+H97+H98, 0)</f>
        <v>0</v>
      </c>
      <c r="Y109">
        <f>IF(Source!BI41=3,H93+H94+H96+H97+H98, 0)</f>
        <v>0</v>
      </c>
      <c r="Z109">
        <f>IF(Source!BI41=4,H93+H94+H96+H97+H98, 0)</f>
        <v>0</v>
      </c>
    </row>
    <row r="110" spans="1:26" ht="57" x14ac:dyDescent="0.2">
      <c r="A110" s="49" t="str">
        <f>Source!E61</f>
        <v>10</v>
      </c>
      <c r="B110" s="50" t="str">
        <f>Source!F61</f>
        <v>23-03-003-03</v>
      </c>
      <c r="C110" s="50" t="str">
        <f>Source!G61</f>
        <v>Устройство круглых кирпичных канализационных колодцев с конусным переходом к горловине в сухих грунтах, диаметр колодца 1,5 м</v>
      </c>
      <c r="D110" s="31" t="str">
        <f>Source!H61</f>
        <v>10 м3</v>
      </c>
      <c r="E110" s="12">
        <f>Source!I61</f>
        <v>0.45</v>
      </c>
      <c r="F110" s="32">
        <f>Source!AL61+Source!AM61+Source!AO61</f>
        <v>4289.9000000000005</v>
      </c>
      <c r="G110" s="33"/>
      <c r="H110" s="34"/>
      <c r="I110" s="33" t="str">
        <f>Source!BO61</f>
        <v/>
      </c>
      <c r="J110" s="33"/>
      <c r="K110" s="34"/>
      <c r="L110" s="35"/>
      <c r="S110">
        <f>ROUND((Source!FX61/100)*((ROUND(Source!AF61*Source!I61, 2)+ROUND(Source!AE61*Source!I61, 2))), 2)</f>
        <v>749.96</v>
      </c>
      <c r="T110">
        <f>Source!X61</f>
        <v>3862.29</v>
      </c>
      <c r="U110">
        <f>ROUND((Source!FY61/100)*((ROUND(Source!AF61*Source!I61, 2)+ROUND(Source!AE61*Source!I61, 2))), 2)</f>
        <v>484.91</v>
      </c>
      <c r="V110">
        <f>Source!Y61</f>
        <v>2508.84</v>
      </c>
    </row>
    <row r="111" spans="1:26" x14ac:dyDescent="0.2">
      <c r="C111" s="25" t="str">
        <f>"Объем: "&amp;Source!I61&amp;"=4,5/"&amp;"10"</f>
        <v>Объем: 0,45=4,5/10</v>
      </c>
    </row>
    <row r="112" spans="1:26" ht="14.25" x14ac:dyDescent="0.2">
      <c r="A112" s="49"/>
      <c r="B112" s="50"/>
      <c r="C112" s="50" t="s">
        <v>744</v>
      </c>
      <c r="D112" s="31"/>
      <c r="E112" s="12"/>
      <c r="F112" s="32">
        <f>Source!AO61</f>
        <v>1191.01</v>
      </c>
      <c r="G112" s="33" t="str">
        <f>Source!DG61</f>
        <v>)*1,15</v>
      </c>
      <c r="H112" s="34">
        <f>ROUND(Source!AF61*Source!I61, 2)</f>
        <v>616.35</v>
      </c>
      <c r="I112" s="33"/>
      <c r="J112" s="33">
        <f>IF(Source!BA61&lt;&gt; 0, Source!BA61, 1)</f>
        <v>5.15</v>
      </c>
      <c r="K112" s="34">
        <f>Source!S61</f>
        <v>3174.19</v>
      </c>
      <c r="L112" s="35"/>
      <c r="R112">
        <f>H112</f>
        <v>616.35</v>
      </c>
    </row>
    <row r="113" spans="1:26" ht="14.25" x14ac:dyDescent="0.2">
      <c r="A113" s="49"/>
      <c r="B113" s="50"/>
      <c r="C113" s="50" t="s">
        <v>371</v>
      </c>
      <c r="D113" s="31"/>
      <c r="E113" s="12"/>
      <c r="F113" s="32">
        <f>Source!AM61</f>
        <v>332.82</v>
      </c>
      <c r="G113" s="33" t="str">
        <f>Source!DE61</f>
        <v>)*1,25</v>
      </c>
      <c r="H113" s="34">
        <f>ROUND(Source!AD61*Source!I61, 2)</f>
        <v>187.21</v>
      </c>
      <c r="I113" s="33"/>
      <c r="J113" s="33">
        <f>IF(Source!BB61&lt;&gt; 0, Source!BB61, 1)</f>
        <v>5.15</v>
      </c>
      <c r="K113" s="34">
        <f>Source!Q61</f>
        <v>964.14</v>
      </c>
      <c r="L113" s="35"/>
    </row>
    <row r="114" spans="1:26" ht="14.25" x14ac:dyDescent="0.2">
      <c r="A114" s="49"/>
      <c r="B114" s="50"/>
      <c r="C114" s="50" t="s">
        <v>750</v>
      </c>
      <c r="D114" s="31"/>
      <c r="E114" s="12"/>
      <c r="F114" s="32">
        <f>Source!AN61</f>
        <v>43.81</v>
      </c>
      <c r="G114" s="33" t="str">
        <f>Source!DF61</f>
        <v>)*1,25</v>
      </c>
      <c r="H114" s="44">
        <f>ROUND(Source!AE61*Source!I61, 2)</f>
        <v>24.64</v>
      </c>
      <c r="I114" s="33"/>
      <c r="J114" s="33">
        <f>IF(Source!BS61&lt;&gt; 0, Source!BS61, 1)</f>
        <v>5.15</v>
      </c>
      <c r="K114" s="44">
        <f>Source!R61</f>
        <v>126.91</v>
      </c>
      <c r="L114" s="35"/>
      <c r="R114">
        <f>H114</f>
        <v>24.64</v>
      </c>
    </row>
    <row r="115" spans="1:26" ht="14.25" x14ac:dyDescent="0.2">
      <c r="A115" s="49"/>
      <c r="B115" s="50"/>
      <c r="C115" s="50" t="s">
        <v>751</v>
      </c>
      <c r="D115" s="31"/>
      <c r="E115" s="12"/>
      <c r="F115" s="32">
        <f>Source!AL61</f>
        <v>2766.07</v>
      </c>
      <c r="G115" s="33" t="str">
        <f>Source!DD61</f>
        <v/>
      </c>
      <c r="H115" s="34">
        <f>ROUND(Source!AC61*Source!I61, 2)</f>
        <v>1244.73</v>
      </c>
      <c r="I115" s="33"/>
      <c r="J115" s="33">
        <f>IF(Source!BC61&lt;&gt; 0, Source!BC61, 1)</f>
        <v>5.15</v>
      </c>
      <c r="K115" s="34">
        <f>Source!P61</f>
        <v>6410.37</v>
      </c>
      <c r="L115" s="35"/>
    </row>
    <row r="116" spans="1:26" ht="14.25" x14ac:dyDescent="0.2">
      <c r="A116" s="49"/>
      <c r="B116" s="50"/>
      <c r="C116" s="50" t="s">
        <v>745</v>
      </c>
      <c r="D116" s="31" t="s">
        <v>746</v>
      </c>
      <c r="E116" s="12">
        <f>Source!BZ61</f>
        <v>130</v>
      </c>
      <c r="F116" s="56" t="str">
        <f>CONCATENATE(" )", Source!DL61, Source!FT61, "=", Source!FX61)</f>
        <v xml:space="preserve"> )*0,9=117</v>
      </c>
      <c r="G116" s="69"/>
      <c r="H116" s="34">
        <f>SUM(S110:S128)</f>
        <v>749.96</v>
      </c>
      <c r="I116" s="36"/>
      <c r="J116" s="30">
        <f>Source!AT61</f>
        <v>117</v>
      </c>
      <c r="K116" s="34">
        <f>SUM(T110:T128)</f>
        <v>3862.29</v>
      </c>
      <c r="L116" s="35"/>
    </row>
    <row r="117" spans="1:26" ht="14.25" x14ac:dyDescent="0.2">
      <c r="A117" s="49"/>
      <c r="B117" s="50"/>
      <c r="C117" s="50" t="s">
        <v>747</v>
      </c>
      <c r="D117" s="31" t="s">
        <v>746</v>
      </c>
      <c r="E117" s="12">
        <f>Source!CA61</f>
        <v>89</v>
      </c>
      <c r="F117" s="56" t="str">
        <f>CONCATENATE(" )", Source!DM61, Source!FU61, "=", Source!FY61)</f>
        <v xml:space="preserve"> )*0,85=75,65</v>
      </c>
      <c r="G117" s="69"/>
      <c r="H117" s="34">
        <f>SUM(U110:U128)</f>
        <v>484.91</v>
      </c>
      <c r="I117" s="36"/>
      <c r="J117" s="30">
        <f>Source!AU61</f>
        <v>76</v>
      </c>
      <c r="K117" s="34">
        <f>SUM(V110:V128)</f>
        <v>2508.84</v>
      </c>
      <c r="L117" s="35"/>
    </row>
    <row r="118" spans="1:26" ht="14.25" x14ac:dyDescent="0.2">
      <c r="A118" s="49"/>
      <c r="B118" s="50"/>
      <c r="C118" s="50" t="s">
        <v>748</v>
      </c>
      <c r="D118" s="31" t="s">
        <v>749</v>
      </c>
      <c r="E118" s="12">
        <f>Source!AQ61</f>
        <v>129.74</v>
      </c>
      <c r="F118" s="32"/>
      <c r="G118" s="33" t="str">
        <f>Source!DI61</f>
        <v>)*1,15</v>
      </c>
      <c r="H118" s="34"/>
      <c r="I118" s="33"/>
      <c r="J118" s="33"/>
      <c r="K118" s="34"/>
      <c r="L118" s="45">
        <f>Source!U61</f>
        <v>67.140450000000001</v>
      </c>
    </row>
    <row r="119" spans="1:26" ht="14.25" x14ac:dyDescent="0.2">
      <c r="A119" s="49" t="str">
        <f>Source!E63</f>
        <v>10,1</v>
      </c>
      <c r="B119" s="50" t="str">
        <f>Source!F63</f>
        <v>02.2.05.04</v>
      </c>
      <c r="C119" s="50" t="str">
        <f>Source!G63</f>
        <v>Щебень</v>
      </c>
      <c r="D119" s="31" t="str">
        <f>Source!H63</f>
        <v>м3</v>
      </c>
      <c r="E119" s="12">
        <f>Source!I63</f>
        <v>8.5500000000000007E-2</v>
      </c>
      <c r="F119" s="32">
        <f>Source!AL63+Source!AM63+Source!AO63</f>
        <v>0</v>
      </c>
      <c r="G119" s="46" t="s">
        <v>3</v>
      </c>
      <c r="H119" s="34">
        <f>ROUND(Source!AC63*Source!I63, 2)+ROUND(Source!AD63*Source!I63, 2)+ROUND(Source!AF63*Source!I63, 2)</f>
        <v>0</v>
      </c>
      <c r="I119" s="33"/>
      <c r="J119" s="33">
        <f>IF(Source!BC63&lt;&gt; 0, Source!BC63, 1)</f>
        <v>5.15</v>
      </c>
      <c r="K119" s="34">
        <f>Source!O63</f>
        <v>0</v>
      </c>
      <c r="L119" s="35"/>
      <c r="S119">
        <f>ROUND((Source!FX63/100)*((ROUND(Source!AF63*Source!I63, 2)+ROUND(Source!AE63*Source!I63, 2))), 2)</f>
        <v>0</v>
      </c>
      <c r="T119">
        <f>Source!X63</f>
        <v>0</v>
      </c>
      <c r="U119">
        <f>ROUND((Source!FY63/100)*((ROUND(Source!AF63*Source!I63, 2)+ROUND(Source!AE63*Source!I63, 2))), 2)</f>
        <v>0</v>
      </c>
      <c r="V119">
        <f>Source!Y63</f>
        <v>0</v>
      </c>
      <c r="W119">
        <f>IF(Source!BI63&lt;=1,H119, 0)</f>
        <v>0</v>
      </c>
      <c r="X119">
        <f>IF(Source!BI63=2,H119, 0)</f>
        <v>0</v>
      </c>
      <c r="Y119">
        <f>IF(Source!BI63=3,H119, 0)</f>
        <v>0</v>
      </c>
      <c r="Z119">
        <f>IF(Source!BI63=4,H119, 0)</f>
        <v>0</v>
      </c>
    </row>
    <row r="120" spans="1:26" ht="57" x14ac:dyDescent="0.2">
      <c r="A120" s="49" t="str">
        <f>Source!E65</f>
        <v>10,2</v>
      </c>
      <c r="B120" s="50" t="str">
        <f>Source!F65</f>
        <v>05.1.01.08-0094</v>
      </c>
      <c r="C120" s="50" t="str">
        <f>Source!G65</f>
        <v>Крышки колодцев КЦП 1-20-1 /бетон В15 (М200), объем 0,51 м3, расход арматуры 43,40 кг/ (серия 3.900-3 вып.7)</v>
      </c>
      <c r="D120" s="31" t="str">
        <f>Source!H65</f>
        <v>шт.</v>
      </c>
      <c r="E120" s="12">
        <f>Source!I65</f>
        <v>1</v>
      </c>
      <c r="F120" s="32">
        <f>Source!AL65+Source!AM65+Source!AO65</f>
        <v>978.71</v>
      </c>
      <c r="G120" s="46" t="s">
        <v>3</v>
      </c>
      <c r="H120" s="34">
        <f>ROUND(Source!AC65*Source!I65, 2)+ROUND(Source!AD65*Source!I65, 2)+ROUND(Source!AF65*Source!I65, 2)</f>
        <v>978.71</v>
      </c>
      <c r="I120" s="33"/>
      <c r="J120" s="33">
        <f>IF(Source!BC65&lt;&gt; 0, Source!BC65, 1)</f>
        <v>5.15</v>
      </c>
      <c r="K120" s="34">
        <f>Source!O65</f>
        <v>5040.3599999999997</v>
      </c>
      <c r="L120" s="35"/>
      <c r="S120">
        <f>ROUND((Source!FX65/100)*((ROUND(Source!AF65*Source!I65, 2)+ROUND(Source!AE65*Source!I65, 2))), 2)</f>
        <v>0</v>
      </c>
      <c r="T120">
        <f>Source!X65</f>
        <v>0</v>
      </c>
      <c r="U120">
        <f>ROUND((Source!FY65/100)*((ROUND(Source!AF65*Source!I65, 2)+ROUND(Source!AE65*Source!I65, 2))), 2)</f>
        <v>0</v>
      </c>
      <c r="V120">
        <f>Source!Y65</f>
        <v>0</v>
      </c>
      <c r="W120">
        <f>IF(Source!BI65&lt;=1,H120, 0)</f>
        <v>978.71</v>
      </c>
      <c r="X120">
        <f>IF(Source!BI65=2,H120, 0)</f>
        <v>0</v>
      </c>
      <c r="Y120">
        <f>IF(Source!BI65=3,H120, 0)</f>
        <v>0</v>
      </c>
      <c r="Z120">
        <f>IF(Source!BI65=4,H120, 0)</f>
        <v>0</v>
      </c>
    </row>
    <row r="121" spans="1:26" ht="28.5" x14ac:dyDescent="0.2">
      <c r="A121" s="49" t="str">
        <f>Source!E67</f>
        <v>10,3</v>
      </c>
      <c r="B121" s="50" t="str">
        <f>Source!F67</f>
        <v>08.1.02.06-0034</v>
      </c>
      <c r="C121" s="50" t="str">
        <f>Source!G67</f>
        <v>Люк чугунный тяжелый (ГОСТ 3634-99) марка Т(С250)-ТС-1-60</v>
      </c>
      <c r="D121" s="31" t="str">
        <f>Source!H67</f>
        <v>шт.</v>
      </c>
      <c r="E121" s="12">
        <f>Source!I67</f>
        <v>1</v>
      </c>
      <c r="F121" s="32">
        <f>Source!AL67+Source!AM67+Source!AO67</f>
        <v>596.04</v>
      </c>
      <c r="G121" s="46" t="s">
        <v>3</v>
      </c>
      <c r="H121" s="34">
        <f>ROUND(Source!AC67*Source!I67, 2)+ROUND(Source!AD67*Source!I67, 2)+ROUND(Source!AF67*Source!I67, 2)</f>
        <v>596.04</v>
      </c>
      <c r="I121" s="33"/>
      <c r="J121" s="33">
        <f>IF(Source!BC67&lt;&gt; 0, Source!BC67, 1)</f>
        <v>5.15</v>
      </c>
      <c r="K121" s="34">
        <f>Source!O67</f>
        <v>3069.61</v>
      </c>
      <c r="L121" s="35"/>
      <c r="S121">
        <f>ROUND((Source!FX67/100)*((ROUND(Source!AF67*Source!I67, 2)+ROUND(Source!AE67*Source!I67, 2))), 2)</f>
        <v>0</v>
      </c>
      <c r="T121">
        <f>Source!X67</f>
        <v>0</v>
      </c>
      <c r="U121">
        <f>ROUND((Source!FY67/100)*((ROUND(Source!AF67*Source!I67, 2)+ROUND(Source!AE67*Source!I67, 2))), 2)</f>
        <v>0</v>
      </c>
      <c r="V121">
        <f>Source!Y67</f>
        <v>0</v>
      </c>
      <c r="W121">
        <f>IF(Source!BI67&lt;=1,H121, 0)</f>
        <v>596.04</v>
      </c>
      <c r="X121">
        <f>IF(Source!BI67=2,H121, 0)</f>
        <v>0</v>
      </c>
      <c r="Y121">
        <f>IF(Source!BI67=3,H121, 0)</f>
        <v>0</v>
      </c>
      <c r="Z121">
        <f>IF(Source!BI67=4,H121, 0)</f>
        <v>0</v>
      </c>
    </row>
    <row r="122" spans="1:26" ht="28.5" x14ac:dyDescent="0.2">
      <c r="A122" s="49" t="str">
        <f>Source!E69</f>
        <v>10,4</v>
      </c>
      <c r="B122" s="50" t="str">
        <f>Source!F69</f>
        <v>02.2.05.04-0042</v>
      </c>
      <c r="C122" s="50" t="str">
        <f>Source!G69</f>
        <v>Щебень из гравия для строительных работ марка 400, фракция 10-20 мм</v>
      </c>
      <c r="D122" s="31" t="str">
        <f>Source!H69</f>
        <v>м3</v>
      </c>
      <c r="E122" s="12">
        <f>Source!I69</f>
        <v>8.5500000000000007E-2</v>
      </c>
      <c r="F122" s="32">
        <f>Source!AL69+Source!AM69+Source!AO69</f>
        <v>117.93</v>
      </c>
      <c r="G122" s="46" t="s">
        <v>3</v>
      </c>
      <c r="H122" s="34">
        <f>ROUND(Source!AC69*Source!I69, 2)+ROUND(Source!AD69*Source!I69, 2)+ROUND(Source!AF69*Source!I69, 2)</f>
        <v>10.08</v>
      </c>
      <c r="I122" s="33"/>
      <c r="J122" s="33">
        <f>IF(Source!BC69&lt;&gt; 0, Source!BC69, 1)</f>
        <v>5.15</v>
      </c>
      <c r="K122" s="34">
        <f>Source!O69</f>
        <v>51.93</v>
      </c>
      <c r="L122" s="35"/>
      <c r="S122">
        <f>ROUND((Source!FX69/100)*((ROUND(Source!AF69*Source!I69, 2)+ROUND(Source!AE69*Source!I69, 2))), 2)</f>
        <v>0</v>
      </c>
      <c r="T122">
        <f>Source!X69</f>
        <v>0</v>
      </c>
      <c r="U122">
        <f>ROUND((Source!FY69/100)*((ROUND(Source!AF69*Source!I69, 2)+ROUND(Source!AE69*Source!I69, 2))), 2)</f>
        <v>0</v>
      </c>
      <c r="V122">
        <f>Source!Y69</f>
        <v>0</v>
      </c>
      <c r="W122">
        <f>IF(Source!BI69&lt;=1,H122, 0)</f>
        <v>10.08</v>
      </c>
      <c r="X122">
        <f>IF(Source!BI69=2,H122, 0)</f>
        <v>0</v>
      </c>
      <c r="Y122">
        <f>IF(Source!BI69=3,H122, 0)</f>
        <v>0</v>
      </c>
      <c r="Z122">
        <f>IF(Source!BI69=4,H122, 0)</f>
        <v>0</v>
      </c>
    </row>
    <row r="123" spans="1:26" ht="14.25" x14ac:dyDescent="0.2">
      <c r="A123" s="49" t="str">
        <f>Source!E71</f>
        <v>10,5</v>
      </c>
      <c r="B123" s="50" t="str">
        <f>Source!F71</f>
        <v>04.3.01.03</v>
      </c>
      <c r="C123" s="50" t="str">
        <f>Source!G71</f>
        <v>Раствор асбоцементный</v>
      </c>
      <c r="D123" s="31" t="str">
        <f>Source!H71</f>
        <v>м3</v>
      </c>
      <c r="E123" s="12">
        <f>Source!I71</f>
        <v>1.7100000000000001E-2</v>
      </c>
      <c r="F123" s="32">
        <f>Source!AL71+Source!AM71+Source!AO71</f>
        <v>0</v>
      </c>
      <c r="G123" s="46" t="s">
        <v>3</v>
      </c>
      <c r="H123" s="34">
        <f>ROUND(Source!AC71*Source!I71, 2)+ROUND(Source!AD71*Source!I71, 2)+ROUND(Source!AF71*Source!I71, 2)</f>
        <v>0</v>
      </c>
      <c r="I123" s="33"/>
      <c r="J123" s="33">
        <f>IF(Source!BC71&lt;&gt; 0, Source!BC71, 1)</f>
        <v>5.15</v>
      </c>
      <c r="K123" s="34">
        <f>Source!O71</f>
        <v>0</v>
      </c>
      <c r="L123" s="35"/>
      <c r="S123">
        <f>ROUND((Source!FX71/100)*((ROUND(Source!AF71*Source!I71, 2)+ROUND(Source!AE71*Source!I71, 2))), 2)</f>
        <v>0</v>
      </c>
      <c r="T123">
        <f>Source!X71</f>
        <v>0</v>
      </c>
      <c r="U123">
        <f>ROUND((Source!FY71/100)*((ROUND(Source!AF71*Source!I71, 2)+ROUND(Source!AE71*Source!I71, 2))), 2)</f>
        <v>0</v>
      </c>
      <c r="V123">
        <f>Source!Y71</f>
        <v>0</v>
      </c>
      <c r="W123">
        <f>IF(Source!BI71&lt;=1,H123, 0)</f>
        <v>0</v>
      </c>
      <c r="X123">
        <f>IF(Source!BI71=2,H123, 0)</f>
        <v>0</v>
      </c>
      <c r="Y123">
        <f>IF(Source!BI71=3,H123, 0)</f>
        <v>0</v>
      </c>
      <c r="Z123">
        <f>IF(Source!BI71=4,H123, 0)</f>
        <v>0</v>
      </c>
    </row>
    <row r="124" spans="1:26" ht="28.5" x14ac:dyDescent="0.2">
      <c r="A124" s="49" t="str">
        <f>Source!E73</f>
        <v>10,6</v>
      </c>
      <c r="B124" s="50" t="str">
        <f>Source!F73</f>
        <v>04.3.01.09-0015</v>
      </c>
      <c r="C124" s="50" t="str">
        <f>Source!G73</f>
        <v>Раствор готовый кладочный цементный марки 150</v>
      </c>
      <c r="D124" s="31" t="str">
        <f>Source!H73</f>
        <v>м3</v>
      </c>
      <c r="E124" s="12">
        <f>Source!I73</f>
        <v>1.7100000000000001E-2</v>
      </c>
      <c r="F124" s="32">
        <f>Source!AL73+Source!AM73+Source!AO73</f>
        <v>548.29999999999995</v>
      </c>
      <c r="G124" s="46" t="s">
        <v>3</v>
      </c>
      <c r="H124" s="34">
        <f>ROUND(Source!AC73*Source!I73, 2)+ROUND(Source!AD73*Source!I73, 2)+ROUND(Source!AF73*Source!I73, 2)</f>
        <v>9.3800000000000008</v>
      </c>
      <c r="I124" s="33"/>
      <c r="J124" s="33">
        <f>IF(Source!BC73&lt;&gt; 0, Source!BC73, 1)</f>
        <v>5.15</v>
      </c>
      <c r="K124" s="34">
        <f>Source!O73</f>
        <v>48.29</v>
      </c>
      <c r="L124" s="35"/>
      <c r="S124">
        <f>ROUND((Source!FX73/100)*((ROUND(Source!AF73*Source!I73, 2)+ROUND(Source!AE73*Source!I73, 2))), 2)</f>
        <v>0</v>
      </c>
      <c r="T124">
        <f>Source!X73</f>
        <v>0</v>
      </c>
      <c r="U124">
        <f>ROUND((Source!FY73/100)*((ROUND(Source!AF73*Source!I73, 2)+ROUND(Source!AE73*Source!I73, 2))), 2)</f>
        <v>0</v>
      </c>
      <c r="V124">
        <f>Source!Y73</f>
        <v>0</v>
      </c>
      <c r="W124">
        <f>IF(Source!BI73&lt;=1,H124, 0)</f>
        <v>9.3800000000000008</v>
      </c>
      <c r="X124">
        <f>IF(Source!BI73=2,H124, 0)</f>
        <v>0</v>
      </c>
      <c r="Y124">
        <f>IF(Source!BI73=3,H124, 0)</f>
        <v>0</v>
      </c>
      <c r="Z124">
        <f>IF(Source!BI73=4,H124, 0)</f>
        <v>0</v>
      </c>
    </row>
    <row r="125" spans="1:26" ht="28.5" x14ac:dyDescent="0.2">
      <c r="A125" s="49" t="str">
        <f>Source!E75</f>
        <v>10,7</v>
      </c>
      <c r="B125" s="50" t="str">
        <f>Source!F75</f>
        <v>06.1.01.05</v>
      </c>
      <c r="C125" s="50" t="str">
        <f>Source!G75</f>
        <v>Кирпич и камни керамические марки 100</v>
      </c>
      <c r="D125" s="31" t="str">
        <f>Source!H75</f>
        <v>1000 шт.</v>
      </c>
      <c r="E125" s="12">
        <f>Source!I75</f>
        <v>1.3185</v>
      </c>
      <c r="F125" s="32">
        <f>Source!AL75+Source!AM75+Source!AO75</f>
        <v>0</v>
      </c>
      <c r="G125" s="46" t="s">
        <v>3</v>
      </c>
      <c r="H125" s="34">
        <f>ROUND(Source!AC75*Source!I75, 2)+ROUND(Source!AD75*Source!I75, 2)+ROUND(Source!AF75*Source!I75, 2)</f>
        <v>0</v>
      </c>
      <c r="I125" s="33"/>
      <c r="J125" s="33">
        <f>IF(Source!BC75&lt;&gt; 0, Source!BC75, 1)</f>
        <v>5.15</v>
      </c>
      <c r="K125" s="34">
        <f>Source!O75</f>
        <v>0</v>
      </c>
      <c r="L125" s="35"/>
      <c r="S125">
        <f>ROUND((Source!FX75/100)*((ROUND(Source!AF75*Source!I75, 2)+ROUND(Source!AE75*Source!I75, 2))), 2)</f>
        <v>0</v>
      </c>
      <c r="T125">
        <f>Source!X75</f>
        <v>0</v>
      </c>
      <c r="U125">
        <f>ROUND((Source!FY75/100)*((ROUND(Source!AF75*Source!I75, 2)+ROUND(Source!AE75*Source!I75, 2))), 2)</f>
        <v>0</v>
      </c>
      <c r="V125">
        <f>Source!Y75</f>
        <v>0</v>
      </c>
      <c r="W125">
        <f>IF(Source!BI75&lt;=1,H125, 0)</f>
        <v>0</v>
      </c>
      <c r="X125">
        <f>IF(Source!BI75=2,H125, 0)</f>
        <v>0</v>
      </c>
      <c r="Y125">
        <f>IF(Source!BI75=3,H125, 0)</f>
        <v>0</v>
      </c>
      <c r="Z125">
        <f>IF(Source!BI75=4,H125, 0)</f>
        <v>0</v>
      </c>
    </row>
    <row r="126" spans="1:26" ht="28.5" x14ac:dyDescent="0.2">
      <c r="A126" s="49" t="str">
        <f>Source!E77</f>
        <v>10,8</v>
      </c>
      <c r="B126" s="50" t="str">
        <f>Source!F77</f>
        <v>06.1.01.05-0015</v>
      </c>
      <c r="C126" s="50" t="str">
        <f>Source!G77</f>
        <v>Кирпич керамический лицевой, размером 250х120х65 мм, марка 100</v>
      </c>
      <c r="D126" s="31" t="str">
        <f>Source!H77</f>
        <v>1000 шт.</v>
      </c>
      <c r="E126" s="12">
        <f>Source!I77</f>
        <v>1.3185</v>
      </c>
      <c r="F126" s="32">
        <f>Source!AL77+Source!AM77+Source!AO77</f>
        <v>1740.2</v>
      </c>
      <c r="G126" s="46" t="s">
        <v>3</v>
      </c>
      <c r="H126" s="34">
        <f>ROUND(Source!AC77*Source!I77, 2)+ROUND(Source!AD77*Source!I77, 2)+ROUND(Source!AF77*Source!I77, 2)</f>
        <v>2294.4499999999998</v>
      </c>
      <c r="I126" s="33"/>
      <c r="J126" s="33">
        <f>IF(Source!BC77&lt;&gt; 0, Source!BC77, 1)</f>
        <v>5.15</v>
      </c>
      <c r="K126" s="34">
        <f>Source!O77</f>
        <v>11816.44</v>
      </c>
      <c r="L126" s="35"/>
      <c r="S126">
        <f>ROUND((Source!FX77/100)*((ROUND(Source!AF77*Source!I77, 2)+ROUND(Source!AE77*Source!I77, 2))), 2)</f>
        <v>0</v>
      </c>
      <c r="T126">
        <f>Source!X77</f>
        <v>0</v>
      </c>
      <c r="U126">
        <f>ROUND((Source!FY77/100)*((ROUND(Source!AF77*Source!I77, 2)+ROUND(Source!AE77*Source!I77, 2))), 2)</f>
        <v>0</v>
      </c>
      <c r="V126">
        <f>Source!Y77</f>
        <v>0</v>
      </c>
      <c r="W126">
        <f>IF(Source!BI77&lt;=1,H126, 0)</f>
        <v>2294.4499999999998</v>
      </c>
      <c r="X126">
        <f>IF(Source!BI77=2,H126, 0)</f>
        <v>0</v>
      </c>
      <c r="Y126">
        <f>IF(Source!BI77=3,H126, 0)</f>
        <v>0</v>
      </c>
      <c r="Z126">
        <f>IF(Source!BI77=4,H126, 0)</f>
        <v>0</v>
      </c>
    </row>
    <row r="127" spans="1:26" ht="42.75" x14ac:dyDescent="0.2">
      <c r="A127" s="49" t="str">
        <f>Source!E79</f>
        <v>10,9</v>
      </c>
      <c r="B127" s="50" t="str">
        <f>Source!F79</f>
        <v>07.2.05.01-0032</v>
      </c>
      <c r="C127" s="50" t="str">
        <f>Source!G79</f>
        <v>Ограждения лестничных проемов, лестничные марши, пожарные лестницы</v>
      </c>
      <c r="D127" s="31" t="str">
        <f>Source!H79</f>
        <v>т</v>
      </c>
      <c r="E127" s="12">
        <f>Source!I79</f>
        <v>0.04</v>
      </c>
      <c r="F127" s="32">
        <f>Source!AL79+Source!AM79+Source!AO79</f>
        <v>7571</v>
      </c>
      <c r="G127" s="46" t="s">
        <v>3</v>
      </c>
      <c r="H127" s="34">
        <f>ROUND(Source!AC79*Source!I79, 2)+ROUND(Source!AD79*Source!I79, 2)+ROUND(Source!AF79*Source!I79, 2)</f>
        <v>302.83999999999997</v>
      </c>
      <c r="I127" s="33"/>
      <c r="J127" s="33">
        <f>IF(Source!BC79&lt;&gt; 0, Source!BC79, 1)</f>
        <v>5.15</v>
      </c>
      <c r="K127" s="34">
        <f>Source!O79</f>
        <v>1559.63</v>
      </c>
      <c r="L127" s="35"/>
      <c r="S127">
        <f>ROUND((Source!FX79/100)*((ROUND(Source!AF79*Source!I79, 2)+ROUND(Source!AE79*Source!I79, 2))), 2)</f>
        <v>0</v>
      </c>
      <c r="T127">
        <f>Source!X79</f>
        <v>0</v>
      </c>
      <c r="U127">
        <f>ROUND((Source!FY79/100)*((ROUND(Source!AF79*Source!I79, 2)+ROUND(Source!AE79*Source!I79, 2))), 2)</f>
        <v>0</v>
      </c>
      <c r="V127">
        <f>Source!Y79</f>
        <v>0</v>
      </c>
      <c r="W127">
        <f>IF(Source!BI79&lt;=1,H127, 0)</f>
        <v>302.83999999999997</v>
      </c>
      <c r="X127">
        <f>IF(Source!BI79=2,H127, 0)</f>
        <v>0</v>
      </c>
      <c r="Y127">
        <f>IF(Source!BI79=3,H127, 0)</f>
        <v>0</v>
      </c>
      <c r="Z127">
        <f>IF(Source!BI79=4,H127, 0)</f>
        <v>0</v>
      </c>
    </row>
    <row r="128" spans="1:26" ht="14.25" x14ac:dyDescent="0.2">
      <c r="A128" s="51" t="str">
        <f>Source!E81</f>
        <v>10,10</v>
      </c>
      <c r="B128" s="52" t="str">
        <f>Source!F81</f>
        <v>08.1.02.06</v>
      </c>
      <c r="C128" s="52" t="str">
        <f>Source!G81</f>
        <v>Люки чугунные</v>
      </c>
      <c r="D128" s="37" t="str">
        <f>Source!H81</f>
        <v>шт.</v>
      </c>
      <c r="E128" s="38">
        <f>Source!I81</f>
        <v>1</v>
      </c>
      <c r="F128" s="39">
        <f>Source!AL81+Source!AM81+Source!AO81</f>
        <v>0</v>
      </c>
      <c r="G128" s="47" t="s">
        <v>3</v>
      </c>
      <c r="H128" s="41">
        <f>ROUND(Source!AC81*Source!I81, 2)+ROUND(Source!AD81*Source!I81, 2)+ROUND(Source!AF81*Source!I81, 2)</f>
        <v>0</v>
      </c>
      <c r="I128" s="40"/>
      <c r="J128" s="40">
        <f>IF(Source!BC81&lt;&gt; 0, Source!BC81, 1)</f>
        <v>5.15</v>
      </c>
      <c r="K128" s="41">
        <f>Source!O81</f>
        <v>0</v>
      </c>
      <c r="L128" s="48"/>
      <c r="S128">
        <f>ROUND((Source!FX81/100)*((ROUND(Source!AF81*Source!I81, 2)+ROUND(Source!AE81*Source!I81, 2))), 2)</f>
        <v>0</v>
      </c>
      <c r="T128">
        <f>Source!X81</f>
        <v>0</v>
      </c>
      <c r="U128">
        <f>ROUND((Source!FY81/100)*((ROUND(Source!AF81*Source!I81, 2)+ROUND(Source!AE81*Source!I81, 2))), 2)</f>
        <v>0</v>
      </c>
      <c r="V128">
        <f>Source!Y81</f>
        <v>0</v>
      </c>
      <c r="W128">
        <f>IF(Source!BI81&lt;=1,H128, 0)</f>
        <v>0</v>
      </c>
      <c r="X128">
        <f>IF(Source!BI81=2,H128, 0)</f>
        <v>0</v>
      </c>
      <c r="Y128">
        <f>IF(Source!BI81=3,H128, 0)</f>
        <v>0</v>
      </c>
      <c r="Z128">
        <f>IF(Source!BI81=4,H128, 0)</f>
        <v>0</v>
      </c>
    </row>
    <row r="129" spans="1:26" ht="15" x14ac:dyDescent="0.25">
      <c r="G129" s="68">
        <f>H112+H113+H115+H116+H117+SUM(H119:H128)</f>
        <v>7474.66</v>
      </c>
      <c r="H129" s="68"/>
      <c r="J129" s="68">
        <f>K112+K113+K115+K116+K117+SUM(K119:K128)</f>
        <v>38506.090000000004</v>
      </c>
      <c r="K129" s="68"/>
      <c r="L129" s="43">
        <f>Source!U61</f>
        <v>67.140450000000001</v>
      </c>
      <c r="O129" s="26">
        <f>G129</f>
        <v>7474.66</v>
      </c>
      <c r="P129" s="26">
        <f>J129</f>
        <v>38506.090000000004</v>
      </c>
      <c r="Q129" s="26">
        <f>L129</f>
        <v>67.140450000000001</v>
      </c>
      <c r="W129">
        <f>IF(Source!BI61&lt;=1,H112+H113+H115+H116+H117, 0)</f>
        <v>3283.16</v>
      </c>
      <c r="X129">
        <f>IF(Source!BI61=2,H112+H113+H115+H116+H117, 0)</f>
        <v>0</v>
      </c>
      <c r="Y129">
        <f>IF(Source!BI61=3,H112+H113+H115+H116+H117, 0)</f>
        <v>0</v>
      </c>
      <c r="Z129">
        <f>IF(Source!BI61=4,H112+H113+H115+H116+H117, 0)</f>
        <v>0</v>
      </c>
    </row>
    <row r="130" spans="1:26" ht="71.25" x14ac:dyDescent="0.2">
      <c r="A130" s="49" t="str">
        <f>Source!E83</f>
        <v>11</v>
      </c>
      <c r="B130" s="50" t="str">
        <f>Source!F83</f>
        <v>23-03-002-01</v>
      </c>
      <c r="C130" s="50" t="str">
        <f>Source!G83</f>
        <v>Устройство круглых кирпичных канализационных колодцев с покрытием из сборного железобетона в сухих грунтах, диаметр колодца до 0,7 м (0,6)</v>
      </c>
      <c r="D130" s="31" t="str">
        <f>Source!H83</f>
        <v>10 м3</v>
      </c>
      <c r="E130" s="12">
        <f>Source!I83</f>
        <v>0.2</v>
      </c>
      <c r="F130" s="32">
        <f>Source!AL83+Source!AM83+Source!AO83</f>
        <v>5166.37</v>
      </c>
      <c r="G130" s="33"/>
      <c r="H130" s="34"/>
      <c r="I130" s="33" t="str">
        <f>Source!BO83</f>
        <v/>
      </c>
      <c r="J130" s="33"/>
      <c r="K130" s="34"/>
      <c r="L130" s="35"/>
      <c r="S130">
        <f>ROUND((Source!FX83/100)*((ROUND(Source!AF83*Source!I83, 2)+ROUND(Source!AE83*Source!I83, 2))), 2)</f>
        <v>663.09</v>
      </c>
      <c r="T130">
        <f>Source!X83</f>
        <v>3414.89</v>
      </c>
      <c r="U130">
        <f>ROUND((Source!FY83/100)*((ROUND(Source!AF83*Source!I83, 2)+ROUND(Source!AE83*Source!I83, 2))), 2)</f>
        <v>428.74</v>
      </c>
      <c r="V130">
        <f>Source!Y83</f>
        <v>2218.2199999999998</v>
      </c>
    </row>
    <row r="131" spans="1:26" x14ac:dyDescent="0.2">
      <c r="C131" s="25" t="str">
        <f>"Объем: "&amp;Source!I83&amp;"=2/"&amp;"10"</f>
        <v>Объем: 0,2=2/10</v>
      </c>
    </row>
    <row r="132" spans="1:26" ht="14.25" x14ac:dyDescent="0.2">
      <c r="A132" s="49"/>
      <c r="B132" s="50"/>
      <c r="C132" s="50" t="s">
        <v>744</v>
      </c>
      <c r="D132" s="31"/>
      <c r="E132" s="12"/>
      <c r="F132" s="32">
        <f>Source!AO83</f>
        <v>2416.54</v>
      </c>
      <c r="G132" s="33" t="str">
        <f>Source!DG83</f>
        <v>)*1,15</v>
      </c>
      <c r="H132" s="34">
        <f>ROUND(Source!AF83*Source!I83, 2)</f>
        <v>555.79999999999995</v>
      </c>
      <c r="I132" s="33"/>
      <c r="J132" s="33">
        <f>IF(Source!BA83&lt;&gt; 0, Source!BA83, 1)</f>
        <v>5.15</v>
      </c>
      <c r="K132" s="34">
        <f>Source!S83</f>
        <v>2862.39</v>
      </c>
      <c r="L132" s="35"/>
      <c r="R132">
        <f>H132</f>
        <v>555.79999999999995</v>
      </c>
    </row>
    <row r="133" spans="1:26" ht="14.25" x14ac:dyDescent="0.2">
      <c r="A133" s="49"/>
      <c r="B133" s="50"/>
      <c r="C133" s="50" t="s">
        <v>371</v>
      </c>
      <c r="D133" s="31"/>
      <c r="E133" s="12"/>
      <c r="F133" s="32">
        <f>Source!AM83</f>
        <v>336.93</v>
      </c>
      <c r="G133" s="33" t="str">
        <f>Source!DE83</f>
        <v>)*1,25</v>
      </c>
      <c r="H133" s="34">
        <f>ROUND(Source!AD83*Source!I83, 2)</f>
        <v>84.23</v>
      </c>
      <c r="I133" s="33"/>
      <c r="J133" s="33">
        <f>IF(Source!BB83&lt;&gt; 0, Source!BB83, 1)</f>
        <v>5.15</v>
      </c>
      <c r="K133" s="34">
        <f>Source!Q83</f>
        <v>433.8</v>
      </c>
      <c r="L133" s="35"/>
    </row>
    <row r="134" spans="1:26" ht="14.25" x14ac:dyDescent="0.2">
      <c r="A134" s="49"/>
      <c r="B134" s="50"/>
      <c r="C134" s="50" t="s">
        <v>750</v>
      </c>
      <c r="D134" s="31"/>
      <c r="E134" s="12"/>
      <c r="F134" s="32">
        <f>Source!AN83</f>
        <v>43.74</v>
      </c>
      <c r="G134" s="33" t="str">
        <f>Source!DF83</f>
        <v>)*1,25</v>
      </c>
      <c r="H134" s="44">
        <f>ROUND(Source!AE83*Source!I83, 2)</f>
        <v>10.94</v>
      </c>
      <c r="I134" s="33"/>
      <c r="J134" s="33">
        <f>IF(Source!BS83&lt;&gt; 0, Source!BS83, 1)</f>
        <v>5.15</v>
      </c>
      <c r="K134" s="44">
        <f>Source!R83</f>
        <v>56.32</v>
      </c>
      <c r="L134" s="35"/>
      <c r="R134">
        <f>H134</f>
        <v>10.94</v>
      </c>
    </row>
    <row r="135" spans="1:26" ht="14.25" x14ac:dyDescent="0.2">
      <c r="A135" s="49"/>
      <c r="B135" s="50"/>
      <c r="C135" s="50" t="s">
        <v>751</v>
      </c>
      <c r="D135" s="31"/>
      <c r="E135" s="12"/>
      <c r="F135" s="32">
        <f>Source!AL83</f>
        <v>2412.9</v>
      </c>
      <c r="G135" s="33" t="str">
        <f>Source!DD83</f>
        <v/>
      </c>
      <c r="H135" s="34">
        <f>ROUND(Source!AC83*Source!I83, 2)</f>
        <v>482.58</v>
      </c>
      <c r="I135" s="33"/>
      <c r="J135" s="33">
        <f>IF(Source!BC83&lt;&gt; 0, Source!BC83, 1)</f>
        <v>5.15</v>
      </c>
      <c r="K135" s="34">
        <f>Source!P83</f>
        <v>2485.29</v>
      </c>
      <c r="L135" s="35"/>
    </row>
    <row r="136" spans="1:26" ht="14.25" x14ac:dyDescent="0.2">
      <c r="A136" s="49"/>
      <c r="B136" s="50"/>
      <c r="C136" s="50" t="s">
        <v>745</v>
      </c>
      <c r="D136" s="31" t="s">
        <v>746</v>
      </c>
      <c r="E136" s="12">
        <f>Source!BZ83</f>
        <v>130</v>
      </c>
      <c r="F136" s="56" t="str">
        <f>CONCATENATE(" )", Source!DL83, Source!FT83, "=", Source!FX83)</f>
        <v xml:space="preserve"> )*0,9=117</v>
      </c>
      <c r="G136" s="69"/>
      <c r="H136" s="34">
        <f>SUM(S130:S147)</f>
        <v>663.09</v>
      </c>
      <c r="I136" s="36"/>
      <c r="J136" s="30">
        <f>Source!AT83</f>
        <v>117</v>
      </c>
      <c r="K136" s="34">
        <f>SUM(T130:T147)</f>
        <v>3414.89</v>
      </c>
      <c r="L136" s="35"/>
    </row>
    <row r="137" spans="1:26" ht="14.25" x14ac:dyDescent="0.2">
      <c r="A137" s="49"/>
      <c r="B137" s="50"/>
      <c r="C137" s="50" t="s">
        <v>747</v>
      </c>
      <c r="D137" s="31" t="s">
        <v>746</v>
      </c>
      <c r="E137" s="12">
        <f>Source!CA83</f>
        <v>89</v>
      </c>
      <c r="F137" s="56" t="str">
        <f>CONCATENATE(" )", Source!DM83, Source!FU83, "=", Source!FY83)</f>
        <v xml:space="preserve"> )*0,85=75,65</v>
      </c>
      <c r="G137" s="69"/>
      <c r="H137" s="34">
        <f>SUM(U130:U147)</f>
        <v>428.74</v>
      </c>
      <c r="I137" s="36"/>
      <c r="J137" s="30">
        <f>Source!AU83</f>
        <v>76</v>
      </c>
      <c r="K137" s="34">
        <f>SUM(V130:V147)</f>
        <v>2218.2199999999998</v>
      </c>
      <c r="L137" s="35"/>
    </row>
    <row r="138" spans="1:26" ht="14.25" x14ac:dyDescent="0.2">
      <c r="A138" s="49"/>
      <c r="B138" s="50"/>
      <c r="C138" s="50" t="s">
        <v>748</v>
      </c>
      <c r="D138" s="31" t="s">
        <v>749</v>
      </c>
      <c r="E138" s="12">
        <f>Source!AQ83</f>
        <v>263.24</v>
      </c>
      <c r="F138" s="32"/>
      <c r="G138" s="33" t="str">
        <f>Source!DI83</f>
        <v>)*1,15</v>
      </c>
      <c r="H138" s="34"/>
      <c r="I138" s="33"/>
      <c r="J138" s="33"/>
      <c r="K138" s="34"/>
      <c r="L138" s="45">
        <f>Source!U83</f>
        <v>60.545200000000001</v>
      </c>
    </row>
    <row r="139" spans="1:26" ht="14.25" x14ac:dyDescent="0.2">
      <c r="A139" s="49" t="str">
        <f>Source!E85</f>
        <v>11,1</v>
      </c>
      <c r="B139" s="50" t="str">
        <f>Source!F85</f>
        <v>02.2.05.04</v>
      </c>
      <c r="C139" s="50" t="str">
        <f>Source!G85</f>
        <v>Щебень</v>
      </c>
      <c r="D139" s="31" t="str">
        <f>Source!H85</f>
        <v>м3</v>
      </c>
      <c r="E139" s="12">
        <f>Source!I85</f>
        <v>2.1999999999999999E-2</v>
      </c>
      <c r="F139" s="32">
        <f>Source!AL85+Source!AM85+Source!AO85</f>
        <v>0</v>
      </c>
      <c r="G139" s="46" t="s">
        <v>3</v>
      </c>
      <c r="H139" s="34">
        <f>ROUND(Source!AC85*Source!I85, 2)+ROUND(Source!AD85*Source!I85, 2)+ROUND(Source!AF85*Source!I85, 2)</f>
        <v>0</v>
      </c>
      <c r="I139" s="33"/>
      <c r="J139" s="33">
        <f>IF(Source!BC85&lt;&gt; 0, Source!BC85, 1)</f>
        <v>5.15</v>
      </c>
      <c r="K139" s="34">
        <f>Source!O85</f>
        <v>0</v>
      </c>
      <c r="L139" s="35"/>
      <c r="S139">
        <f>ROUND((Source!FX85/100)*((ROUND(Source!AF85*Source!I85, 2)+ROUND(Source!AE85*Source!I85, 2))), 2)</f>
        <v>0</v>
      </c>
      <c r="T139">
        <f>Source!X85</f>
        <v>0</v>
      </c>
      <c r="U139">
        <f>ROUND((Source!FY85/100)*((ROUND(Source!AF85*Source!I85, 2)+ROUND(Source!AE85*Source!I85, 2))), 2)</f>
        <v>0</v>
      </c>
      <c r="V139">
        <f>Source!Y85</f>
        <v>0</v>
      </c>
      <c r="W139">
        <f>IF(Source!BI85&lt;=1,H139, 0)</f>
        <v>0</v>
      </c>
      <c r="X139">
        <f>IF(Source!BI85=2,H139, 0)</f>
        <v>0</v>
      </c>
      <c r="Y139">
        <f>IF(Source!BI85=3,H139, 0)</f>
        <v>0</v>
      </c>
      <c r="Z139">
        <f>IF(Source!BI85=4,H139, 0)</f>
        <v>0</v>
      </c>
    </row>
    <row r="140" spans="1:26" ht="57" x14ac:dyDescent="0.2">
      <c r="A140" s="49" t="str">
        <f>Source!E87</f>
        <v>11,2</v>
      </c>
      <c r="B140" s="50" t="str">
        <f>Source!F87</f>
        <v>05.1.01.08-0094</v>
      </c>
      <c r="C140" s="50" t="str">
        <f>Source!G87</f>
        <v>Крышки колодцев КЦП 1-20-1 /бетон В15 (М200), объем 0,51 м3, расход арматуры 43,40 кг/ (серия 3.900-3 вып.7)</v>
      </c>
      <c r="D140" s="31" t="str">
        <f>Source!H87</f>
        <v>шт.</v>
      </c>
      <c r="E140" s="12">
        <f>Source!I87</f>
        <v>2</v>
      </c>
      <c r="F140" s="32">
        <f>Source!AL87+Source!AM87+Source!AO87</f>
        <v>978.71</v>
      </c>
      <c r="G140" s="46" t="s">
        <v>3</v>
      </c>
      <c r="H140" s="34">
        <f>ROUND(Source!AC87*Source!I87, 2)+ROUND(Source!AD87*Source!I87, 2)+ROUND(Source!AF87*Source!I87, 2)</f>
        <v>1957.42</v>
      </c>
      <c r="I140" s="33"/>
      <c r="J140" s="33">
        <f>IF(Source!BC87&lt;&gt; 0, Source!BC87, 1)</f>
        <v>5.15</v>
      </c>
      <c r="K140" s="34">
        <f>Source!O87</f>
        <v>10080.709999999999</v>
      </c>
      <c r="L140" s="35"/>
      <c r="S140">
        <f>ROUND((Source!FX87/100)*((ROUND(Source!AF87*Source!I87, 2)+ROUND(Source!AE87*Source!I87, 2))), 2)</f>
        <v>0</v>
      </c>
      <c r="T140">
        <f>Source!X87</f>
        <v>0</v>
      </c>
      <c r="U140">
        <f>ROUND((Source!FY87/100)*((ROUND(Source!AF87*Source!I87, 2)+ROUND(Source!AE87*Source!I87, 2))), 2)</f>
        <v>0</v>
      </c>
      <c r="V140">
        <f>Source!Y87</f>
        <v>0</v>
      </c>
      <c r="W140">
        <f>IF(Source!BI87&lt;=1,H140, 0)</f>
        <v>1957.42</v>
      </c>
      <c r="X140">
        <f>IF(Source!BI87=2,H140, 0)</f>
        <v>0</v>
      </c>
      <c r="Y140">
        <f>IF(Source!BI87=3,H140, 0)</f>
        <v>0</v>
      </c>
      <c r="Z140">
        <f>IF(Source!BI87=4,H140, 0)</f>
        <v>0</v>
      </c>
    </row>
    <row r="141" spans="1:26" ht="28.5" x14ac:dyDescent="0.2">
      <c r="A141" s="49" t="str">
        <f>Source!E89</f>
        <v>11,3</v>
      </c>
      <c r="B141" s="50" t="str">
        <f>Source!F89</f>
        <v>08.1.02.06-0034</v>
      </c>
      <c r="C141" s="50" t="str">
        <f>Source!G89</f>
        <v>Люк чугунный тяжелый (ГОСТ 3634-99) марка Т(С250)-ТС-1-60</v>
      </c>
      <c r="D141" s="31" t="str">
        <f>Source!H89</f>
        <v>шт.</v>
      </c>
      <c r="E141" s="12">
        <f>Source!I89</f>
        <v>2</v>
      </c>
      <c r="F141" s="32">
        <f>Source!AL89+Source!AM89+Source!AO89</f>
        <v>596.04</v>
      </c>
      <c r="G141" s="46" t="s">
        <v>3</v>
      </c>
      <c r="H141" s="34">
        <f>ROUND(Source!AC89*Source!I89, 2)+ROUND(Source!AD89*Source!I89, 2)+ROUND(Source!AF89*Source!I89, 2)</f>
        <v>1192.08</v>
      </c>
      <c r="I141" s="33"/>
      <c r="J141" s="33">
        <f>IF(Source!BC89&lt;&gt; 0, Source!BC89, 1)</f>
        <v>5.15</v>
      </c>
      <c r="K141" s="34">
        <f>Source!O89</f>
        <v>6139.21</v>
      </c>
      <c r="L141" s="35"/>
      <c r="S141">
        <f>ROUND((Source!FX89/100)*((ROUND(Source!AF89*Source!I89, 2)+ROUND(Source!AE89*Source!I89, 2))), 2)</f>
        <v>0</v>
      </c>
      <c r="T141">
        <f>Source!X89</f>
        <v>0</v>
      </c>
      <c r="U141">
        <f>ROUND((Source!FY89/100)*((ROUND(Source!AF89*Source!I89, 2)+ROUND(Source!AE89*Source!I89, 2))), 2)</f>
        <v>0</v>
      </c>
      <c r="V141">
        <f>Source!Y89</f>
        <v>0</v>
      </c>
      <c r="W141">
        <f>IF(Source!BI89&lt;=1,H141, 0)</f>
        <v>1192.08</v>
      </c>
      <c r="X141">
        <f>IF(Source!BI89=2,H141, 0)</f>
        <v>0</v>
      </c>
      <c r="Y141">
        <f>IF(Source!BI89=3,H141, 0)</f>
        <v>0</v>
      </c>
      <c r="Z141">
        <f>IF(Source!BI89=4,H141, 0)</f>
        <v>0</v>
      </c>
    </row>
    <row r="142" spans="1:26" ht="28.5" x14ac:dyDescent="0.2">
      <c r="A142" s="49" t="str">
        <f>Source!E91</f>
        <v>11,4</v>
      </c>
      <c r="B142" s="50" t="str">
        <f>Source!F91</f>
        <v>02.2.05.04-0042</v>
      </c>
      <c r="C142" s="50" t="str">
        <f>Source!G91</f>
        <v>Щебень из гравия для строительных работ марка 400, фракция 10-20 мм</v>
      </c>
      <c r="D142" s="31" t="str">
        <f>Source!H91</f>
        <v>м3</v>
      </c>
      <c r="E142" s="12">
        <f>Source!I91</f>
        <v>2.1999999999999999E-2</v>
      </c>
      <c r="F142" s="32">
        <f>Source!AL91+Source!AM91+Source!AO91</f>
        <v>117.93</v>
      </c>
      <c r="G142" s="46" t="s">
        <v>3</v>
      </c>
      <c r="H142" s="34">
        <f>ROUND(Source!AC91*Source!I91, 2)+ROUND(Source!AD91*Source!I91, 2)+ROUND(Source!AF91*Source!I91, 2)</f>
        <v>2.59</v>
      </c>
      <c r="I142" s="33"/>
      <c r="J142" s="33">
        <f>IF(Source!BC91&lt;&gt; 0, Source!BC91, 1)</f>
        <v>5.15</v>
      </c>
      <c r="K142" s="34">
        <f>Source!O91</f>
        <v>13.36</v>
      </c>
      <c r="L142" s="35"/>
      <c r="S142">
        <f>ROUND((Source!FX91/100)*((ROUND(Source!AF91*Source!I91, 2)+ROUND(Source!AE91*Source!I91, 2))), 2)</f>
        <v>0</v>
      </c>
      <c r="T142">
        <f>Source!X91</f>
        <v>0</v>
      </c>
      <c r="U142">
        <f>ROUND((Source!FY91/100)*((ROUND(Source!AF91*Source!I91, 2)+ROUND(Source!AE91*Source!I91, 2))), 2)</f>
        <v>0</v>
      </c>
      <c r="V142">
        <f>Source!Y91</f>
        <v>0</v>
      </c>
      <c r="W142">
        <f>IF(Source!BI91&lt;=1,H142, 0)</f>
        <v>2.59</v>
      </c>
      <c r="X142">
        <f>IF(Source!BI91=2,H142, 0)</f>
        <v>0</v>
      </c>
      <c r="Y142">
        <f>IF(Source!BI91=3,H142, 0)</f>
        <v>0</v>
      </c>
      <c r="Z142">
        <f>IF(Source!BI91=4,H142, 0)</f>
        <v>0</v>
      </c>
    </row>
    <row r="143" spans="1:26" ht="14.25" x14ac:dyDescent="0.2">
      <c r="A143" s="49" t="str">
        <f>Source!E93</f>
        <v>11,5</v>
      </c>
      <c r="B143" s="50" t="str">
        <f>Source!F93</f>
        <v>04.3.01.03</v>
      </c>
      <c r="C143" s="50" t="str">
        <f>Source!G93</f>
        <v>Раствор асбоцементный</v>
      </c>
      <c r="D143" s="31" t="str">
        <f>Source!H93</f>
        <v>м3</v>
      </c>
      <c r="E143" s="12">
        <f>Source!I93</f>
        <v>0.01</v>
      </c>
      <c r="F143" s="32">
        <f>Source!AL93+Source!AM93+Source!AO93</f>
        <v>0</v>
      </c>
      <c r="G143" s="46" t="s">
        <v>3</v>
      </c>
      <c r="H143" s="34">
        <f>ROUND(Source!AC93*Source!I93, 2)+ROUND(Source!AD93*Source!I93, 2)+ROUND(Source!AF93*Source!I93, 2)</f>
        <v>0</v>
      </c>
      <c r="I143" s="33"/>
      <c r="J143" s="33">
        <f>IF(Source!BC93&lt;&gt; 0, Source!BC93, 1)</f>
        <v>5.15</v>
      </c>
      <c r="K143" s="34">
        <f>Source!O93</f>
        <v>0</v>
      </c>
      <c r="L143" s="35"/>
      <c r="S143">
        <f>ROUND((Source!FX93/100)*((ROUND(Source!AF93*Source!I93, 2)+ROUND(Source!AE93*Source!I93, 2))), 2)</f>
        <v>0</v>
      </c>
      <c r="T143">
        <f>Source!X93</f>
        <v>0</v>
      </c>
      <c r="U143">
        <f>ROUND((Source!FY93/100)*((ROUND(Source!AF93*Source!I93, 2)+ROUND(Source!AE93*Source!I93, 2))), 2)</f>
        <v>0</v>
      </c>
      <c r="V143">
        <f>Source!Y93</f>
        <v>0</v>
      </c>
      <c r="W143">
        <f>IF(Source!BI93&lt;=1,H143, 0)</f>
        <v>0</v>
      </c>
      <c r="X143">
        <f>IF(Source!BI93=2,H143, 0)</f>
        <v>0</v>
      </c>
      <c r="Y143">
        <f>IF(Source!BI93=3,H143, 0)</f>
        <v>0</v>
      </c>
      <c r="Z143">
        <f>IF(Source!BI93=4,H143, 0)</f>
        <v>0</v>
      </c>
    </row>
    <row r="144" spans="1:26" ht="28.5" x14ac:dyDescent="0.2">
      <c r="A144" s="49" t="str">
        <f>Source!E95</f>
        <v>11,6</v>
      </c>
      <c r="B144" s="50" t="str">
        <f>Source!F95</f>
        <v>04.3.01.09-0015</v>
      </c>
      <c r="C144" s="50" t="str">
        <f>Source!G95</f>
        <v>Раствор готовый кладочный цементный марки 150</v>
      </c>
      <c r="D144" s="31" t="str">
        <f>Source!H95</f>
        <v>м3</v>
      </c>
      <c r="E144" s="12">
        <f>Source!I95</f>
        <v>0.01</v>
      </c>
      <c r="F144" s="32">
        <f>Source!AL95+Source!AM95+Source!AO95</f>
        <v>548.29999999999995</v>
      </c>
      <c r="G144" s="46" t="s">
        <v>3</v>
      </c>
      <c r="H144" s="34">
        <f>ROUND(Source!AC95*Source!I95, 2)+ROUND(Source!AD95*Source!I95, 2)+ROUND(Source!AF95*Source!I95, 2)</f>
        <v>5.48</v>
      </c>
      <c r="I144" s="33"/>
      <c r="J144" s="33">
        <f>IF(Source!BC95&lt;&gt; 0, Source!BC95, 1)</f>
        <v>5.15</v>
      </c>
      <c r="K144" s="34">
        <f>Source!O95</f>
        <v>28.24</v>
      </c>
      <c r="L144" s="35"/>
      <c r="S144">
        <f>ROUND((Source!FX95/100)*((ROUND(Source!AF95*Source!I95, 2)+ROUND(Source!AE95*Source!I95, 2))), 2)</f>
        <v>0</v>
      </c>
      <c r="T144">
        <f>Source!X95</f>
        <v>0</v>
      </c>
      <c r="U144">
        <f>ROUND((Source!FY95/100)*((ROUND(Source!AF95*Source!I95, 2)+ROUND(Source!AE95*Source!I95, 2))), 2)</f>
        <v>0</v>
      </c>
      <c r="V144">
        <f>Source!Y95</f>
        <v>0</v>
      </c>
      <c r="W144">
        <f>IF(Source!BI95&lt;=1,H144, 0)</f>
        <v>5.48</v>
      </c>
      <c r="X144">
        <f>IF(Source!BI95=2,H144, 0)</f>
        <v>0</v>
      </c>
      <c r="Y144">
        <f>IF(Source!BI95=3,H144, 0)</f>
        <v>0</v>
      </c>
      <c r="Z144">
        <f>IF(Source!BI95=4,H144, 0)</f>
        <v>0</v>
      </c>
    </row>
    <row r="145" spans="1:26" ht="28.5" x14ac:dyDescent="0.2">
      <c r="A145" s="49" t="str">
        <f>Source!E97</f>
        <v>11,7</v>
      </c>
      <c r="B145" s="50" t="str">
        <f>Source!F97</f>
        <v>06.1.01.05</v>
      </c>
      <c r="C145" s="50" t="str">
        <f>Source!G97</f>
        <v>Кирпич и камни керамические марки 100</v>
      </c>
      <c r="D145" s="31" t="str">
        <f>Source!H97</f>
        <v>1000 шт.</v>
      </c>
      <c r="E145" s="12">
        <f>Source!I97</f>
        <v>0.7</v>
      </c>
      <c r="F145" s="32">
        <f>Source!AL97+Source!AM97+Source!AO97</f>
        <v>0</v>
      </c>
      <c r="G145" s="46" t="s">
        <v>3</v>
      </c>
      <c r="H145" s="34">
        <f>ROUND(Source!AC97*Source!I97, 2)+ROUND(Source!AD97*Source!I97, 2)+ROUND(Source!AF97*Source!I97, 2)</f>
        <v>0</v>
      </c>
      <c r="I145" s="33"/>
      <c r="J145" s="33">
        <f>IF(Source!BC97&lt;&gt; 0, Source!BC97, 1)</f>
        <v>5.15</v>
      </c>
      <c r="K145" s="34">
        <f>Source!O97</f>
        <v>0</v>
      </c>
      <c r="L145" s="35"/>
      <c r="S145">
        <f>ROUND((Source!FX97/100)*((ROUND(Source!AF97*Source!I97, 2)+ROUND(Source!AE97*Source!I97, 2))), 2)</f>
        <v>0</v>
      </c>
      <c r="T145">
        <f>Source!X97</f>
        <v>0</v>
      </c>
      <c r="U145">
        <f>ROUND((Source!FY97/100)*((ROUND(Source!AF97*Source!I97, 2)+ROUND(Source!AE97*Source!I97, 2))), 2)</f>
        <v>0</v>
      </c>
      <c r="V145">
        <f>Source!Y97</f>
        <v>0</v>
      </c>
      <c r="W145">
        <f>IF(Source!BI97&lt;=1,H145, 0)</f>
        <v>0</v>
      </c>
      <c r="X145">
        <f>IF(Source!BI97=2,H145, 0)</f>
        <v>0</v>
      </c>
      <c r="Y145">
        <f>IF(Source!BI97=3,H145, 0)</f>
        <v>0</v>
      </c>
      <c r="Z145">
        <f>IF(Source!BI97=4,H145, 0)</f>
        <v>0</v>
      </c>
    </row>
    <row r="146" spans="1:26" ht="28.5" x14ac:dyDescent="0.2">
      <c r="A146" s="49" t="str">
        <f>Source!E99</f>
        <v>11,8</v>
      </c>
      <c r="B146" s="50" t="str">
        <f>Source!F99</f>
        <v>06.1.01.05-0015</v>
      </c>
      <c r="C146" s="50" t="str">
        <f>Source!G99</f>
        <v>Кирпич керамический лицевой, размером 250х120х65 мм, марка 100</v>
      </c>
      <c r="D146" s="31" t="str">
        <f>Source!H99</f>
        <v>1000 шт.</v>
      </c>
      <c r="E146" s="12">
        <f>Source!I99</f>
        <v>0.7</v>
      </c>
      <c r="F146" s="32">
        <f>Source!AL99+Source!AM99+Source!AO99</f>
        <v>1740.2</v>
      </c>
      <c r="G146" s="46" t="s">
        <v>3</v>
      </c>
      <c r="H146" s="34">
        <f>ROUND(Source!AC99*Source!I99, 2)+ROUND(Source!AD99*Source!I99, 2)+ROUND(Source!AF99*Source!I99, 2)</f>
        <v>1218.1400000000001</v>
      </c>
      <c r="I146" s="33"/>
      <c r="J146" s="33">
        <f>IF(Source!BC99&lt;&gt; 0, Source!BC99, 1)</f>
        <v>5.15</v>
      </c>
      <c r="K146" s="34">
        <f>Source!O99</f>
        <v>6273.42</v>
      </c>
      <c r="L146" s="35"/>
      <c r="S146">
        <f>ROUND((Source!FX99/100)*((ROUND(Source!AF99*Source!I99, 2)+ROUND(Source!AE99*Source!I99, 2))), 2)</f>
        <v>0</v>
      </c>
      <c r="T146">
        <f>Source!X99</f>
        <v>0</v>
      </c>
      <c r="U146">
        <f>ROUND((Source!FY99/100)*((ROUND(Source!AF99*Source!I99, 2)+ROUND(Source!AE99*Source!I99, 2))), 2)</f>
        <v>0</v>
      </c>
      <c r="V146">
        <f>Source!Y99</f>
        <v>0</v>
      </c>
      <c r="W146">
        <f>IF(Source!BI99&lt;=1,H146, 0)</f>
        <v>1218.1400000000001</v>
      </c>
      <c r="X146">
        <f>IF(Source!BI99=2,H146, 0)</f>
        <v>0</v>
      </c>
      <c r="Y146">
        <f>IF(Source!BI99=3,H146, 0)</f>
        <v>0</v>
      </c>
      <c r="Z146">
        <f>IF(Source!BI99=4,H146, 0)</f>
        <v>0</v>
      </c>
    </row>
    <row r="147" spans="1:26" ht="14.25" x14ac:dyDescent="0.2">
      <c r="A147" s="51" t="str">
        <f>Source!E101</f>
        <v>11,9</v>
      </c>
      <c r="B147" s="52" t="str">
        <f>Source!F101</f>
        <v>08.1.02.06</v>
      </c>
      <c r="C147" s="52" t="str">
        <f>Source!G101</f>
        <v>Люки чугунные</v>
      </c>
      <c r="D147" s="37" t="str">
        <f>Source!H101</f>
        <v>шт.</v>
      </c>
      <c r="E147" s="38">
        <f>Source!I101</f>
        <v>2</v>
      </c>
      <c r="F147" s="39">
        <f>Source!AL101+Source!AM101+Source!AO101</f>
        <v>0</v>
      </c>
      <c r="G147" s="47" t="s">
        <v>3</v>
      </c>
      <c r="H147" s="41">
        <f>ROUND(Source!AC101*Source!I101, 2)+ROUND(Source!AD101*Source!I101, 2)+ROUND(Source!AF101*Source!I101, 2)</f>
        <v>0</v>
      </c>
      <c r="I147" s="40"/>
      <c r="J147" s="40">
        <f>IF(Source!BC101&lt;&gt; 0, Source!BC101, 1)</f>
        <v>5.15</v>
      </c>
      <c r="K147" s="41">
        <f>Source!O101</f>
        <v>0</v>
      </c>
      <c r="L147" s="48"/>
      <c r="S147">
        <f>ROUND((Source!FX101/100)*((ROUND(Source!AF101*Source!I101, 2)+ROUND(Source!AE101*Source!I101, 2))), 2)</f>
        <v>0</v>
      </c>
      <c r="T147">
        <f>Source!X101</f>
        <v>0</v>
      </c>
      <c r="U147">
        <f>ROUND((Source!FY101/100)*((ROUND(Source!AF101*Source!I101, 2)+ROUND(Source!AE101*Source!I101, 2))), 2)</f>
        <v>0</v>
      </c>
      <c r="V147">
        <f>Source!Y101</f>
        <v>0</v>
      </c>
      <c r="W147">
        <f>IF(Source!BI101&lt;=1,H147, 0)</f>
        <v>0</v>
      </c>
      <c r="X147">
        <f>IF(Source!BI101=2,H147, 0)</f>
        <v>0</v>
      </c>
      <c r="Y147">
        <f>IF(Source!BI101=3,H147, 0)</f>
        <v>0</v>
      </c>
      <c r="Z147">
        <f>IF(Source!BI101=4,H147, 0)</f>
        <v>0</v>
      </c>
    </row>
    <row r="148" spans="1:26" ht="15" x14ac:dyDescent="0.25">
      <c r="G148" s="68">
        <f>H132+H133+H135+H136+H137+SUM(H139:H147)</f>
        <v>6590.15</v>
      </c>
      <c r="H148" s="68"/>
      <c r="J148" s="68">
        <f>K132+K133+K135+K136+K137+SUM(K139:K147)</f>
        <v>33949.53</v>
      </c>
      <c r="K148" s="68"/>
      <c r="L148" s="43">
        <f>Source!U83</f>
        <v>60.545200000000001</v>
      </c>
      <c r="O148" s="26">
        <f>G148</f>
        <v>6590.15</v>
      </c>
      <c r="P148" s="26">
        <f>J148</f>
        <v>33949.53</v>
      </c>
      <c r="Q148" s="26">
        <f>L148</f>
        <v>60.545200000000001</v>
      </c>
      <c r="W148">
        <f>IF(Source!BI83&lt;=1,H132+H133+H135+H136+H137, 0)</f>
        <v>2214.4399999999996</v>
      </c>
      <c r="X148">
        <f>IF(Source!BI83=2,H132+H133+H135+H136+H137, 0)</f>
        <v>0</v>
      </c>
      <c r="Y148">
        <f>IF(Source!BI83=3,H132+H133+H135+H136+H137, 0)</f>
        <v>0</v>
      </c>
      <c r="Z148">
        <f>IF(Source!BI83=4,H132+H133+H135+H136+H137, 0)</f>
        <v>0</v>
      </c>
    </row>
    <row r="149" spans="1:26" ht="28.5" x14ac:dyDescent="0.2">
      <c r="A149" s="49" t="str">
        <f>Source!E103</f>
        <v>12</v>
      </c>
      <c r="B149" s="50" t="str">
        <f>Source!F103</f>
        <v>23-01-001-01</v>
      </c>
      <c r="C149" s="50" t="str">
        <f>Source!G103</f>
        <v>Устройство основания под трубопроводы песчаного</v>
      </c>
      <c r="D149" s="31" t="str">
        <f>Source!H103</f>
        <v>10 м3</v>
      </c>
      <c r="E149" s="12">
        <f>Source!I103</f>
        <v>12.5</v>
      </c>
      <c r="F149" s="32">
        <f>Source!AL103+Source!AM103+Source!AO103</f>
        <v>114.83</v>
      </c>
      <c r="G149" s="33"/>
      <c r="H149" s="34"/>
      <c r="I149" s="33" t="str">
        <f>Source!BO103</f>
        <v/>
      </c>
      <c r="J149" s="33"/>
      <c r="K149" s="34"/>
      <c r="L149" s="35"/>
      <c r="S149">
        <f>ROUND((Source!FX103/100)*((ROUND(Source!AF103*Source!I103, 2)+ROUND(Source!AE103*Source!I103, 2))), 2)</f>
        <v>1465.86</v>
      </c>
      <c r="T149">
        <f>Source!X103</f>
        <v>7549.16</v>
      </c>
      <c r="U149">
        <f>ROUND((Source!FY103/100)*((ROUND(Source!AF103*Source!I103, 2)+ROUND(Source!AE103*Source!I103, 2))), 2)</f>
        <v>947.8</v>
      </c>
      <c r="V149">
        <f>Source!Y103</f>
        <v>4903.7299999999996</v>
      </c>
    </row>
    <row r="150" spans="1:26" x14ac:dyDescent="0.2">
      <c r="C150" s="25" t="str">
        <f>"Объем: "&amp;Source!I103&amp;"=125/"&amp;"10"</f>
        <v>Объем: 12,5=125/10</v>
      </c>
    </row>
    <row r="151" spans="1:26" ht="14.25" x14ac:dyDescent="0.2">
      <c r="A151" s="49"/>
      <c r="B151" s="50"/>
      <c r="C151" s="50" t="s">
        <v>744</v>
      </c>
      <c r="D151" s="31"/>
      <c r="E151" s="12"/>
      <c r="F151" s="32">
        <f>Source!AO103</f>
        <v>83.33</v>
      </c>
      <c r="G151" s="33" t="str">
        <f>Source!DG103</f>
        <v>)*1,15</v>
      </c>
      <c r="H151" s="34">
        <f>ROUND(Source!AF103*Source!I103, 2)</f>
        <v>1197.8699999999999</v>
      </c>
      <c r="I151" s="33"/>
      <c r="J151" s="33">
        <f>IF(Source!BA103&lt;&gt; 0, Source!BA103, 1)</f>
        <v>5.15</v>
      </c>
      <c r="K151" s="34">
        <f>Source!S103</f>
        <v>6169.02</v>
      </c>
      <c r="L151" s="35"/>
      <c r="R151">
        <f>H151</f>
        <v>1197.8699999999999</v>
      </c>
    </row>
    <row r="152" spans="1:26" ht="14.25" x14ac:dyDescent="0.2">
      <c r="A152" s="49"/>
      <c r="B152" s="50"/>
      <c r="C152" s="50" t="s">
        <v>371</v>
      </c>
      <c r="D152" s="31"/>
      <c r="E152" s="12"/>
      <c r="F152" s="32">
        <f>Source!AM103</f>
        <v>31.5</v>
      </c>
      <c r="G152" s="33" t="str">
        <f>Source!DE103</f>
        <v>)*1,25</v>
      </c>
      <c r="H152" s="34">
        <f>ROUND(Source!AD103*Source!I103, 2)</f>
        <v>492.19</v>
      </c>
      <c r="I152" s="33"/>
      <c r="J152" s="33">
        <f>IF(Source!BB103&lt;&gt; 0, Source!BB103, 1)</f>
        <v>5.15</v>
      </c>
      <c r="K152" s="34">
        <f>Source!Q103</f>
        <v>2534.77</v>
      </c>
      <c r="L152" s="35"/>
    </row>
    <row r="153" spans="1:26" ht="14.25" x14ac:dyDescent="0.2">
      <c r="A153" s="49"/>
      <c r="B153" s="50"/>
      <c r="C153" s="50" t="s">
        <v>750</v>
      </c>
      <c r="D153" s="31"/>
      <c r="E153" s="12"/>
      <c r="F153" s="32">
        <f>Source!AN103</f>
        <v>3.52</v>
      </c>
      <c r="G153" s="33" t="str">
        <f>Source!DF103</f>
        <v>)*1,25</v>
      </c>
      <c r="H153" s="44">
        <f>ROUND(Source!AE103*Source!I103, 2)</f>
        <v>55</v>
      </c>
      <c r="I153" s="33"/>
      <c r="J153" s="33">
        <f>IF(Source!BS103&lt;&gt; 0, Source!BS103, 1)</f>
        <v>5.15</v>
      </c>
      <c r="K153" s="44">
        <f>Source!R103</f>
        <v>283.25</v>
      </c>
      <c r="L153" s="35"/>
      <c r="R153">
        <f>H153</f>
        <v>55</v>
      </c>
    </row>
    <row r="154" spans="1:26" ht="14.25" x14ac:dyDescent="0.2">
      <c r="A154" s="49"/>
      <c r="B154" s="50"/>
      <c r="C154" s="50" t="s">
        <v>745</v>
      </c>
      <c r="D154" s="31" t="s">
        <v>746</v>
      </c>
      <c r="E154" s="12">
        <f>Source!BZ103</f>
        <v>130</v>
      </c>
      <c r="F154" s="56" t="str">
        <f>CONCATENATE(" )", Source!DL103, Source!FT103, "=", Source!FX103)</f>
        <v xml:space="preserve"> )*0,9=117</v>
      </c>
      <c r="G154" s="69"/>
      <c r="H154" s="34">
        <f>SUM(S149:S158)</f>
        <v>1465.86</v>
      </c>
      <c r="I154" s="36"/>
      <c r="J154" s="30">
        <f>Source!AT103</f>
        <v>117</v>
      </c>
      <c r="K154" s="34">
        <f>SUM(T149:T158)</f>
        <v>7549.16</v>
      </c>
      <c r="L154" s="35"/>
    </row>
    <row r="155" spans="1:26" ht="14.25" x14ac:dyDescent="0.2">
      <c r="A155" s="49"/>
      <c r="B155" s="50"/>
      <c r="C155" s="50" t="s">
        <v>747</v>
      </c>
      <c r="D155" s="31" t="s">
        <v>746</v>
      </c>
      <c r="E155" s="12">
        <f>Source!CA103</f>
        <v>89</v>
      </c>
      <c r="F155" s="56" t="str">
        <f>CONCATENATE(" )", Source!DM103, Source!FU103, "=", Source!FY103)</f>
        <v xml:space="preserve"> )*0,85=75,65</v>
      </c>
      <c r="G155" s="69"/>
      <c r="H155" s="34">
        <f>SUM(U149:U158)</f>
        <v>947.8</v>
      </c>
      <c r="I155" s="36"/>
      <c r="J155" s="30">
        <f>Source!AU103</f>
        <v>76</v>
      </c>
      <c r="K155" s="34">
        <f>SUM(V149:V158)</f>
        <v>4903.7299999999996</v>
      </c>
      <c r="L155" s="35"/>
    </row>
    <row r="156" spans="1:26" ht="14.25" x14ac:dyDescent="0.2">
      <c r="A156" s="49"/>
      <c r="B156" s="50"/>
      <c r="C156" s="50" t="s">
        <v>748</v>
      </c>
      <c r="D156" s="31" t="s">
        <v>749</v>
      </c>
      <c r="E156" s="12">
        <f>Source!AQ103</f>
        <v>10.199999999999999</v>
      </c>
      <c r="F156" s="32"/>
      <c r="G156" s="33" t="str">
        <f>Source!DI103</f>
        <v>)*1,15</v>
      </c>
      <c r="H156" s="34"/>
      <c r="I156" s="33"/>
      <c r="J156" s="33"/>
      <c r="K156" s="34"/>
      <c r="L156" s="45">
        <f>Source!U103</f>
        <v>146.62499999999997</v>
      </c>
    </row>
    <row r="157" spans="1:26" ht="28.5" x14ac:dyDescent="0.2">
      <c r="A157" s="49" t="str">
        <f>Source!E105</f>
        <v>12,1</v>
      </c>
      <c r="B157" s="50" t="str">
        <f>Source!F105</f>
        <v>02.3.01.02</v>
      </c>
      <c r="C157" s="50" t="str">
        <f>Source!G105</f>
        <v>Песок для строительных работ природный</v>
      </c>
      <c r="D157" s="31" t="str">
        <f>Source!H105</f>
        <v>м3</v>
      </c>
      <c r="E157" s="12">
        <f>Source!I105</f>
        <v>137.5</v>
      </c>
      <c r="F157" s="32">
        <f>Source!AL105+Source!AM105+Source!AO105</f>
        <v>0</v>
      </c>
      <c r="G157" s="46" t="s">
        <v>3</v>
      </c>
      <c r="H157" s="34">
        <f>ROUND(Source!AC105*Source!I105, 2)+ROUND(Source!AD105*Source!I105, 2)+ROUND(Source!AF105*Source!I105, 2)</f>
        <v>0</v>
      </c>
      <c r="I157" s="33"/>
      <c r="J157" s="33">
        <f>IF(Source!BC105&lt;&gt; 0, Source!BC105, 1)</f>
        <v>5.15</v>
      </c>
      <c r="K157" s="34">
        <f>Source!O105</f>
        <v>0</v>
      </c>
      <c r="L157" s="35"/>
      <c r="S157">
        <f>ROUND((Source!FX105/100)*((ROUND(Source!AF105*Source!I105, 2)+ROUND(Source!AE105*Source!I105, 2))), 2)</f>
        <v>0</v>
      </c>
      <c r="T157">
        <f>Source!X105</f>
        <v>0</v>
      </c>
      <c r="U157">
        <f>ROUND((Source!FY105/100)*((ROUND(Source!AF105*Source!I105, 2)+ROUND(Source!AE105*Source!I105, 2))), 2)</f>
        <v>0</v>
      </c>
      <c r="V157">
        <f>Source!Y105</f>
        <v>0</v>
      </c>
      <c r="W157">
        <f>IF(Source!BI105&lt;=1,H157, 0)</f>
        <v>0</v>
      </c>
      <c r="X157">
        <f>IF(Source!BI105=2,H157, 0)</f>
        <v>0</v>
      </c>
      <c r="Y157">
        <f>IF(Source!BI105=3,H157, 0)</f>
        <v>0</v>
      </c>
      <c r="Z157">
        <f>IF(Source!BI105=4,H157, 0)</f>
        <v>0</v>
      </c>
    </row>
    <row r="158" spans="1:26" ht="28.5" x14ac:dyDescent="0.2">
      <c r="A158" s="51" t="str">
        <f>Source!E107</f>
        <v>12,2</v>
      </c>
      <c r="B158" s="52" t="str">
        <f>Source!F107</f>
        <v>02.3.01.02-0015</v>
      </c>
      <c r="C158" s="52" t="str">
        <f>Source!G107</f>
        <v>Песок природный для строительных работ средний</v>
      </c>
      <c r="D158" s="37" t="str">
        <f>Source!H107</f>
        <v>м3</v>
      </c>
      <c r="E158" s="38">
        <f>Source!I107</f>
        <v>137.5</v>
      </c>
      <c r="F158" s="39">
        <f>Source!AL107+Source!AM107+Source!AO107</f>
        <v>55.26</v>
      </c>
      <c r="G158" s="47" t="s">
        <v>3</v>
      </c>
      <c r="H158" s="41">
        <f>ROUND(Source!AC107*Source!I107, 2)+ROUND(Source!AD107*Source!I107, 2)+ROUND(Source!AF107*Source!I107, 2)</f>
        <v>7598.25</v>
      </c>
      <c r="I158" s="40"/>
      <c r="J158" s="40">
        <f>IF(Source!BC107&lt;&gt; 0, Source!BC107, 1)</f>
        <v>5.15</v>
      </c>
      <c r="K158" s="41">
        <f>Source!O107</f>
        <v>39130.99</v>
      </c>
      <c r="L158" s="48"/>
      <c r="S158">
        <f>ROUND((Source!FX107/100)*((ROUND(Source!AF107*Source!I107, 2)+ROUND(Source!AE107*Source!I107, 2))), 2)</f>
        <v>0</v>
      </c>
      <c r="T158">
        <f>Source!X107</f>
        <v>0</v>
      </c>
      <c r="U158">
        <f>ROUND((Source!FY107/100)*((ROUND(Source!AF107*Source!I107, 2)+ROUND(Source!AE107*Source!I107, 2))), 2)</f>
        <v>0</v>
      </c>
      <c r="V158">
        <f>Source!Y107</f>
        <v>0</v>
      </c>
      <c r="W158">
        <f>IF(Source!BI107&lt;=1,H158, 0)</f>
        <v>7598.25</v>
      </c>
      <c r="X158">
        <f>IF(Source!BI107=2,H158, 0)</f>
        <v>0</v>
      </c>
      <c r="Y158">
        <f>IF(Source!BI107=3,H158, 0)</f>
        <v>0</v>
      </c>
      <c r="Z158">
        <f>IF(Source!BI107=4,H158, 0)</f>
        <v>0</v>
      </c>
    </row>
    <row r="159" spans="1:26" ht="15" x14ac:dyDescent="0.25">
      <c r="G159" s="68">
        <f>H151+H152+H154+H155+SUM(H157:H158)</f>
        <v>11701.970000000001</v>
      </c>
      <c r="H159" s="68"/>
      <c r="J159" s="68">
        <f>K151+K152+K154+K155+SUM(K157:K158)</f>
        <v>60287.67</v>
      </c>
      <c r="K159" s="68"/>
      <c r="L159" s="43">
        <f>Source!U103</f>
        <v>146.62499999999997</v>
      </c>
      <c r="O159" s="26">
        <f>G159</f>
        <v>11701.970000000001</v>
      </c>
      <c r="P159" s="26">
        <f>J159</f>
        <v>60287.67</v>
      </c>
      <c r="Q159" s="26">
        <f>L159</f>
        <v>146.62499999999997</v>
      </c>
      <c r="W159">
        <f>IF(Source!BI103&lt;=1,H151+H152+H154+H155, 0)</f>
        <v>4103.72</v>
      </c>
      <c r="X159">
        <f>IF(Source!BI103=2,H151+H152+H154+H155, 0)</f>
        <v>0</v>
      </c>
      <c r="Y159">
        <f>IF(Source!BI103=3,H151+H152+H154+H155, 0)</f>
        <v>0</v>
      </c>
      <c r="Z159">
        <f>IF(Source!BI103=4,H151+H152+H154+H155, 0)</f>
        <v>0</v>
      </c>
    </row>
    <row r="160" spans="1:26" ht="28.5" x14ac:dyDescent="0.2">
      <c r="A160" s="49" t="str">
        <f>Source!E109</f>
        <v>13</v>
      </c>
      <c r="B160" s="50" t="str">
        <f>Source!F109</f>
        <v>23-01-001-02</v>
      </c>
      <c r="C160" s="50" t="str">
        <f>Source!G109</f>
        <v>Устройство основания под трубопроводы щебеночного</v>
      </c>
      <c r="D160" s="31" t="str">
        <f>Source!H109</f>
        <v>10 м3</v>
      </c>
      <c r="E160" s="12">
        <f>Source!I109</f>
        <v>8.5</v>
      </c>
      <c r="F160" s="32">
        <f>Source!AL109+Source!AM109+Source!AO109</f>
        <v>1611.72</v>
      </c>
      <c r="G160" s="33"/>
      <c r="H160" s="34"/>
      <c r="I160" s="33" t="str">
        <f>Source!BO109</f>
        <v/>
      </c>
      <c r="J160" s="33"/>
      <c r="K160" s="34"/>
      <c r="L160" s="35"/>
      <c r="S160">
        <f>ROUND((Source!FX109/100)*((ROUND(Source!AF109*Source!I109, 2)+ROUND(Source!AE109*Source!I109, 2))), 2)</f>
        <v>1016.8</v>
      </c>
      <c r="T160">
        <f>Source!X109</f>
        <v>5236.51</v>
      </c>
      <c r="U160">
        <f>ROUND((Source!FY109/100)*((ROUND(Source!AF109*Source!I109, 2)+ROUND(Source!AE109*Source!I109, 2))), 2)</f>
        <v>657.44</v>
      </c>
      <c r="V160">
        <f>Source!Y109</f>
        <v>3401.49</v>
      </c>
    </row>
    <row r="161" spans="1:26" x14ac:dyDescent="0.2">
      <c r="C161" s="25" t="str">
        <f>"Объем: "&amp;Source!I109&amp;"=85/"&amp;"10"</f>
        <v>Объем: 8,5=85/10</v>
      </c>
    </row>
    <row r="162" spans="1:26" ht="14.25" x14ac:dyDescent="0.2">
      <c r="A162" s="49"/>
      <c r="B162" s="50"/>
      <c r="C162" s="50" t="s">
        <v>744</v>
      </c>
      <c r="D162" s="31"/>
      <c r="E162" s="12"/>
      <c r="F162" s="32">
        <f>Source!AO109</f>
        <v>83.33</v>
      </c>
      <c r="G162" s="33" t="str">
        <f>Source!DG109</f>
        <v>)*1,15</v>
      </c>
      <c r="H162" s="34">
        <f>ROUND(Source!AF109*Source!I109, 2)</f>
        <v>814.55</v>
      </c>
      <c r="I162" s="33"/>
      <c r="J162" s="33">
        <f>IF(Source!BA109&lt;&gt; 0, Source!BA109, 1)</f>
        <v>5.15</v>
      </c>
      <c r="K162" s="34">
        <f>Source!S109</f>
        <v>4194.9399999999996</v>
      </c>
      <c r="L162" s="35"/>
      <c r="R162">
        <f>H162</f>
        <v>814.55</v>
      </c>
    </row>
    <row r="163" spans="1:26" ht="14.25" x14ac:dyDescent="0.2">
      <c r="A163" s="49"/>
      <c r="B163" s="50"/>
      <c r="C163" s="50" t="s">
        <v>371</v>
      </c>
      <c r="D163" s="31"/>
      <c r="E163" s="12"/>
      <c r="F163" s="32">
        <f>Source!AM109</f>
        <v>45.89</v>
      </c>
      <c r="G163" s="33" t="str">
        <f>Source!DE109</f>
        <v>)*1,25</v>
      </c>
      <c r="H163" s="34">
        <f>ROUND(Source!AD109*Source!I109, 2)</f>
        <v>487.58</v>
      </c>
      <c r="I163" s="33"/>
      <c r="J163" s="33">
        <f>IF(Source!BB109&lt;&gt; 0, Source!BB109, 1)</f>
        <v>5.15</v>
      </c>
      <c r="K163" s="34">
        <f>Source!Q109</f>
        <v>2511.04</v>
      </c>
      <c r="L163" s="35"/>
    </row>
    <row r="164" spans="1:26" ht="14.25" x14ac:dyDescent="0.2">
      <c r="A164" s="49"/>
      <c r="B164" s="50"/>
      <c r="C164" s="50" t="s">
        <v>750</v>
      </c>
      <c r="D164" s="31"/>
      <c r="E164" s="12"/>
      <c r="F164" s="32">
        <f>Source!AN109</f>
        <v>5.13</v>
      </c>
      <c r="G164" s="33" t="str">
        <f>Source!DF109</f>
        <v>)*1,25</v>
      </c>
      <c r="H164" s="44">
        <f>ROUND(Source!AE109*Source!I109, 2)</f>
        <v>54.51</v>
      </c>
      <c r="I164" s="33"/>
      <c r="J164" s="33">
        <f>IF(Source!BS109&lt;&gt; 0, Source!BS109, 1)</f>
        <v>5.15</v>
      </c>
      <c r="K164" s="44">
        <f>Source!R109</f>
        <v>280.70999999999998</v>
      </c>
      <c r="L164" s="35"/>
      <c r="R164">
        <f>H164</f>
        <v>54.51</v>
      </c>
    </row>
    <row r="165" spans="1:26" ht="14.25" x14ac:dyDescent="0.2">
      <c r="A165" s="49"/>
      <c r="B165" s="50"/>
      <c r="C165" s="50" t="s">
        <v>751</v>
      </c>
      <c r="D165" s="31"/>
      <c r="E165" s="12"/>
      <c r="F165" s="32">
        <f>Source!AL109</f>
        <v>1482.5</v>
      </c>
      <c r="G165" s="33" t="str">
        <f>Source!DD109</f>
        <v/>
      </c>
      <c r="H165" s="34">
        <f>ROUND(Source!AC109*Source!I109, 2)</f>
        <v>12601.25</v>
      </c>
      <c r="I165" s="33"/>
      <c r="J165" s="33">
        <f>IF(Source!BC109&lt;&gt; 0, Source!BC109, 1)</f>
        <v>5.15</v>
      </c>
      <c r="K165" s="34">
        <f>Source!P109</f>
        <v>64896.44</v>
      </c>
      <c r="L165" s="35"/>
    </row>
    <row r="166" spans="1:26" ht="14.25" x14ac:dyDescent="0.2">
      <c r="A166" s="49"/>
      <c r="B166" s="50"/>
      <c r="C166" s="50" t="s">
        <v>745</v>
      </c>
      <c r="D166" s="31" t="s">
        <v>746</v>
      </c>
      <c r="E166" s="12">
        <f>Source!BZ109</f>
        <v>130</v>
      </c>
      <c r="F166" s="56" t="str">
        <f>CONCATENATE(" )", Source!DL109, Source!FT109, "=", Source!FX109)</f>
        <v xml:space="preserve"> )*0,9=117</v>
      </c>
      <c r="G166" s="69"/>
      <c r="H166" s="34">
        <f>SUM(S160:S168)</f>
        <v>1016.8</v>
      </c>
      <c r="I166" s="36"/>
      <c r="J166" s="30">
        <f>Source!AT109</f>
        <v>117</v>
      </c>
      <c r="K166" s="34">
        <f>SUM(T160:T168)</f>
        <v>5236.51</v>
      </c>
      <c r="L166" s="35"/>
    </row>
    <row r="167" spans="1:26" ht="14.25" x14ac:dyDescent="0.2">
      <c r="A167" s="49"/>
      <c r="B167" s="50"/>
      <c r="C167" s="50" t="s">
        <v>747</v>
      </c>
      <c r="D167" s="31" t="s">
        <v>746</v>
      </c>
      <c r="E167" s="12">
        <f>Source!CA109</f>
        <v>89</v>
      </c>
      <c r="F167" s="56" t="str">
        <f>CONCATENATE(" )", Source!DM109, Source!FU109, "=", Source!FY109)</f>
        <v xml:space="preserve"> )*0,85=75,65</v>
      </c>
      <c r="G167" s="69"/>
      <c r="H167" s="34">
        <f>SUM(U160:U168)</f>
        <v>657.44</v>
      </c>
      <c r="I167" s="36"/>
      <c r="J167" s="30">
        <f>Source!AU109</f>
        <v>76</v>
      </c>
      <c r="K167" s="34">
        <f>SUM(V160:V168)</f>
        <v>3401.49</v>
      </c>
      <c r="L167" s="35"/>
    </row>
    <row r="168" spans="1:26" ht="14.25" x14ac:dyDescent="0.2">
      <c r="A168" s="51"/>
      <c r="B168" s="52"/>
      <c r="C168" s="52" t="s">
        <v>748</v>
      </c>
      <c r="D168" s="37" t="s">
        <v>749</v>
      </c>
      <c r="E168" s="38">
        <f>Source!AQ109</f>
        <v>10.199999999999999</v>
      </c>
      <c r="F168" s="39"/>
      <c r="G168" s="40" t="str">
        <f>Source!DI109</f>
        <v>)*1,15</v>
      </c>
      <c r="H168" s="41"/>
      <c r="I168" s="40"/>
      <c r="J168" s="40"/>
      <c r="K168" s="41"/>
      <c r="L168" s="42">
        <f>Source!U109</f>
        <v>99.704999999999984</v>
      </c>
    </row>
    <row r="169" spans="1:26" ht="15" x14ac:dyDescent="0.25">
      <c r="G169" s="68">
        <f>H162+H163+H165+H166+H167</f>
        <v>15577.619999999999</v>
      </c>
      <c r="H169" s="68"/>
      <c r="J169" s="68">
        <f>K162+K163+K165+K166+K167</f>
        <v>80240.42</v>
      </c>
      <c r="K169" s="68"/>
      <c r="L169" s="43">
        <f>Source!U109</f>
        <v>99.704999999999984</v>
      </c>
      <c r="O169" s="26">
        <f>G169</f>
        <v>15577.619999999999</v>
      </c>
      <c r="P169" s="26">
        <f>J169</f>
        <v>80240.42</v>
      </c>
      <c r="Q169" s="26">
        <f>L169</f>
        <v>99.704999999999984</v>
      </c>
      <c r="W169">
        <f>IF(Source!BI109&lt;=1,H162+H163+H165+H166+H167, 0)</f>
        <v>15577.619999999999</v>
      </c>
      <c r="X169">
        <f>IF(Source!BI109=2,H162+H163+H165+H166+H167, 0)</f>
        <v>0</v>
      </c>
      <c r="Y169">
        <f>IF(Source!BI109=3,H162+H163+H165+H166+H167, 0)</f>
        <v>0</v>
      </c>
      <c r="Z169">
        <f>IF(Source!BI109=4,H162+H163+H165+H166+H167, 0)</f>
        <v>0</v>
      </c>
    </row>
    <row r="170" spans="1:26" ht="28.5" x14ac:dyDescent="0.2">
      <c r="A170" s="49" t="str">
        <f>Source!E111</f>
        <v>14</v>
      </c>
      <c r="B170" s="50" t="str">
        <f>Source!F111</f>
        <v>23-01-001-04</v>
      </c>
      <c r="C170" s="50" t="str">
        <f>Source!G111</f>
        <v>Устройство основания под трубопроводы бетонного</v>
      </c>
      <c r="D170" s="31" t="str">
        <f>Source!H111</f>
        <v>10 м3</v>
      </c>
      <c r="E170" s="12">
        <f>Source!I111</f>
        <v>9.2899999999999991</v>
      </c>
      <c r="F170" s="32">
        <f>Source!AL111+Source!AM111+Source!AO111</f>
        <v>6784.61</v>
      </c>
      <c r="G170" s="33"/>
      <c r="H170" s="34"/>
      <c r="I170" s="33" t="str">
        <f>Source!BO111</f>
        <v/>
      </c>
      <c r="J170" s="33"/>
      <c r="K170" s="34"/>
      <c r="L170" s="35"/>
      <c r="S170">
        <f>ROUND((Source!FX111/100)*((ROUND(Source!AF111*Source!I111, 2)+ROUND(Source!AE111*Source!I111, 2))), 2)</f>
        <v>2484.83</v>
      </c>
      <c r="T170">
        <f>Source!X111</f>
        <v>12796.88</v>
      </c>
      <c r="U170">
        <f>ROUND((Source!FY111/100)*((ROUND(Source!AF111*Source!I111, 2)+ROUND(Source!AE111*Source!I111, 2))), 2)</f>
        <v>1606.65</v>
      </c>
      <c r="V170">
        <f>Source!Y111</f>
        <v>8312.5</v>
      </c>
    </row>
    <row r="171" spans="1:26" x14ac:dyDescent="0.2">
      <c r="C171" s="25" t="str">
        <f>"Объем: "&amp;Source!I111&amp;"=92,9/"&amp;"10"</f>
        <v>Объем: 9,29=92,9/10</v>
      </c>
    </row>
    <row r="172" spans="1:26" ht="14.25" x14ac:dyDescent="0.2">
      <c r="A172" s="49"/>
      <c r="B172" s="50"/>
      <c r="C172" s="50" t="s">
        <v>744</v>
      </c>
      <c r="D172" s="31"/>
      <c r="E172" s="12"/>
      <c r="F172" s="32">
        <f>Source!AO111</f>
        <v>142.16</v>
      </c>
      <c r="G172" s="33" t="str">
        <f>Source!DG111</f>
        <v/>
      </c>
      <c r="H172" s="34">
        <f>ROUND(Source!AF111*Source!I111, 2)</f>
        <v>1320.67</v>
      </c>
      <c r="I172" s="33"/>
      <c r="J172" s="33">
        <f>IF(Source!BA111&lt;&gt; 0, Source!BA111, 1)</f>
        <v>5.15</v>
      </c>
      <c r="K172" s="34">
        <f>Source!S111</f>
        <v>6801.43</v>
      </c>
      <c r="L172" s="35"/>
      <c r="R172">
        <f>H172</f>
        <v>1320.67</v>
      </c>
    </row>
    <row r="173" spans="1:26" ht="14.25" x14ac:dyDescent="0.2">
      <c r="A173" s="49"/>
      <c r="B173" s="50"/>
      <c r="C173" s="50" t="s">
        <v>371</v>
      </c>
      <c r="D173" s="31"/>
      <c r="E173" s="12"/>
      <c r="F173" s="32">
        <f>Source!AM111</f>
        <v>410.17</v>
      </c>
      <c r="G173" s="33" t="str">
        <f>Source!DE111</f>
        <v/>
      </c>
      <c r="H173" s="34">
        <f>ROUND(Source!AD111*Source!I111, 2)</f>
        <v>3810.48</v>
      </c>
      <c r="I173" s="33"/>
      <c r="J173" s="33">
        <f>IF(Source!BB111&lt;&gt; 0, Source!BB111, 1)</f>
        <v>5.15</v>
      </c>
      <c r="K173" s="34">
        <f>Source!Q111</f>
        <v>19623.97</v>
      </c>
      <c r="L173" s="35"/>
    </row>
    <row r="174" spans="1:26" ht="14.25" x14ac:dyDescent="0.2">
      <c r="A174" s="49"/>
      <c r="B174" s="50"/>
      <c r="C174" s="50" t="s">
        <v>750</v>
      </c>
      <c r="D174" s="31"/>
      <c r="E174" s="12"/>
      <c r="F174" s="32">
        <f>Source!AN111</f>
        <v>86.45</v>
      </c>
      <c r="G174" s="33" t="str">
        <f>Source!DF111</f>
        <v/>
      </c>
      <c r="H174" s="44">
        <f>ROUND(Source!AE111*Source!I111, 2)</f>
        <v>803.12</v>
      </c>
      <c r="I174" s="33"/>
      <c r="J174" s="33">
        <f>IF(Source!BS111&lt;&gt; 0, Source!BS111, 1)</f>
        <v>5.15</v>
      </c>
      <c r="K174" s="44">
        <f>Source!R111</f>
        <v>4136.07</v>
      </c>
      <c r="L174" s="35"/>
      <c r="R174">
        <f>H174</f>
        <v>803.12</v>
      </c>
    </row>
    <row r="175" spans="1:26" ht="14.25" x14ac:dyDescent="0.2">
      <c r="A175" s="49"/>
      <c r="B175" s="50"/>
      <c r="C175" s="50" t="s">
        <v>751</v>
      </c>
      <c r="D175" s="31"/>
      <c r="E175" s="12"/>
      <c r="F175" s="32">
        <f>Source!AL111</f>
        <v>6232.28</v>
      </c>
      <c r="G175" s="33" t="str">
        <f>Source!DD111</f>
        <v/>
      </c>
      <c r="H175" s="34">
        <f>ROUND(Source!AC111*Source!I111, 2)</f>
        <v>57897.88</v>
      </c>
      <c r="I175" s="33"/>
      <c r="J175" s="33">
        <f>IF(Source!BC111&lt;&gt; 0, Source!BC111, 1)</f>
        <v>5.15</v>
      </c>
      <c r="K175" s="34">
        <f>Source!P111</f>
        <v>298174.09000000003</v>
      </c>
      <c r="L175" s="35"/>
    </row>
    <row r="176" spans="1:26" ht="14.25" x14ac:dyDescent="0.2">
      <c r="A176" s="49"/>
      <c r="B176" s="50"/>
      <c r="C176" s="50" t="s">
        <v>745</v>
      </c>
      <c r="D176" s="31" t="s">
        <v>746</v>
      </c>
      <c r="E176" s="12">
        <f>Source!BZ111</f>
        <v>130</v>
      </c>
      <c r="F176" s="56" t="str">
        <f>CONCATENATE(" )", Source!DL111, Source!FT111, "=", Source!FX111)</f>
        <v xml:space="preserve"> )*0,9=117</v>
      </c>
      <c r="G176" s="69"/>
      <c r="H176" s="34">
        <f>SUM(S170:S178)</f>
        <v>2484.83</v>
      </c>
      <c r="I176" s="36"/>
      <c r="J176" s="30">
        <f>Source!AT111</f>
        <v>117</v>
      </c>
      <c r="K176" s="34">
        <f>SUM(T170:T178)</f>
        <v>12796.88</v>
      </c>
      <c r="L176" s="35"/>
    </row>
    <row r="177" spans="1:26" ht="14.25" x14ac:dyDescent="0.2">
      <c r="A177" s="49"/>
      <c r="B177" s="50"/>
      <c r="C177" s="50" t="s">
        <v>747</v>
      </c>
      <c r="D177" s="31" t="s">
        <v>746</v>
      </c>
      <c r="E177" s="12">
        <f>Source!CA111</f>
        <v>89</v>
      </c>
      <c r="F177" s="56" t="str">
        <f>CONCATENATE(" )", Source!DM111, Source!FU111, "=", Source!FY111)</f>
        <v xml:space="preserve"> )*0,85=75,65</v>
      </c>
      <c r="G177" s="69"/>
      <c r="H177" s="34">
        <f>SUM(U170:U178)</f>
        <v>1606.65</v>
      </c>
      <c r="I177" s="36"/>
      <c r="J177" s="30">
        <f>Source!AU111</f>
        <v>76</v>
      </c>
      <c r="K177" s="34">
        <f>SUM(V170:V178)</f>
        <v>8312.5</v>
      </c>
      <c r="L177" s="35"/>
    </row>
    <row r="178" spans="1:26" ht="14.25" x14ac:dyDescent="0.2">
      <c r="A178" s="51"/>
      <c r="B178" s="52"/>
      <c r="C178" s="52" t="s">
        <v>748</v>
      </c>
      <c r="D178" s="37" t="s">
        <v>749</v>
      </c>
      <c r="E178" s="38">
        <f>Source!AQ111</f>
        <v>17.399999999999999</v>
      </c>
      <c r="F178" s="39"/>
      <c r="G178" s="40" t="str">
        <f>Source!DI111</f>
        <v/>
      </c>
      <c r="H178" s="41"/>
      <c r="I178" s="40"/>
      <c r="J178" s="40"/>
      <c r="K178" s="41"/>
      <c r="L178" s="42">
        <f>Source!U111</f>
        <v>161.64599999999996</v>
      </c>
    </row>
    <row r="179" spans="1:26" ht="15" x14ac:dyDescent="0.25">
      <c r="G179" s="68">
        <f>H172+H173+H175+H176+H177</f>
        <v>67120.509999999995</v>
      </c>
      <c r="H179" s="68"/>
      <c r="J179" s="68">
        <f>K172+K173+K175+K176+K177</f>
        <v>345708.87000000005</v>
      </c>
      <c r="K179" s="68"/>
      <c r="L179" s="43">
        <f>Source!U111</f>
        <v>161.64599999999996</v>
      </c>
      <c r="O179" s="26">
        <f>G179</f>
        <v>67120.509999999995</v>
      </c>
      <c r="P179" s="26">
        <f>J179</f>
        <v>345708.87000000005</v>
      </c>
      <c r="Q179" s="26">
        <f>L179</f>
        <v>161.64599999999996</v>
      </c>
      <c r="W179">
        <f>IF(Source!BI111&lt;=1,H172+H173+H175+H176+H177, 0)</f>
        <v>67120.509999999995</v>
      </c>
      <c r="X179">
        <f>IF(Source!BI111=2,H172+H173+H175+H176+H177, 0)</f>
        <v>0</v>
      </c>
      <c r="Y179">
        <f>IF(Source!BI111=3,H172+H173+H175+H176+H177, 0)</f>
        <v>0</v>
      </c>
      <c r="Z179">
        <f>IF(Source!BI111=4,H172+H173+H175+H176+H177, 0)</f>
        <v>0</v>
      </c>
    </row>
    <row r="180" spans="1:26" ht="28.5" x14ac:dyDescent="0.2">
      <c r="A180" s="49" t="str">
        <f>Source!E113</f>
        <v>15</v>
      </c>
      <c r="B180" s="50" t="str">
        <f>Source!F113</f>
        <v>46-03-007-02</v>
      </c>
      <c r="C180" s="50" t="str">
        <f>Source!G113</f>
        <v>Пробивка проемов в конструкциях из бетона</v>
      </c>
      <c r="D180" s="31" t="str">
        <f>Source!H113</f>
        <v>м3</v>
      </c>
      <c r="E180" s="12">
        <f>Source!I113</f>
        <v>0.125</v>
      </c>
      <c r="F180" s="32">
        <f>Source!AL113+Source!AM113+Source!AO113</f>
        <v>654.12</v>
      </c>
      <c r="G180" s="33"/>
      <c r="H180" s="34"/>
      <c r="I180" s="33" t="str">
        <f>Source!BO113</f>
        <v/>
      </c>
      <c r="J180" s="33"/>
      <c r="K180" s="34"/>
      <c r="L180" s="35"/>
      <c r="S180">
        <f>ROUND((Source!FX113/100)*((ROUND(Source!AF113*Source!I113, 2)+ROUND(Source!AE113*Source!I113, 2))), 2)</f>
        <v>30.65</v>
      </c>
      <c r="T180">
        <f>Source!X113</f>
        <v>157.84</v>
      </c>
      <c r="U180">
        <f>ROUND((Source!FY113/100)*((ROUND(Source!AF113*Source!I113, 2)+ROUND(Source!AE113*Source!I113, 2))), 2)</f>
        <v>18.420000000000002</v>
      </c>
      <c r="V180">
        <f>Source!Y113</f>
        <v>95.66</v>
      </c>
    </row>
    <row r="181" spans="1:26" ht="14.25" x14ac:dyDescent="0.2">
      <c r="A181" s="49"/>
      <c r="B181" s="50"/>
      <c r="C181" s="50" t="s">
        <v>744</v>
      </c>
      <c r="D181" s="31"/>
      <c r="E181" s="12"/>
      <c r="F181" s="32">
        <f>Source!AO113</f>
        <v>247.66</v>
      </c>
      <c r="G181" s="33" t="str">
        <f>Source!DG113</f>
        <v/>
      </c>
      <c r="H181" s="34">
        <f>ROUND(Source!AF113*Source!I113, 2)</f>
        <v>30.96</v>
      </c>
      <c r="I181" s="33"/>
      <c r="J181" s="33">
        <f>IF(Source!BA113&lt;&gt; 0, Source!BA113, 1)</f>
        <v>5.15</v>
      </c>
      <c r="K181" s="34">
        <f>Source!S113</f>
        <v>159.43</v>
      </c>
      <c r="L181" s="35"/>
      <c r="R181">
        <f>H181</f>
        <v>30.96</v>
      </c>
    </row>
    <row r="182" spans="1:26" ht="14.25" x14ac:dyDescent="0.2">
      <c r="A182" s="49"/>
      <c r="B182" s="50"/>
      <c r="C182" s="50" t="s">
        <v>371</v>
      </c>
      <c r="D182" s="31"/>
      <c r="E182" s="12"/>
      <c r="F182" s="32">
        <f>Source!AM113</f>
        <v>406.46</v>
      </c>
      <c r="G182" s="33" t="str">
        <f>Source!DE113</f>
        <v/>
      </c>
      <c r="H182" s="34">
        <f>ROUND(Source!AD113*Source!I113, 2)</f>
        <v>50.81</v>
      </c>
      <c r="I182" s="33"/>
      <c r="J182" s="33">
        <f>IF(Source!BB113&lt;&gt; 0, Source!BB113, 1)</f>
        <v>5.15</v>
      </c>
      <c r="K182" s="34">
        <f>Source!Q113</f>
        <v>261.66000000000003</v>
      </c>
      <c r="L182" s="35"/>
    </row>
    <row r="183" spans="1:26" ht="14.25" x14ac:dyDescent="0.2">
      <c r="A183" s="49"/>
      <c r="B183" s="50"/>
      <c r="C183" s="50" t="s">
        <v>745</v>
      </c>
      <c r="D183" s="31" t="s">
        <v>746</v>
      </c>
      <c r="E183" s="12">
        <f>Source!BZ113</f>
        <v>110</v>
      </c>
      <c r="F183" s="56" t="str">
        <f>CONCATENATE(" )", Source!DL113, Source!FT113, "=", Source!FX113)</f>
        <v xml:space="preserve"> )*0,9=99</v>
      </c>
      <c r="G183" s="69"/>
      <c r="H183" s="34">
        <f>SUM(S180:S185)</f>
        <v>30.65</v>
      </c>
      <c r="I183" s="36"/>
      <c r="J183" s="30">
        <f>Source!AT113</f>
        <v>99</v>
      </c>
      <c r="K183" s="34">
        <f>SUM(T180:T185)</f>
        <v>157.84</v>
      </c>
      <c r="L183" s="35"/>
    </row>
    <row r="184" spans="1:26" ht="14.25" x14ac:dyDescent="0.2">
      <c r="A184" s="49"/>
      <c r="B184" s="50"/>
      <c r="C184" s="50" t="s">
        <v>747</v>
      </c>
      <c r="D184" s="31" t="s">
        <v>746</v>
      </c>
      <c r="E184" s="12">
        <f>Source!CA113</f>
        <v>70</v>
      </c>
      <c r="F184" s="56" t="str">
        <f>CONCATENATE(" )", Source!DM113, Source!FU113, "=", Source!FY113)</f>
        <v xml:space="preserve"> )*0,85=59,5</v>
      </c>
      <c r="G184" s="69"/>
      <c r="H184" s="34">
        <f>SUM(U180:U185)</f>
        <v>18.420000000000002</v>
      </c>
      <c r="I184" s="36"/>
      <c r="J184" s="30">
        <f>Source!AU113</f>
        <v>60</v>
      </c>
      <c r="K184" s="34">
        <f>SUM(V180:V185)</f>
        <v>95.66</v>
      </c>
      <c r="L184" s="35"/>
    </row>
    <row r="185" spans="1:26" ht="14.25" x14ac:dyDescent="0.2">
      <c r="A185" s="51"/>
      <c r="B185" s="52"/>
      <c r="C185" s="52" t="s">
        <v>748</v>
      </c>
      <c r="D185" s="37" t="s">
        <v>749</v>
      </c>
      <c r="E185" s="38">
        <f>Source!AQ113</f>
        <v>27.61</v>
      </c>
      <c r="F185" s="39"/>
      <c r="G185" s="40" t="str">
        <f>Source!DI113</f>
        <v/>
      </c>
      <c r="H185" s="41"/>
      <c r="I185" s="40"/>
      <c r="J185" s="40"/>
      <c r="K185" s="41"/>
      <c r="L185" s="42">
        <f>Source!U113</f>
        <v>3.4512499999999999</v>
      </c>
    </row>
    <row r="186" spans="1:26" ht="15" x14ac:dyDescent="0.25">
      <c r="G186" s="68">
        <f>H181+H182+H183+H184</f>
        <v>130.84000000000003</v>
      </c>
      <c r="H186" s="68"/>
      <c r="J186" s="68">
        <f>K181+K182+K183+K184</f>
        <v>674.59</v>
      </c>
      <c r="K186" s="68"/>
      <c r="L186" s="43">
        <f>Source!U113</f>
        <v>3.4512499999999999</v>
      </c>
      <c r="O186" s="26">
        <f>G186</f>
        <v>130.84000000000003</v>
      </c>
      <c r="P186" s="26">
        <f>J186</f>
        <v>674.59</v>
      </c>
      <c r="Q186" s="26">
        <f>L186</f>
        <v>3.4512499999999999</v>
      </c>
      <c r="W186">
        <f>IF(Source!BI113&lt;=1,H181+H182+H183+H184, 0)</f>
        <v>130.84000000000003</v>
      </c>
      <c r="X186">
        <f>IF(Source!BI113=2,H181+H182+H183+H184, 0)</f>
        <v>0</v>
      </c>
      <c r="Y186">
        <f>IF(Source!BI113=3,H181+H182+H183+H184, 0)</f>
        <v>0</v>
      </c>
      <c r="Z186">
        <f>IF(Source!BI113=4,H181+H182+H183+H184, 0)</f>
        <v>0</v>
      </c>
    </row>
    <row r="187" spans="1:26" ht="114" x14ac:dyDescent="0.2">
      <c r="A187" s="49" t="str">
        <f>Source!E115</f>
        <v>16</v>
      </c>
      <c r="B187" s="50" t="str">
        <f>Source!F115</f>
        <v>26-01-011-01</v>
      </c>
      <c r="C187" s="50" t="str">
        <f>Source!G115</f>
        <v>Демонтаж: Изоляция плоских и криволинейных поверхностей матами минераловатными прошивными безобкладочными и в обкладках, плитами минераловатными на синтетическом связующем, плитами из стеклянного штапельного волокна (водонапорная башня)</v>
      </c>
      <c r="D187" s="31" t="str">
        <f>Source!H115</f>
        <v>м3</v>
      </c>
      <c r="E187" s="12">
        <f>Source!I115</f>
        <v>1.5</v>
      </c>
      <c r="F187" s="32">
        <f>Source!AL115+Source!AM115+Source!AO115</f>
        <v>306.61</v>
      </c>
      <c r="G187" s="33"/>
      <c r="H187" s="34"/>
      <c r="I187" s="33" t="str">
        <f>Source!BO115</f>
        <v/>
      </c>
      <c r="J187" s="33"/>
      <c r="K187" s="34"/>
      <c r="L187" s="35"/>
      <c r="S187">
        <f>ROUND((Source!FX115/100)*((ROUND(Source!AF115*Source!I115, 2)+ROUND(Source!AE115*Source!I115, 2))), 2)</f>
        <v>154.88</v>
      </c>
      <c r="T187">
        <f>Source!X115</f>
        <v>797.65</v>
      </c>
      <c r="U187">
        <f>ROUND((Source!FY115/100)*((ROUND(Source!AF115*Source!I115, 2)+ROUND(Source!AE115*Source!I115, 2))), 2)</f>
        <v>102.39</v>
      </c>
      <c r="V187">
        <f>Source!Y115</f>
        <v>531.77</v>
      </c>
    </row>
    <row r="188" spans="1:26" ht="14.25" x14ac:dyDescent="0.2">
      <c r="A188" s="49"/>
      <c r="B188" s="50"/>
      <c r="C188" s="50" t="s">
        <v>744</v>
      </c>
      <c r="D188" s="31"/>
      <c r="E188" s="12"/>
      <c r="F188" s="32">
        <f>Source!AO115</f>
        <v>137.49</v>
      </c>
      <c r="G188" s="33" t="str">
        <f>Source!DG115</f>
        <v>)*0,8</v>
      </c>
      <c r="H188" s="34">
        <f>ROUND(Source!AF115*Source!I115, 2)</f>
        <v>164.99</v>
      </c>
      <c r="I188" s="33"/>
      <c r="J188" s="33">
        <f>IF(Source!BA115&lt;&gt; 0, Source!BA115, 1)</f>
        <v>5.15</v>
      </c>
      <c r="K188" s="34">
        <f>Source!S115</f>
        <v>849.69</v>
      </c>
      <c r="L188" s="35"/>
      <c r="R188">
        <f>H188</f>
        <v>164.99</v>
      </c>
    </row>
    <row r="189" spans="1:26" ht="14.25" x14ac:dyDescent="0.2">
      <c r="A189" s="49"/>
      <c r="B189" s="50"/>
      <c r="C189" s="50" t="s">
        <v>371</v>
      </c>
      <c r="D189" s="31"/>
      <c r="E189" s="12"/>
      <c r="F189" s="32">
        <f>Source!AM115</f>
        <v>33.94</v>
      </c>
      <c r="G189" s="33" t="str">
        <f>Source!DE115</f>
        <v>)*0,8</v>
      </c>
      <c r="H189" s="34">
        <f>ROUND(Source!AD115*Source!I115, 2)</f>
        <v>40.729999999999997</v>
      </c>
      <c r="I189" s="33"/>
      <c r="J189" s="33">
        <f>IF(Source!BB115&lt;&gt; 0, Source!BB115, 1)</f>
        <v>5.15</v>
      </c>
      <c r="K189" s="34">
        <f>Source!Q115</f>
        <v>209.75</v>
      </c>
      <c r="L189" s="35"/>
    </row>
    <row r="190" spans="1:26" ht="14.25" x14ac:dyDescent="0.2">
      <c r="A190" s="49"/>
      <c r="B190" s="50"/>
      <c r="C190" s="50" t="s">
        <v>750</v>
      </c>
      <c r="D190" s="31"/>
      <c r="E190" s="12"/>
      <c r="F190" s="32">
        <f>Source!AN115</f>
        <v>5.92</v>
      </c>
      <c r="G190" s="33" t="str">
        <f>Source!DF115</f>
        <v>)*0,8</v>
      </c>
      <c r="H190" s="44">
        <f>ROUND(Source!AE115*Source!I115, 2)</f>
        <v>7.1</v>
      </c>
      <c r="I190" s="33"/>
      <c r="J190" s="33">
        <f>IF(Source!BS115&lt;&gt; 0, Source!BS115, 1)</f>
        <v>5.15</v>
      </c>
      <c r="K190" s="44">
        <f>Source!R115</f>
        <v>36.590000000000003</v>
      </c>
      <c r="L190" s="35"/>
      <c r="R190">
        <f>H190</f>
        <v>7.1</v>
      </c>
    </row>
    <row r="191" spans="1:26" ht="14.25" x14ac:dyDescent="0.2">
      <c r="A191" s="49"/>
      <c r="B191" s="50"/>
      <c r="C191" s="50" t="s">
        <v>745</v>
      </c>
      <c r="D191" s="31" t="s">
        <v>746</v>
      </c>
      <c r="E191" s="12">
        <f>Source!BZ115</f>
        <v>100</v>
      </c>
      <c r="F191" s="56" t="str">
        <f>CONCATENATE(" )", Source!DL115, Source!FT115, "=", Source!FX115)</f>
        <v xml:space="preserve"> )*0,9=90</v>
      </c>
      <c r="G191" s="69"/>
      <c r="H191" s="34">
        <f>SUM(S187:S193)</f>
        <v>154.88</v>
      </c>
      <c r="I191" s="36"/>
      <c r="J191" s="30">
        <f>Source!AT115</f>
        <v>90</v>
      </c>
      <c r="K191" s="34">
        <f>SUM(T187:T193)</f>
        <v>797.65</v>
      </c>
      <c r="L191" s="35"/>
    </row>
    <row r="192" spans="1:26" ht="14.25" x14ac:dyDescent="0.2">
      <c r="A192" s="49"/>
      <c r="B192" s="50"/>
      <c r="C192" s="50" t="s">
        <v>747</v>
      </c>
      <c r="D192" s="31" t="s">
        <v>746</v>
      </c>
      <c r="E192" s="12">
        <f>Source!CA115</f>
        <v>70</v>
      </c>
      <c r="F192" s="56" t="str">
        <f>CONCATENATE(" )", Source!DM115, Source!FU115, "=", Source!FY115)</f>
        <v xml:space="preserve"> )*0,85=59,5</v>
      </c>
      <c r="G192" s="69"/>
      <c r="H192" s="34">
        <f>SUM(U187:U193)</f>
        <v>102.39</v>
      </c>
      <c r="I192" s="36"/>
      <c r="J192" s="30">
        <f>Source!AU115</f>
        <v>60</v>
      </c>
      <c r="K192" s="34">
        <f>SUM(V187:V193)</f>
        <v>531.77</v>
      </c>
      <c r="L192" s="35"/>
    </row>
    <row r="193" spans="1:26" ht="14.25" x14ac:dyDescent="0.2">
      <c r="A193" s="51"/>
      <c r="B193" s="52"/>
      <c r="C193" s="52" t="s">
        <v>748</v>
      </c>
      <c r="D193" s="37" t="s">
        <v>749</v>
      </c>
      <c r="E193" s="38">
        <f>Source!AQ115</f>
        <v>14.8</v>
      </c>
      <c r="F193" s="39"/>
      <c r="G193" s="40" t="str">
        <f>Source!DI115</f>
        <v>)*0,8</v>
      </c>
      <c r="H193" s="41"/>
      <c r="I193" s="40"/>
      <c r="J193" s="40"/>
      <c r="K193" s="41"/>
      <c r="L193" s="42">
        <f>Source!U115</f>
        <v>17.760000000000002</v>
      </c>
    </row>
    <row r="194" spans="1:26" ht="15" x14ac:dyDescent="0.25">
      <c r="G194" s="68">
        <f>H188+H189+H191+H192</f>
        <v>462.99</v>
      </c>
      <c r="H194" s="68"/>
      <c r="J194" s="68">
        <f>K188+K189+K191+K192</f>
        <v>2388.86</v>
      </c>
      <c r="K194" s="68"/>
      <c r="L194" s="43">
        <f>Source!U115</f>
        <v>17.760000000000002</v>
      </c>
      <c r="O194" s="26">
        <f>G194</f>
        <v>462.99</v>
      </c>
      <c r="P194" s="26">
        <f>J194</f>
        <v>2388.86</v>
      </c>
      <c r="Q194" s="26">
        <f>L194</f>
        <v>17.760000000000002</v>
      </c>
      <c r="W194">
        <f>IF(Source!BI115&lt;=1,H188+H189+H191+H192, 0)</f>
        <v>462.99</v>
      </c>
      <c r="X194">
        <f>IF(Source!BI115=2,H188+H189+H191+H192, 0)</f>
        <v>0</v>
      </c>
      <c r="Y194">
        <f>IF(Source!BI115=3,H188+H189+H191+H192, 0)</f>
        <v>0</v>
      </c>
      <c r="Z194">
        <f>IF(Source!BI115=4,H188+H189+H191+H192, 0)</f>
        <v>0</v>
      </c>
    </row>
    <row r="195" spans="1:26" ht="71.25" x14ac:dyDescent="0.2">
      <c r="A195" s="49" t="str">
        <f>Source!E117</f>
        <v>17</v>
      </c>
      <c r="B195" s="50" t="str">
        <f>Source!F117</f>
        <v>26-01-001-01</v>
      </c>
      <c r="C195" s="50" t="str">
        <f>Source!G117</f>
        <v>Изоляция трубопроводов конструкциями теплоизоляционными комплектными на основе цилиндров минераловатных на синтетическом связующем</v>
      </c>
      <c r="D195" s="31" t="str">
        <f>Source!H117</f>
        <v>м3</v>
      </c>
      <c r="E195" s="12">
        <f>Source!I117</f>
        <v>11.2</v>
      </c>
      <c r="F195" s="32">
        <f>Source!AL117+Source!AM117+Source!AO117</f>
        <v>968.7</v>
      </c>
      <c r="G195" s="33"/>
      <c r="H195" s="34"/>
      <c r="I195" s="33" t="str">
        <f>Source!BO117</f>
        <v/>
      </c>
      <c r="J195" s="33"/>
      <c r="K195" s="34"/>
      <c r="L195" s="35"/>
      <c r="S195">
        <f>ROUND((Source!FX117/100)*((ROUND(Source!AF117*Source!I117, 2)+ROUND(Source!AE117*Source!I117, 2))), 2)</f>
        <v>3718.51</v>
      </c>
      <c r="T195">
        <f>Source!X117</f>
        <v>19150.34</v>
      </c>
      <c r="U195">
        <f>ROUND((Source!FY117/100)*((ROUND(Source!AF117*Source!I117, 2)+ROUND(Source!AE117*Source!I117, 2))), 2)</f>
        <v>2458.35</v>
      </c>
      <c r="V195">
        <f>Source!Y117</f>
        <v>12766.9</v>
      </c>
    </row>
    <row r="196" spans="1:26" ht="14.25" x14ac:dyDescent="0.2">
      <c r="A196" s="49"/>
      <c r="B196" s="50"/>
      <c r="C196" s="50" t="s">
        <v>744</v>
      </c>
      <c r="D196" s="31"/>
      <c r="E196" s="12"/>
      <c r="F196" s="32">
        <f>Source!AO117</f>
        <v>360.2</v>
      </c>
      <c r="G196" s="33" t="str">
        <f>Source!DG117</f>
        <v/>
      </c>
      <c r="H196" s="34">
        <f>ROUND(Source!AF117*Source!I117, 2)</f>
        <v>4034.24</v>
      </c>
      <c r="I196" s="33"/>
      <c r="J196" s="33">
        <f>IF(Source!BA117&lt;&gt; 0, Source!BA117, 1)</f>
        <v>5.15</v>
      </c>
      <c r="K196" s="34">
        <f>Source!S117</f>
        <v>20776.34</v>
      </c>
      <c r="L196" s="35"/>
      <c r="R196">
        <f>H196</f>
        <v>4034.24</v>
      </c>
    </row>
    <row r="197" spans="1:26" ht="14.25" x14ac:dyDescent="0.2">
      <c r="A197" s="49"/>
      <c r="B197" s="50"/>
      <c r="C197" s="50" t="s">
        <v>371</v>
      </c>
      <c r="D197" s="31"/>
      <c r="E197" s="12"/>
      <c r="F197" s="32">
        <f>Source!AM117</f>
        <v>49.28</v>
      </c>
      <c r="G197" s="33" t="str">
        <f>Source!DE117</f>
        <v/>
      </c>
      <c r="H197" s="34">
        <f>ROUND(Source!AD117*Source!I117, 2)</f>
        <v>551.94000000000005</v>
      </c>
      <c r="I197" s="33"/>
      <c r="J197" s="33">
        <f>IF(Source!BB117&lt;&gt; 0, Source!BB117, 1)</f>
        <v>5.15</v>
      </c>
      <c r="K197" s="34">
        <f>Source!Q117</f>
        <v>2842.47</v>
      </c>
      <c r="L197" s="35"/>
    </row>
    <row r="198" spans="1:26" ht="14.25" x14ac:dyDescent="0.2">
      <c r="A198" s="49"/>
      <c r="B198" s="50"/>
      <c r="C198" s="50" t="s">
        <v>750</v>
      </c>
      <c r="D198" s="31"/>
      <c r="E198" s="12"/>
      <c r="F198" s="32">
        <f>Source!AN117</f>
        <v>8.6999999999999993</v>
      </c>
      <c r="G198" s="33" t="str">
        <f>Source!DF117</f>
        <v/>
      </c>
      <c r="H198" s="44">
        <f>ROUND(Source!AE117*Source!I117, 2)</f>
        <v>97.44</v>
      </c>
      <c r="I198" s="33"/>
      <c r="J198" s="33">
        <f>IF(Source!BS117&lt;&gt; 0, Source!BS117, 1)</f>
        <v>5.15</v>
      </c>
      <c r="K198" s="44">
        <f>Source!R117</f>
        <v>501.82</v>
      </c>
      <c r="L198" s="35"/>
      <c r="R198">
        <f>H198</f>
        <v>97.44</v>
      </c>
    </row>
    <row r="199" spans="1:26" ht="14.25" x14ac:dyDescent="0.2">
      <c r="A199" s="49"/>
      <c r="B199" s="50"/>
      <c r="C199" s="50" t="s">
        <v>751</v>
      </c>
      <c r="D199" s="31"/>
      <c r="E199" s="12"/>
      <c r="F199" s="32">
        <f>Source!AL117</f>
        <v>559.22</v>
      </c>
      <c r="G199" s="33" t="str">
        <f>Source!DD117</f>
        <v/>
      </c>
      <c r="H199" s="34">
        <f>ROUND(Source!AC117*Source!I117, 2)</f>
        <v>6263.26</v>
      </c>
      <c r="I199" s="33"/>
      <c r="J199" s="33">
        <f>IF(Source!BC117&lt;&gt; 0, Source!BC117, 1)</f>
        <v>5.15</v>
      </c>
      <c r="K199" s="34">
        <f>Source!P117</f>
        <v>32255.81</v>
      </c>
      <c r="L199" s="35"/>
    </row>
    <row r="200" spans="1:26" ht="14.25" x14ac:dyDescent="0.2">
      <c r="A200" s="49"/>
      <c r="B200" s="50"/>
      <c r="C200" s="50" t="s">
        <v>745</v>
      </c>
      <c r="D200" s="31" t="s">
        <v>746</v>
      </c>
      <c r="E200" s="12">
        <f>Source!BZ117</f>
        <v>100</v>
      </c>
      <c r="F200" s="56" t="str">
        <f>CONCATENATE(" )", Source!DL117, Source!FT117, "=", Source!FX117)</f>
        <v xml:space="preserve"> )*0,9=90</v>
      </c>
      <c r="G200" s="69"/>
      <c r="H200" s="34">
        <f>SUM(S195:S204)</f>
        <v>3718.51</v>
      </c>
      <c r="I200" s="36"/>
      <c r="J200" s="30">
        <f>Source!AT117</f>
        <v>90</v>
      </c>
      <c r="K200" s="34">
        <f>SUM(T195:T204)</f>
        <v>19150.34</v>
      </c>
      <c r="L200" s="35"/>
    </row>
    <row r="201" spans="1:26" ht="14.25" x14ac:dyDescent="0.2">
      <c r="A201" s="49"/>
      <c r="B201" s="50"/>
      <c r="C201" s="50" t="s">
        <v>747</v>
      </c>
      <c r="D201" s="31" t="s">
        <v>746</v>
      </c>
      <c r="E201" s="12">
        <f>Source!CA117</f>
        <v>70</v>
      </c>
      <c r="F201" s="56" t="str">
        <f>CONCATENATE(" )", Source!DM117, Source!FU117, "=", Source!FY117)</f>
        <v xml:space="preserve"> )*0,85=59,5</v>
      </c>
      <c r="G201" s="69"/>
      <c r="H201" s="34">
        <f>SUM(U195:U204)</f>
        <v>2458.35</v>
      </c>
      <c r="I201" s="36"/>
      <c r="J201" s="30">
        <f>Source!AU117</f>
        <v>60</v>
      </c>
      <c r="K201" s="34">
        <f>SUM(V195:V204)</f>
        <v>12766.9</v>
      </c>
      <c r="L201" s="35"/>
    </row>
    <row r="202" spans="1:26" ht="14.25" x14ac:dyDescent="0.2">
      <c r="A202" s="49"/>
      <c r="B202" s="50"/>
      <c r="C202" s="50" t="s">
        <v>748</v>
      </c>
      <c r="D202" s="31" t="s">
        <v>749</v>
      </c>
      <c r="E202" s="12">
        <f>Source!AQ117</f>
        <v>36.31</v>
      </c>
      <c r="F202" s="32"/>
      <c r="G202" s="33" t="str">
        <f>Source!DI117</f>
        <v/>
      </c>
      <c r="H202" s="34"/>
      <c r="I202" s="33"/>
      <c r="J202" s="33"/>
      <c r="K202" s="34"/>
      <c r="L202" s="45">
        <f>Source!U117</f>
        <v>406.67200000000003</v>
      </c>
    </row>
    <row r="203" spans="1:26" ht="42.75" x14ac:dyDescent="0.2">
      <c r="A203" s="49" t="str">
        <f>Source!E119</f>
        <v>17,1</v>
      </c>
      <c r="B203" s="50" t="str">
        <f>Source!F119</f>
        <v>12.2.08.03</v>
      </c>
      <c r="C203" s="50" t="str">
        <f>Source!G119</f>
        <v>Конструкции из цилиндров минераловатных на синтетическом связующем</v>
      </c>
      <c r="D203" s="31" t="str">
        <f>Source!H119</f>
        <v>м3</v>
      </c>
      <c r="E203" s="12">
        <f>Source!I119</f>
        <v>11.56288</v>
      </c>
      <c r="F203" s="32">
        <f>Source!AL119+Source!AM119+Source!AO119</f>
        <v>0</v>
      </c>
      <c r="G203" s="46" t="s">
        <v>3</v>
      </c>
      <c r="H203" s="34">
        <f>ROUND(Source!AC119*Source!I119, 2)+ROUND(Source!AD119*Source!I119, 2)+ROUND(Source!AF119*Source!I119, 2)</f>
        <v>0</v>
      </c>
      <c r="I203" s="33"/>
      <c r="J203" s="33">
        <f>IF(Source!BC119&lt;&gt; 0, Source!BC119, 1)</f>
        <v>5.15</v>
      </c>
      <c r="K203" s="34">
        <f>Source!O119</f>
        <v>0</v>
      </c>
      <c r="L203" s="35"/>
      <c r="S203">
        <f>ROUND((Source!FX119/100)*((ROUND(Source!AF119*Source!I119, 2)+ROUND(Source!AE119*Source!I119, 2))), 2)</f>
        <v>0</v>
      </c>
      <c r="T203">
        <f>Source!X119</f>
        <v>0</v>
      </c>
      <c r="U203">
        <f>ROUND((Source!FY119/100)*((ROUND(Source!AF119*Source!I119, 2)+ROUND(Source!AE119*Source!I119, 2))), 2)</f>
        <v>0</v>
      </c>
      <c r="V203">
        <f>Source!Y119</f>
        <v>0</v>
      </c>
      <c r="W203">
        <f>IF(Source!BI119&lt;=1,H203, 0)</f>
        <v>0</v>
      </c>
      <c r="X203">
        <f>IF(Source!BI119=2,H203, 0)</f>
        <v>0</v>
      </c>
      <c r="Y203">
        <f>IF(Source!BI119=3,H203, 0)</f>
        <v>0</v>
      </c>
      <c r="Z203">
        <f>IF(Source!BI119=4,H203, 0)</f>
        <v>0</v>
      </c>
    </row>
    <row r="204" spans="1:26" ht="28.5" x14ac:dyDescent="0.2">
      <c r="A204" s="51" t="str">
        <f>Source!E121</f>
        <v>17,2</v>
      </c>
      <c r="B204" s="52" t="str">
        <f>Source!F121</f>
        <v>12.2.04.02-0001</v>
      </c>
      <c r="C204" s="52" t="str">
        <f>Source!G121</f>
        <v>Маты минераловатные, марка "Тех мат" ROCKWOOL, толщиной 50 мм</v>
      </c>
      <c r="D204" s="37" t="str">
        <f>Source!H121</f>
        <v>м3</v>
      </c>
      <c r="E204" s="38">
        <f>Source!I121</f>
        <v>11.56288</v>
      </c>
      <c r="F204" s="39">
        <f>Source!AL121+Source!AM121+Source!AO121</f>
        <v>701.99</v>
      </c>
      <c r="G204" s="47" t="s">
        <v>3</v>
      </c>
      <c r="H204" s="41">
        <f>ROUND(Source!AC121*Source!I121, 2)+ROUND(Source!AD121*Source!I121, 2)+ROUND(Source!AF121*Source!I121, 2)</f>
        <v>8117.03</v>
      </c>
      <c r="I204" s="40"/>
      <c r="J204" s="40">
        <f>IF(Source!BC121&lt;&gt; 0, Source!BC121, 1)</f>
        <v>5.15</v>
      </c>
      <c r="K204" s="41">
        <f>Source!O121</f>
        <v>41802.68</v>
      </c>
      <c r="L204" s="48"/>
      <c r="S204">
        <f>ROUND((Source!FX121/100)*((ROUND(Source!AF121*Source!I121, 2)+ROUND(Source!AE121*Source!I121, 2))), 2)</f>
        <v>0</v>
      </c>
      <c r="T204">
        <f>Source!X121</f>
        <v>0</v>
      </c>
      <c r="U204">
        <f>ROUND((Source!FY121/100)*((ROUND(Source!AF121*Source!I121, 2)+ROUND(Source!AE121*Source!I121, 2))), 2)</f>
        <v>0</v>
      </c>
      <c r="V204">
        <f>Source!Y121</f>
        <v>0</v>
      </c>
      <c r="W204">
        <f>IF(Source!BI121&lt;=1,H204, 0)</f>
        <v>8117.03</v>
      </c>
      <c r="X204">
        <f>IF(Source!BI121=2,H204, 0)</f>
        <v>0</v>
      </c>
      <c r="Y204">
        <f>IF(Source!BI121=3,H204, 0)</f>
        <v>0</v>
      </c>
      <c r="Z204">
        <f>IF(Source!BI121=4,H204, 0)</f>
        <v>0</v>
      </c>
    </row>
    <row r="205" spans="1:26" ht="15" x14ac:dyDescent="0.25">
      <c r="G205" s="68">
        <f>H196+H197+H199+H200+H201+SUM(H203:H204)</f>
        <v>25143.329999999998</v>
      </c>
      <c r="H205" s="68"/>
      <c r="J205" s="68">
        <f>K196+K197+K199+K200+K201+SUM(K203:K204)</f>
        <v>129594.54000000001</v>
      </c>
      <c r="K205" s="68"/>
      <c r="L205" s="43">
        <f>Source!U117</f>
        <v>406.67200000000003</v>
      </c>
      <c r="O205" s="26">
        <f>G205</f>
        <v>25143.329999999998</v>
      </c>
      <c r="P205" s="26">
        <f>J205</f>
        <v>129594.54000000001</v>
      </c>
      <c r="Q205" s="26">
        <f>L205</f>
        <v>406.67200000000003</v>
      </c>
      <c r="W205">
        <f>IF(Source!BI117&lt;=1,H196+H197+H199+H200+H201, 0)</f>
        <v>17026.3</v>
      </c>
      <c r="X205">
        <f>IF(Source!BI117=2,H196+H197+H199+H200+H201, 0)</f>
        <v>0</v>
      </c>
      <c r="Y205">
        <f>IF(Source!BI117=3,H196+H197+H199+H200+H201, 0)</f>
        <v>0</v>
      </c>
      <c r="Z205">
        <f>IF(Source!BI117=4,H196+H197+H199+H200+H201, 0)</f>
        <v>0</v>
      </c>
    </row>
    <row r="206" spans="1:26" ht="42.75" x14ac:dyDescent="0.2">
      <c r="A206" s="49" t="str">
        <f>Source!E123</f>
        <v>18</v>
      </c>
      <c r="B206" s="50" t="str">
        <f>Source!F123</f>
        <v>22-06-005-01</v>
      </c>
      <c r="C206" s="50" t="str">
        <f>Source!G123</f>
        <v>Врезка в существующие сети из стальных труб стальных штуцеров (патрубков) диаметром 50 мм</v>
      </c>
      <c r="D206" s="31" t="str">
        <f>Source!H123</f>
        <v>ШТ</v>
      </c>
      <c r="E206" s="12">
        <f>Source!I123</f>
        <v>4</v>
      </c>
      <c r="F206" s="32">
        <f>Source!AL123+Source!AM123+Source!AO123</f>
        <v>74.64</v>
      </c>
      <c r="G206" s="33"/>
      <c r="H206" s="34"/>
      <c r="I206" s="33" t="str">
        <f>Source!BO123</f>
        <v/>
      </c>
      <c r="J206" s="33"/>
      <c r="K206" s="34"/>
      <c r="L206" s="35"/>
      <c r="S206">
        <f>ROUND((Source!FX123/100)*((ROUND(Source!AF123*Source!I123, 2)+ROUND(Source!AE123*Source!I123, 2))), 2)</f>
        <v>120.43</v>
      </c>
      <c r="T206">
        <f>Source!X123</f>
        <v>620.21</v>
      </c>
      <c r="U206">
        <f>ROUND((Source!FY123/100)*((ROUND(Source!AF123*Source!I123, 2)+ROUND(Source!AE123*Source!I123, 2))), 2)</f>
        <v>77.87</v>
      </c>
      <c r="V206">
        <f>Source!Y123</f>
        <v>402.87</v>
      </c>
    </row>
    <row r="207" spans="1:26" ht="14.25" x14ac:dyDescent="0.2">
      <c r="A207" s="49"/>
      <c r="B207" s="50"/>
      <c r="C207" s="50" t="s">
        <v>744</v>
      </c>
      <c r="D207" s="31"/>
      <c r="E207" s="12"/>
      <c r="F207" s="32">
        <f>Source!AO123</f>
        <v>15.55</v>
      </c>
      <c r="G207" s="33" t="str">
        <f>Source!DG123</f>
        <v>)*1,15</v>
      </c>
      <c r="H207" s="34">
        <f>ROUND(Source!AF123*Source!I123, 2)</f>
        <v>71.53</v>
      </c>
      <c r="I207" s="33"/>
      <c r="J207" s="33">
        <f>IF(Source!BA123&lt;&gt; 0, Source!BA123, 1)</f>
        <v>5.15</v>
      </c>
      <c r="K207" s="34">
        <f>Source!S123</f>
        <v>368.38</v>
      </c>
      <c r="L207" s="35"/>
      <c r="R207">
        <f>H207</f>
        <v>71.53</v>
      </c>
    </row>
    <row r="208" spans="1:26" ht="14.25" x14ac:dyDescent="0.2">
      <c r="A208" s="49"/>
      <c r="B208" s="50"/>
      <c r="C208" s="50" t="s">
        <v>371</v>
      </c>
      <c r="D208" s="31"/>
      <c r="E208" s="12"/>
      <c r="F208" s="32">
        <f>Source!AM123</f>
        <v>56.91</v>
      </c>
      <c r="G208" s="33" t="str">
        <f>Source!DE123</f>
        <v>)*1,25</v>
      </c>
      <c r="H208" s="34">
        <f>ROUND(Source!AD123*Source!I123, 2)</f>
        <v>284.55</v>
      </c>
      <c r="I208" s="33"/>
      <c r="J208" s="33">
        <f>IF(Source!BB123&lt;&gt; 0, Source!BB123, 1)</f>
        <v>5.15</v>
      </c>
      <c r="K208" s="34">
        <f>Source!Q123</f>
        <v>1465.43</v>
      </c>
      <c r="L208" s="35"/>
    </row>
    <row r="209" spans="1:26" ht="14.25" x14ac:dyDescent="0.2">
      <c r="A209" s="49"/>
      <c r="B209" s="50"/>
      <c r="C209" s="50" t="s">
        <v>750</v>
      </c>
      <c r="D209" s="31"/>
      <c r="E209" s="12"/>
      <c r="F209" s="32">
        <f>Source!AN123</f>
        <v>6.28</v>
      </c>
      <c r="G209" s="33" t="str">
        <f>Source!DF123</f>
        <v>)*1,25</v>
      </c>
      <c r="H209" s="44">
        <f>ROUND(Source!AE123*Source!I123, 2)</f>
        <v>31.4</v>
      </c>
      <c r="I209" s="33"/>
      <c r="J209" s="33">
        <f>IF(Source!BS123&lt;&gt; 0, Source!BS123, 1)</f>
        <v>5.15</v>
      </c>
      <c r="K209" s="44">
        <f>Source!R123</f>
        <v>161.71</v>
      </c>
      <c r="L209" s="35"/>
      <c r="R209">
        <f>H209</f>
        <v>31.4</v>
      </c>
    </row>
    <row r="210" spans="1:26" ht="14.25" x14ac:dyDescent="0.2">
      <c r="A210" s="49"/>
      <c r="B210" s="50"/>
      <c r="C210" s="50" t="s">
        <v>751</v>
      </c>
      <c r="D210" s="31"/>
      <c r="E210" s="12"/>
      <c r="F210" s="32">
        <f>Source!AL123</f>
        <v>2.1800000000000002</v>
      </c>
      <c r="G210" s="33" t="str">
        <f>Source!DD123</f>
        <v/>
      </c>
      <c r="H210" s="34">
        <f>ROUND(Source!AC123*Source!I123, 2)</f>
        <v>8.7200000000000006</v>
      </c>
      <c r="I210" s="33"/>
      <c r="J210" s="33">
        <f>IF(Source!BC123&lt;&gt; 0, Source!BC123, 1)</f>
        <v>5.15</v>
      </c>
      <c r="K210" s="34">
        <f>Source!P123</f>
        <v>44.91</v>
      </c>
      <c r="L210" s="35"/>
    </row>
    <row r="211" spans="1:26" ht="14.25" x14ac:dyDescent="0.2">
      <c r="A211" s="49"/>
      <c r="B211" s="50"/>
      <c r="C211" s="50" t="s">
        <v>745</v>
      </c>
      <c r="D211" s="31" t="s">
        <v>746</v>
      </c>
      <c r="E211" s="12">
        <f>Source!BZ123</f>
        <v>130</v>
      </c>
      <c r="F211" s="56" t="str">
        <f>CONCATENATE(" )", Source!DL123, Source!FT123, "=", Source!FX123)</f>
        <v xml:space="preserve"> )*0,9=117</v>
      </c>
      <c r="G211" s="69"/>
      <c r="H211" s="34">
        <f>SUM(S206:S213)</f>
        <v>120.43</v>
      </c>
      <c r="I211" s="36"/>
      <c r="J211" s="30">
        <f>Source!AT123</f>
        <v>117</v>
      </c>
      <c r="K211" s="34">
        <f>SUM(T206:T213)</f>
        <v>620.21</v>
      </c>
      <c r="L211" s="35"/>
    </row>
    <row r="212" spans="1:26" ht="14.25" x14ac:dyDescent="0.2">
      <c r="A212" s="49"/>
      <c r="B212" s="50"/>
      <c r="C212" s="50" t="s">
        <v>747</v>
      </c>
      <c r="D212" s="31" t="s">
        <v>746</v>
      </c>
      <c r="E212" s="12">
        <f>Source!CA123</f>
        <v>89</v>
      </c>
      <c r="F212" s="56" t="str">
        <f>CONCATENATE(" )", Source!DM123, Source!FU123, "=", Source!FY123)</f>
        <v xml:space="preserve"> )*0,85=75,65</v>
      </c>
      <c r="G212" s="69"/>
      <c r="H212" s="34">
        <f>SUM(U206:U213)</f>
        <v>77.87</v>
      </c>
      <c r="I212" s="36"/>
      <c r="J212" s="30">
        <f>Source!AU123</f>
        <v>76</v>
      </c>
      <c r="K212" s="34">
        <f>SUM(V206:V213)</f>
        <v>402.87</v>
      </c>
      <c r="L212" s="35"/>
    </row>
    <row r="213" spans="1:26" ht="14.25" x14ac:dyDescent="0.2">
      <c r="A213" s="51"/>
      <c r="B213" s="52"/>
      <c r="C213" s="52" t="s">
        <v>748</v>
      </c>
      <c r="D213" s="37" t="s">
        <v>749</v>
      </c>
      <c r="E213" s="38">
        <f>Source!AQ123</f>
        <v>1.46</v>
      </c>
      <c r="F213" s="39"/>
      <c r="G213" s="40" t="str">
        <f>Source!DI123</f>
        <v>)*1,15</v>
      </c>
      <c r="H213" s="41"/>
      <c r="I213" s="40"/>
      <c r="J213" s="40"/>
      <c r="K213" s="41"/>
      <c r="L213" s="42">
        <f>Source!U123</f>
        <v>6.7159999999999993</v>
      </c>
    </row>
    <row r="214" spans="1:26" ht="15" x14ac:dyDescent="0.25">
      <c r="G214" s="68">
        <f>H207+H208+H210+H211+H212</f>
        <v>563.10000000000014</v>
      </c>
      <c r="H214" s="68"/>
      <c r="J214" s="68">
        <f>K207+K208+K210+K211+K212</f>
        <v>2901.8</v>
      </c>
      <c r="K214" s="68"/>
      <c r="L214" s="43">
        <f>Source!U123</f>
        <v>6.7159999999999993</v>
      </c>
      <c r="O214" s="26">
        <f>G214</f>
        <v>563.10000000000014</v>
      </c>
      <c r="P214" s="26">
        <f>J214</f>
        <v>2901.8</v>
      </c>
      <c r="Q214" s="26">
        <f>L214</f>
        <v>6.7159999999999993</v>
      </c>
      <c r="W214">
        <f>IF(Source!BI123&lt;=1,H207+H208+H210+H211+H212, 0)</f>
        <v>563.10000000000014</v>
      </c>
      <c r="X214">
        <f>IF(Source!BI123=2,H207+H208+H210+H211+H212, 0)</f>
        <v>0</v>
      </c>
      <c r="Y214">
        <f>IF(Source!BI123=3,H207+H208+H210+H211+H212, 0)</f>
        <v>0</v>
      </c>
      <c r="Z214">
        <f>IF(Source!BI123=4,H207+H208+H210+H211+H212, 0)</f>
        <v>0</v>
      </c>
    </row>
    <row r="215" spans="1:26" ht="42.75" x14ac:dyDescent="0.2">
      <c r="A215" s="49" t="str">
        <f>Source!E125</f>
        <v>19</v>
      </c>
      <c r="B215" s="50" t="str">
        <f>Source!F125</f>
        <v>22-06-005-03</v>
      </c>
      <c r="C215" s="50" t="str">
        <f>Source!G125</f>
        <v>Врезка в существующие сети из стальных труб стальных штуцеров (патрубков) диаметром 100 мм</v>
      </c>
      <c r="D215" s="31" t="str">
        <f>Source!H125</f>
        <v>ШТ</v>
      </c>
      <c r="E215" s="12">
        <f>Source!I125</f>
        <v>1</v>
      </c>
      <c r="F215" s="32">
        <f>Source!AL125+Source!AM125+Source!AO125</f>
        <v>131.26999999999998</v>
      </c>
      <c r="G215" s="33"/>
      <c r="H215" s="34"/>
      <c r="I215" s="33" t="str">
        <f>Source!BO125</f>
        <v/>
      </c>
      <c r="J215" s="33"/>
      <c r="K215" s="34"/>
      <c r="L215" s="35"/>
      <c r="S215">
        <f>ROUND((Source!FX125/100)*((ROUND(Source!AF125*Source!I125, 2)+ROUND(Source!AE125*Source!I125, 2))), 2)</f>
        <v>48.7</v>
      </c>
      <c r="T215">
        <f>Source!X125</f>
        <v>250.81</v>
      </c>
      <c r="U215">
        <f>ROUND((Source!FY125/100)*((ROUND(Source!AF125*Source!I125, 2)+ROUND(Source!AE125*Source!I125, 2))), 2)</f>
        <v>31.49</v>
      </c>
      <c r="V215">
        <f>Source!Y125</f>
        <v>162.91999999999999</v>
      </c>
    </row>
    <row r="216" spans="1:26" ht="14.25" x14ac:dyDescent="0.2">
      <c r="A216" s="49"/>
      <c r="B216" s="50"/>
      <c r="C216" s="50" t="s">
        <v>744</v>
      </c>
      <c r="D216" s="31"/>
      <c r="E216" s="12"/>
      <c r="F216" s="32">
        <f>Source!AO125</f>
        <v>23.75</v>
      </c>
      <c r="G216" s="33" t="str">
        <f>Source!DG125</f>
        <v>)*1,15</v>
      </c>
      <c r="H216" s="34">
        <f>ROUND(Source!AF125*Source!I125, 2)</f>
        <v>27.31</v>
      </c>
      <c r="I216" s="33"/>
      <c r="J216" s="33">
        <f>IF(Source!BA125&lt;&gt; 0, Source!BA125, 1)</f>
        <v>5.15</v>
      </c>
      <c r="K216" s="34">
        <f>Source!S125</f>
        <v>140.66</v>
      </c>
      <c r="L216" s="35"/>
      <c r="R216">
        <f>H216</f>
        <v>27.31</v>
      </c>
    </row>
    <row r="217" spans="1:26" ht="14.25" x14ac:dyDescent="0.2">
      <c r="A217" s="49"/>
      <c r="B217" s="50"/>
      <c r="C217" s="50" t="s">
        <v>371</v>
      </c>
      <c r="D217" s="31"/>
      <c r="E217" s="12"/>
      <c r="F217" s="32">
        <f>Source!AM125</f>
        <v>102.47</v>
      </c>
      <c r="G217" s="33" t="str">
        <f>Source!DE125</f>
        <v>)*1,25</v>
      </c>
      <c r="H217" s="34">
        <f>ROUND(Source!AD125*Source!I125, 2)</f>
        <v>128.09</v>
      </c>
      <c r="I217" s="33"/>
      <c r="J217" s="33">
        <f>IF(Source!BB125&lt;&gt; 0, Source!BB125, 1)</f>
        <v>5.15</v>
      </c>
      <c r="K217" s="34">
        <f>Source!Q125</f>
        <v>659.65</v>
      </c>
      <c r="L217" s="35"/>
    </row>
    <row r="218" spans="1:26" ht="14.25" x14ac:dyDescent="0.2">
      <c r="A218" s="49"/>
      <c r="B218" s="50"/>
      <c r="C218" s="50" t="s">
        <v>750</v>
      </c>
      <c r="D218" s="31"/>
      <c r="E218" s="12"/>
      <c r="F218" s="32">
        <f>Source!AN125</f>
        <v>11.45</v>
      </c>
      <c r="G218" s="33" t="str">
        <f>Source!DF125</f>
        <v>)*1,25</v>
      </c>
      <c r="H218" s="44">
        <f>ROUND(Source!AE125*Source!I125, 2)</f>
        <v>14.31</v>
      </c>
      <c r="I218" s="33"/>
      <c r="J218" s="33">
        <f>IF(Source!BS125&lt;&gt; 0, Source!BS125, 1)</f>
        <v>5.15</v>
      </c>
      <c r="K218" s="44">
        <f>Source!R125</f>
        <v>73.709999999999994</v>
      </c>
      <c r="L218" s="35"/>
      <c r="R218">
        <f>H218</f>
        <v>14.31</v>
      </c>
    </row>
    <row r="219" spans="1:26" ht="14.25" x14ac:dyDescent="0.2">
      <c r="A219" s="49"/>
      <c r="B219" s="50"/>
      <c r="C219" s="50" t="s">
        <v>751</v>
      </c>
      <c r="D219" s="31"/>
      <c r="E219" s="12"/>
      <c r="F219" s="32">
        <f>Source!AL125</f>
        <v>5.05</v>
      </c>
      <c r="G219" s="33" t="str">
        <f>Source!DD125</f>
        <v/>
      </c>
      <c r="H219" s="34">
        <f>ROUND(Source!AC125*Source!I125, 2)</f>
        <v>5.05</v>
      </c>
      <c r="I219" s="33"/>
      <c r="J219" s="33">
        <f>IF(Source!BC125&lt;&gt; 0, Source!BC125, 1)</f>
        <v>5.15</v>
      </c>
      <c r="K219" s="34">
        <f>Source!P125</f>
        <v>26.01</v>
      </c>
      <c r="L219" s="35"/>
    </row>
    <row r="220" spans="1:26" ht="14.25" x14ac:dyDescent="0.2">
      <c r="A220" s="49"/>
      <c r="B220" s="50"/>
      <c r="C220" s="50" t="s">
        <v>745</v>
      </c>
      <c r="D220" s="31" t="s">
        <v>746</v>
      </c>
      <c r="E220" s="12">
        <f>Source!BZ125</f>
        <v>130</v>
      </c>
      <c r="F220" s="56" t="str">
        <f>CONCATENATE(" )", Source!DL125, Source!FT125, "=", Source!FX125)</f>
        <v xml:space="preserve"> )*0,9=117</v>
      </c>
      <c r="G220" s="69"/>
      <c r="H220" s="34">
        <f>SUM(S215:S222)</f>
        <v>48.7</v>
      </c>
      <c r="I220" s="36"/>
      <c r="J220" s="30">
        <f>Source!AT125</f>
        <v>117</v>
      </c>
      <c r="K220" s="34">
        <f>SUM(T215:T222)</f>
        <v>250.81</v>
      </c>
      <c r="L220" s="35"/>
    </row>
    <row r="221" spans="1:26" ht="14.25" x14ac:dyDescent="0.2">
      <c r="A221" s="49"/>
      <c r="B221" s="50"/>
      <c r="C221" s="50" t="s">
        <v>747</v>
      </c>
      <c r="D221" s="31" t="s">
        <v>746</v>
      </c>
      <c r="E221" s="12">
        <f>Source!CA125</f>
        <v>89</v>
      </c>
      <c r="F221" s="56" t="str">
        <f>CONCATENATE(" )", Source!DM125, Source!FU125, "=", Source!FY125)</f>
        <v xml:space="preserve"> )*0,85=75,65</v>
      </c>
      <c r="G221" s="69"/>
      <c r="H221" s="34">
        <f>SUM(U215:U222)</f>
        <v>31.49</v>
      </c>
      <c r="I221" s="36"/>
      <c r="J221" s="30">
        <f>Source!AU125</f>
        <v>76</v>
      </c>
      <c r="K221" s="34">
        <f>SUM(V215:V222)</f>
        <v>162.91999999999999</v>
      </c>
      <c r="L221" s="35"/>
    </row>
    <row r="222" spans="1:26" ht="14.25" x14ac:dyDescent="0.2">
      <c r="A222" s="51"/>
      <c r="B222" s="52"/>
      <c r="C222" s="52" t="s">
        <v>748</v>
      </c>
      <c r="D222" s="37" t="s">
        <v>749</v>
      </c>
      <c r="E222" s="38">
        <f>Source!AQ125</f>
        <v>2.23</v>
      </c>
      <c r="F222" s="39"/>
      <c r="G222" s="40" t="str">
        <f>Source!DI125</f>
        <v>)*1,15</v>
      </c>
      <c r="H222" s="41"/>
      <c r="I222" s="40"/>
      <c r="J222" s="40"/>
      <c r="K222" s="41"/>
      <c r="L222" s="42">
        <f>Source!U125</f>
        <v>2.5644999999999998</v>
      </c>
    </row>
    <row r="223" spans="1:26" ht="15" x14ac:dyDescent="0.25">
      <c r="G223" s="68">
        <f>H216+H217+H219+H220+H221</f>
        <v>240.64000000000004</v>
      </c>
      <c r="H223" s="68"/>
      <c r="J223" s="68">
        <f>K216+K217+K219+K220+K221</f>
        <v>1240.05</v>
      </c>
      <c r="K223" s="68"/>
      <c r="L223" s="43">
        <f>Source!U125</f>
        <v>2.5644999999999998</v>
      </c>
      <c r="O223" s="26">
        <f>G223</f>
        <v>240.64000000000004</v>
      </c>
      <c r="P223" s="26">
        <f>J223</f>
        <v>1240.05</v>
      </c>
      <c r="Q223" s="26">
        <f>L223</f>
        <v>2.5644999999999998</v>
      </c>
      <c r="W223">
        <f>IF(Source!BI125&lt;=1,H216+H217+H219+H220+H221, 0)</f>
        <v>240.64000000000004</v>
      </c>
      <c r="X223">
        <f>IF(Source!BI125=2,H216+H217+H219+H220+H221, 0)</f>
        <v>0</v>
      </c>
      <c r="Y223">
        <f>IF(Source!BI125=3,H216+H217+H219+H220+H221, 0)</f>
        <v>0</v>
      </c>
      <c r="Z223">
        <f>IF(Source!BI125=4,H216+H217+H219+H220+H221, 0)</f>
        <v>0</v>
      </c>
    </row>
    <row r="224" spans="1:26" ht="42.75" x14ac:dyDescent="0.2">
      <c r="A224" s="49" t="str">
        <f>Source!E127</f>
        <v>20</v>
      </c>
      <c r="B224" s="50" t="str">
        <f>Source!F127</f>
        <v>22-01-021-01</v>
      </c>
      <c r="C224" s="50" t="str">
        <f>Source!G127</f>
        <v>Укладка трубопроводов из полиэтиленовых труб диаметром 50 мм с гидравлическими испытаниями</v>
      </c>
      <c r="D224" s="31" t="str">
        <f>Source!H127</f>
        <v>км</v>
      </c>
      <c r="E224" s="12">
        <f>Source!I127</f>
        <v>0.17</v>
      </c>
      <c r="F224" s="32">
        <f>Source!AL127+Source!AM127+Source!AO127</f>
        <v>4145.9799999999996</v>
      </c>
      <c r="G224" s="33"/>
      <c r="H224" s="34"/>
      <c r="I224" s="33" t="str">
        <f>Source!BO127</f>
        <v/>
      </c>
      <c r="J224" s="33"/>
      <c r="K224" s="34"/>
      <c r="L224" s="35"/>
      <c r="S224">
        <f>ROUND((Source!FX127/100)*((ROUND(Source!AF127*Source!I127, 2)+ROUND(Source!AE127*Source!I127, 2))), 2)</f>
        <v>497.5</v>
      </c>
      <c r="T224">
        <f>Source!X127</f>
        <v>2562.1</v>
      </c>
      <c r="U224">
        <f>ROUND((Source!FY127/100)*((ROUND(Source!AF127*Source!I127, 2)+ROUND(Source!AE127*Source!I127, 2))), 2)</f>
        <v>321.67</v>
      </c>
      <c r="V224">
        <f>Source!Y127</f>
        <v>1664.27</v>
      </c>
    </row>
    <row r="225" spans="1:26" ht="14.25" x14ac:dyDescent="0.2">
      <c r="A225" s="49"/>
      <c r="B225" s="50"/>
      <c r="C225" s="50" t="s">
        <v>744</v>
      </c>
      <c r="D225" s="31"/>
      <c r="E225" s="12"/>
      <c r="F225" s="32">
        <f>Source!AO127</f>
        <v>1864.32</v>
      </c>
      <c r="G225" s="33" t="str">
        <f>Source!DG127</f>
        <v>)*1,15</v>
      </c>
      <c r="H225" s="34">
        <f>ROUND(Source!AF127*Source!I127, 2)</f>
        <v>364.47</v>
      </c>
      <c r="I225" s="33"/>
      <c r="J225" s="33">
        <f>IF(Source!BA127&lt;&gt; 0, Source!BA127, 1)</f>
        <v>5.15</v>
      </c>
      <c r="K225" s="34">
        <f>Source!S127</f>
        <v>1877.04</v>
      </c>
      <c r="L225" s="35"/>
      <c r="R225">
        <f>H225</f>
        <v>364.47</v>
      </c>
    </row>
    <row r="226" spans="1:26" ht="14.25" x14ac:dyDescent="0.2">
      <c r="A226" s="49"/>
      <c r="B226" s="50"/>
      <c r="C226" s="50" t="s">
        <v>371</v>
      </c>
      <c r="D226" s="31"/>
      <c r="E226" s="12"/>
      <c r="F226" s="32">
        <f>Source!AM127</f>
        <v>2275.87</v>
      </c>
      <c r="G226" s="33" t="str">
        <f>Source!DE127</f>
        <v>)*1,25</v>
      </c>
      <c r="H226" s="34">
        <f>ROUND(Source!AD127*Source!I127, 2)</f>
        <v>483.62</v>
      </c>
      <c r="I226" s="33"/>
      <c r="J226" s="33">
        <f>IF(Source!BB127&lt;&gt; 0, Source!BB127, 1)</f>
        <v>5.15</v>
      </c>
      <c r="K226" s="34">
        <f>Source!Q127</f>
        <v>2490.66</v>
      </c>
      <c r="L226" s="35"/>
    </row>
    <row r="227" spans="1:26" ht="14.25" x14ac:dyDescent="0.2">
      <c r="A227" s="49"/>
      <c r="B227" s="50"/>
      <c r="C227" s="50" t="s">
        <v>750</v>
      </c>
      <c r="D227" s="31"/>
      <c r="E227" s="12"/>
      <c r="F227" s="32">
        <f>Source!AN127</f>
        <v>285.82</v>
      </c>
      <c r="G227" s="33" t="str">
        <f>Source!DF127</f>
        <v>)*1,25</v>
      </c>
      <c r="H227" s="44">
        <f>ROUND(Source!AE127*Source!I127, 2)</f>
        <v>60.74</v>
      </c>
      <c r="I227" s="33"/>
      <c r="J227" s="33">
        <f>IF(Source!BS127&lt;&gt; 0, Source!BS127, 1)</f>
        <v>5.15</v>
      </c>
      <c r="K227" s="44">
        <f>Source!R127</f>
        <v>312.79000000000002</v>
      </c>
      <c r="L227" s="35"/>
      <c r="R227">
        <f>H227</f>
        <v>60.74</v>
      </c>
    </row>
    <row r="228" spans="1:26" ht="14.25" x14ac:dyDescent="0.2">
      <c r="A228" s="49"/>
      <c r="B228" s="50"/>
      <c r="C228" s="50" t="s">
        <v>751</v>
      </c>
      <c r="D228" s="31"/>
      <c r="E228" s="12"/>
      <c r="F228" s="32">
        <f>Source!AL127</f>
        <v>5.79</v>
      </c>
      <c r="G228" s="33" t="str">
        <f>Source!DD127</f>
        <v/>
      </c>
      <c r="H228" s="34">
        <f>ROUND(Source!AC127*Source!I127, 2)</f>
        <v>0.98</v>
      </c>
      <c r="I228" s="33"/>
      <c r="J228" s="33">
        <f>IF(Source!BC127&lt;&gt; 0, Source!BC127, 1)</f>
        <v>5.15</v>
      </c>
      <c r="K228" s="34">
        <f>Source!P127</f>
        <v>5.07</v>
      </c>
      <c r="L228" s="35"/>
    </row>
    <row r="229" spans="1:26" ht="14.25" x14ac:dyDescent="0.2">
      <c r="A229" s="49"/>
      <c r="B229" s="50"/>
      <c r="C229" s="50" t="s">
        <v>745</v>
      </c>
      <c r="D229" s="31" t="s">
        <v>746</v>
      </c>
      <c r="E229" s="12">
        <f>Source!BZ127</f>
        <v>130</v>
      </c>
      <c r="F229" s="56" t="str">
        <f>CONCATENATE(" )", Source!DL127, Source!FT127, "=", Source!FX127)</f>
        <v xml:space="preserve"> )*0,9=117</v>
      </c>
      <c r="G229" s="69"/>
      <c r="H229" s="34">
        <f>SUM(S224:S233)</f>
        <v>497.5</v>
      </c>
      <c r="I229" s="36"/>
      <c r="J229" s="30">
        <f>Source!AT127</f>
        <v>117</v>
      </c>
      <c r="K229" s="34">
        <f>SUM(T224:T233)</f>
        <v>2562.1</v>
      </c>
      <c r="L229" s="35"/>
    </row>
    <row r="230" spans="1:26" ht="14.25" x14ac:dyDescent="0.2">
      <c r="A230" s="49"/>
      <c r="B230" s="50"/>
      <c r="C230" s="50" t="s">
        <v>747</v>
      </c>
      <c r="D230" s="31" t="s">
        <v>746</v>
      </c>
      <c r="E230" s="12">
        <f>Source!CA127</f>
        <v>89</v>
      </c>
      <c r="F230" s="56" t="str">
        <f>CONCATENATE(" )", Source!DM127, Source!FU127, "=", Source!FY127)</f>
        <v xml:space="preserve"> )*0,85=75,65</v>
      </c>
      <c r="G230" s="69"/>
      <c r="H230" s="34">
        <f>SUM(U224:U233)</f>
        <v>321.67</v>
      </c>
      <c r="I230" s="36"/>
      <c r="J230" s="30">
        <f>Source!AU127</f>
        <v>76</v>
      </c>
      <c r="K230" s="34">
        <f>SUM(V224:V233)</f>
        <v>1664.27</v>
      </c>
      <c r="L230" s="35"/>
    </row>
    <row r="231" spans="1:26" ht="14.25" x14ac:dyDescent="0.2">
      <c r="A231" s="49"/>
      <c r="B231" s="50"/>
      <c r="C231" s="50" t="s">
        <v>748</v>
      </c>
      <c r="D231" s="31" t="s">
        <v>749</v>
      </c>
      <c r="E231" s="12">
        <f>Source!AQ127</f>
        <v>200.68</v>
      </c>
      <c r="F231" s="32"/>
      <c r="G231" s="33" t="str">
        <f>Source!DI127</f>
        <v>)*1,15</v>
      </c>
      <c r="H231" s="34"/>
      <c r="I231" s="33"/>
      <c r="J231" s="33"/>
      <c r="K231" s="34"/>
      <c r="L231" s="45">
        <f>Source!U127</f>
        <v>39.232939999999999</v>
      </c>
    </row>
    <row r="232" spans="1:26" ht="14.25" x14ac:dyDescent="0.2">
      <c r="A232" s="49" t="str">
        <f>Source!E129</f>
        <v>20,1</v>
      </c>
      <c r="B232" s="50" t="str">
        <f>Source!F129</f>
        <v>24.3.03.15</v>
      </c>
      <c r="C232" s="50" t="str">
        <f>Source!G129</f>
        <v>Трубы полиэтиленовые</v>
      </c>
      <c r="D232" s="31" t="str">
        <f>Source!H129</f>
        <v>м</v>
      </c>
      <c r="E232" s="12">
        <f>Source!I129</f>
        <v>171.19</v>
      </c>
      <c r="F232" s="32">
        <f>Source!AL129+Source!AM129+Source!AO129</f>
        <v>0</v>
      </c>
      <c r="G232" s="46" t="s">
        <v>3</v>
      </c>
      <c r="H232" s="34">
        <f>ROUND(Source!AC129*Source!I129, 2)+ROUND(Source!AD129*Source!I129, 2)+ROUND(Source!AF129*Source!I129, 2)</f>
        <v>0</v>
      </c>
      <c r="I232" s="33"/>
      <c r="J232" s="33">
        <f>IF(Source!BC129&lt;&gt; 0, Source!BC129, 1)</f>
        <v>5.15</v>
      </c>
      <c r="K232" s="34">
        <f>Source!O129</f>
        <v>0</v>
      </c>
      <c r="L232" s="35"/>
      <c r="S232">
        <f>ROUND((Source!FX129/100)*((ROUND(Source!AF129*Source!I129, 2)+ROUND(Source!AE129*Source!I129, 2))), 2)</f>
        <v>0</v>
      </c>
      <c r="T232">
        <f>Source!X129</f>
        <v>0</v>
      </c>
      <c r="U232">
        <f>ROUND((Source!FY129/100)*((ROUND(Source!AF129*Source!I129, 2)+ROUND(Source!AE129*Source!I129, 2))), 2)</f>
        <v>0</v>
      </c>
      <c r="V232">
        <f>Source!Y129</f>
        <v>0</v>
      </c>
      <c r="W232">
        <f>IF(Source!BI129&lt;=1,H232, 0)</f>
        <v>0</v>
      </c>
      <c r="X232">
        <f>IF(Source!BI129=2,H232, 0)</f>
        <v>0</v>
      </c>
      <c r="Y232">
        <f>IF(Source!BI129=3,H232, 0)</f>
        <v>0</v>
      </c>
      <c r="Z232">
        <f>IF(Source!BI129=4,H232, 0)</f>
        <v>0</v>
      </c>
    </row>
    <row r="233" spans="1:26" ht="42.75" x14ac:dyDescent="0.2">
      <c r="A233" s="51" t="str">
        <f>Source!E131</f>
        <v>20,2</v>
      </c>
      <c r="B233" s="52" t="str">
        <f>Source!F131</f>
        <v>24.3.03.13-0414</v>
      </c>
      <c r="C233" s="52" t="str">
        <f>Source!G131</f>
        <v>Трубы напорные из полиэтилена низкого давления среднего типа, наружным диаметром 50 мм</v>
      </c>
      <c r="D233" s="37" t="str">
        <f>Source!H131</f>
        <v>10 м</v>
      </c>
      <c r="E233" s="38">
        <f>Source!I131</f>
        <v>17.119</v>
      </c>
      <c r="F233" s="39">
        <f>Source!AL131+Source!AM131+Source!AO131</f>
        <v>572.79999999999995</v>
      </c>
      <c r="G233" s="47" t="s">
        <v>3</v>
      </c>
      <c r="H233" s="41">
        <f>ROUND(Source!AC131*Source!I131, 2)+ROUND(Source!AD131*Source!I131, 2)+ROUND(Source!AF131*Source!I131, 2)</f>
        <v>9805.76</v>
      </c>
      <c r="I233" s="40"/>
      <c r="J233" s="40">
        <f>IF(Source!BC131&lt;&gt; 0, Source!BC131, 1)</f>
        <v>5.15</v>
      </c>
      <c r="K233" s="41">
        <f>Source!O131</f>
        <v>50499.68</v>
      </c>
      <c r="L233" s="48"/>
      <c r="S233">
        <f>ROUND((Source!FX131/100)*((ROUND(Source!AF131*Source!I131, 2)+ROUND(Source!AE131*Source!I131, 2))), 2)</f>
        <v>0</v>
      </c>
      <c r="T233">
        <f>Source!X131</f>
        <v>0</v>
      </c>
      <c r="U233">
        <f>ROUND((Source!FY131/100)*((ROUND(Source!AF131*Source!I131, 2)+ROUND(Source!AE131*Source!I131, 2))), 2)</f>
        <v>0</v>
      </c>
      <c r="V233">
        <f>Source!Y131</f>
        <v>0</v>
      </c>
      <c r="W233">
        <f>IF(Source!BI131&lt;=1,H233, 0)</f>
        <v>9805.76</v>
      </c>
      <c r="X233">
        <f>IF(Source!BI131=2,H233, 0)</f>
        <v>0</v>
      </c>
      <c r="Y233">
        <f>IF(Source!BI131=3,H233, 0)</f>
        <v>0</v>
      </c>
      <c r="Z233">
        <f>IF(Source!BI131=4,H233, 0)</f>
        <v>0</v>
      </c>
    </row>
    <row r="234" spans="1:26" ht="15" x14ac:dyDescent="0.25">
      <c r="G234" s="68">
        <f>H225+H226+H228+H229+H230+SUM(H232:H233)</f>
        <v>11474</v>
      </c>
      <c r="H234" s="68"/>
      <c r="J234" s="68">
        <f>K225+K226+K228+K229+K230+SUM(K232:K233)</f>
        <v>59098.82</v>
      </c>
      <c r="K234" s="68"/>
      <c r="L234" s="43">
        <f>Source!U127</f>
        <v>39.232939999999999</v>
      </c>
      <c r="O234" s="26">
        <f>G234</f>
        <v>11474</v>
      </c>
      <c r="P234" s="26">
        <f>J234</f>
        <v>59098.82</v>
      </c>
      <c r="Q234" s="26">
        <f>L234</f>
        <v>39.232939999999999</v>
      </c>
      <c r="W234">
        <f>IF(Source!BI127&lt;=1,H225+H226+H228+H229+H230, 0)</f>
        <v>1668.2400000000002</v>
      </c>
      <c r="X234">
        <f>IF(Source!BI127=2,H225+H226+H228+H229+H230, 0)</f>
        <v>0</v>
      </c>
      <c r="Y234">
        <f>IF(Source!BI127=3,H225+H226+H228+H229+H230, 0)</f>
        <v>0</v>
      </c>
      <c r="Z234">
        <f>IF(Source!BI127=4,H225+H226+H228+H229+H230, 0)</f>
        <v>0</v>
      </c>
    </row>
    <row r="235" spans="1:26" ht="42.75" x14ac:dyDescent="0.2">
      <c r="A235" s="49" t="str">
        <f>Source!E133</f>
        <v>21</v>
      </c>
      <c r="B235" s="50" t="str">
        <f>Source!F133</f>
        <v>22-01-021-02</v>
      </c>
      <c r="C235" s="50" t="str">
        <f>Source!G133</f>
        <v>Укладка трубопроводов из полиэтиленовых труб диаметром 63 мм С гидравлическими испытаниями</v>
      </c>
      <c r="D235" s="31" t="str">
        <f>Source!H133</f>
        <v>км</v>
      </c>
      <c r="E235" s="12">
        <f>Source!I133</f>
        <v>0.22600000000000001</v>
      </c>
      <c r="F235" s="32">
        <f>Source!AL133+Source!AM133+Source!AO133</f>
        <v>4487.26</v>
      </c>
      <c r="G235" s="33"/>
      <c r="H235" s="34"/>
      <c r="I235" s="33" t="str">
        <f>Source!BO133</f>
        <v/>
      </c>
      <c r="J235" s="33"/>
      <c r="K235" s="34"/>
      <c r="L235" s="35"/>
      <c r="S235">
        <f>ROUND((Source!FX133/100)*((ROUND(Source!AF133*Source!I133, 2)+ROUND(Source!AE133*Source!I133, 2))), 2)</f>
        <v>693.18</v>
      </c>
      <c r="T235">
        <f>Source!X133</f>
        <v>3569.89</v>
      </c>
      <c r="U235">
        <f>ROUND((Source!FY133/100)*((ROUND(Source!AF133*Source!I133, 2)+ROUND(Source!AE133*Source!I133, 2))), 2)</f>
        <v>448.2</v>
      </c>
      <c r="V235">
        <f>Source!Y133</f>
        <v>2318.9</v>
      </c>
    </row>
    <row r="236" spans="1:26" ht="14.25" x14ac:dyDescent="0.2">
      <c r="A236" s="49"/>
      <c r="B236" s="50"/>
      <c r="C236" s="50" t="s">
        <v>744</v>
      </c>
      <c r="D236" s="31"/>
      <c r="E236" s="12"/>
      <c r="F236" s="32">
        <f>Source!AO133</f>
        <v>1928.98</v>
      </c>
      <c r="G236" s="33" t="str">
        <f>Source!DG133</f>
        <v>)*1,15</v>
      </c>
      <c r="H236" s="34">
        <f>ROUND(Source!AF133*Source!I133, 2)</f>
        <v>501.34</v>
      </c>
      <c r="I236" s="33"/>
      <c r="J236" s="33">
        <f>IF(Source!BA133&lt;&gt; 0, Source!BA133, 1)</f>
        <v>5.15</v>
      </c>
      <c r="K236" s="34">
        <f>Source!S133</f>
        <v>2581.91</v>
      </c>
      <c r="L236" s="35"/>
      <c r="R236">
        <f>H236</f>
        <v>501.34</v>
      </c>
    </row>
    <row r="237" spans="1:26" ht="14.25" x14ac:dyDescent="0.2">
      <c r="A237" s="49"/>
      <c r="B237" s="50"/>
      <c r="C237" s="50" t="s">
        <v>371</v>
      </c>
      <c r="D237" s="31"/>
      <c r="E237" s="12"/>
      <c r="F237" s="32">
        <f>Source!AM133</f>
        <v>2548.9699999999998</v>
      </c>
      <c r="G237" s="33" t="str">
        <f>Source!DE133</f>
        <v>)*1,25</v>
      </c>
      <c r="H237" s="34">
        <f>ROUND(Source!AD133*Source!I133, 2)</f>
        <v>720.08</v>
      </c>
      <c r="I237" s="33"/>
      <c r="J237" s="33">
        <f>IF(Source!BB133&lt;&gt; 0, Source!BB133, 1)</f>
        <v>5.15</v>
      </c>
      <c r="K237" s="34">
        <f>Source!Q133</f>
        <v>3708.43</v>
      </c>
      <c r="L237" s="35"/>
    </row>
    <row r="238" spans="1:26" ht="14.25" x14ac:dyDescent="0.2">
      <c r="A238" s="49"/>
      <c r="B238" s="50"/>
      <c r="C238" s="50" t="s">
        <v>750</v>
      </c>
      <c r="D238" s="31"/>
      <c r="E238" s="12"/>
      <c r="F238" s="32">
        <f>Source!AN133</f>
        <v>322.56</v>
      </c>
      <c r="G238" s="33" t="str">
        <f>Source!DF133</f>
        <v>)*1,25</v>
      </c>
      <c r="H238" s="44">
        <f>ROUND(Source!AE133*Source!I133, 2)</f>
        <v>91.12</v>
      </c>
      <c r="I238" s="33"/>
      <c r="J238" s="33">
        <f>IF(Source!BS133&lt;&gt; 0, Source!BS133, 1)</f>
        <v>5.15</v>
      </c>
      <c r="K238" s="44">
        <f>Source!R133</f>
        <v>469.28</v>
      </c>
      <c r="L238" s="35"/>
      <c r="R238">
        <f>H238</f>
        <v>91.12</v>
      </c>
    </row>
    <row r="239" spans="1:26" ht="14.25" x14ac:dyDescent="0.2">
      <c r="A239" s="49"/>
      <c r="B239" s="50"/>
      <c r="C239" s="50" t="s">
        <v>751</v>
      </c>
      <c r="D239" s="31"/>
      <c r="E239" s="12"/>
      <c r="F239" s="32">
        <f>Source!AL133</f>
        <v>9.31</v>
      </c>
      <c r="G239" s="33" t="str">
        <f>Source!DD133</f>
        <v/>
      </c>
      <c r="H239" s="34">
        <f>ROUND(Source!AC133*Source!I133, 2)</f>
        <v>2.1</v>
      </c>
      <c r="I239" s="33"/>
      <c r="J239" s="33">
        <f>IF(Source!BC133&lt;&gt; 0, Source!BC133, 1)</f>
        <v>5.15</v>
      </c>
      <c r="K239" s="34">
        <f>Source!P133</f>
        <v>10.84</v>
      </c>
      <c r="L239" s="35"/>
    </row>
    <row r="240" spans="1:26" ht="14.25" x14ac:dyDescent="0.2">
      <c r="A240" s="49"/>
      <c r="B240" s="50"/>
      <c r="C240" s="50" t="s">
        <v>745</v>
      </c>
      <c r="D240" s="31" t="s">
        <v>746</v>
      </c>
      <c r="E240" s="12">
        <f>Source!BZ133</f>
        <v>130</v>
      </c>
      <c r="F240" s="56" t="str">
        <f>CONCATENATE(" )", Source!DL133, Source!FT133, "=", Source!FX133)</f>
        <v xml:space="preserve"> )*0,9=117</v>
      </c>
      <c r="G240" s="69"/>
      <c r="H240" s="34">
        <f>SUM(S235:S244)</f>
        <v>693.18</v>
      </c>
      <c r="I240" s="36"/>
      <c r="J240" s="30">
        <f>Source!AT133</f>
        <v>117</v>
      </c>
      <c r="K240" s="34">
        <f>SUM(T235:T244)</f>
        <v>3569.89</v>
      </c>
      <c r="L240" s="35"/>
    </row>
    <row r="241" spans="1:26" ht="14.25" x14ac:dyDescent="0.2">
      <c r="A241" s="49"/>
      <c r="B241" s="50"/>
      <c r="C241" s="50" t="s">
        <v>747</v>
      </c>
      <c r="D241" s="31" t="s">
        <v>746</v>
      </c>
      <c r="E241" s="12">
        <f>Source!CA133</f>
        <v>89</v>
      </c>
      <c r="F241" s="56" t="str">
        <f>CONCATENATE(" )", Source!DM133, Source!FU133, "=", Source!FY133)</f>
        <v xml:space="preserve"> )*0,85=75,65</v>
      </c>
      <c r="G241" s="69"/>
      <c r="H241" s="34">
        <f>SUM(U235:U244)</f>
        <v>448.2</v>
      </c>
      <c r="I241" s="36"/>
      <c r="J241" s="30">
        <f>Source!AU133</f>
        <v>76</v>
      </c>
      <c r="K241" s="34">
        <f>SUM(V235:V244)</f>
        <v>2318.9</v>
      </c>
      <c r="L241" s="35"/>
    </row>
    <row r="242" spans="1:26" ht="14.25" x14ac:dyDescent="0.2">
      <c r="A242" s="49"/>
      <c r="B242" s="50"/>
      <c r="C242" s="50" t="s">
        <v>748</v>
      </c>
      <c r="D242" s="31" t="s">
        <v>749</v>
      </c>
      <c r="E242" s="12">
        <f>Source!AQ133</f>
        <v>207.64</v>
      </c>
      <c r="F242" s="32"/>
      <c r="G242" s="33" t="str">
        <f>Source!DI133</f>
        <v>)*1,15</v>
      </c>
      <c r="H242" s="34"/>
      <c r="I242" s="33"/>
      <c r="J242" s="33"/>
      <c r="K242" s="34"/>
      <c r="L242" s="45">
        <f>Source!U133</f>
        <v>53.965635999999996</v>
      </c>
    </row>
    <row r="243" spans="1:26" ht="42.75" x14ac:dyDescent="0.2">
      <c r="A243" s="49" t="str">
        <f>Source!E135</f>
        <v>21,1</v>
      </c>
      <c r="B243" s="50" t="str">
        <f>Source!F135</f>
        <v>24.3.03.13-0415</v>
      </c>
      <c r="C243" s="50" t="str">
        <f>Source!G135</f>
        <v>Трубы напорные из полиэтилена низкого давления среднего типа, наружным диаметром 63 мм</v>
      </c>
      <c r="D243" s="31" t="str">
        <f>Source!H135</f>
        <v>10 м</v>
      </c>
      <c r="E243" s="12">
        <f>Source!I135</f>
        <v>22.758199999999999</v>
      </c>
      <c r="F243" s="32">
        <f>Source!AL135+Source!AM135+Source!AO135</f>
        <v>655.7</v>
      </c>
      <c r="G243" s="46" t="s">
        <v>3</v>
      </c>
      <c r="H243" s="34">
        <f>ROUND(Source!AC135*Source!I135, 2)+ROUND(Source!AD135*Source!I135, 2)+ROUND(Source!AF135*Source!I135, 2)</f>
        <v>14922.55</v>
      </c>
      <c r="I243" s="33"/>
      <c r="J243" s="33">
        <f>IF(Source!BC135&lt;&gt; 0, Source!BC135, 1)</f>
        <v>5.15</v>
      </c>
      <c r="K243" s="34">
        <f>Source!O135</f>
        <v>76851.14</v>
      </c>
      <c r="L243" s="35"/>
      <c r="S243">
        <f>ROUND((Source!FX135/100)*((ROUND(Source!AF135*Source!I135, 2)+ROUND(Source!AE135*Source!I135, 2))), 2)</f>
        <v>0</v>
      </c>
      <c r="T243">
        <f>Source!X135</f>
        <v>0</v>
      </c>
      <c r="U243">
        <f>ROUND((Source!FY135/100)*((ROUND(Source!AF135*Source!I135, 2)+ROUND(Source!AE135*Source!I135, 2))), 2)</f>
        <v>0</v>
      </c>
      <c r="V243">
        <f>Source!Y135</f>
        <v>0</v>
      </c>
      <c r="W243">
        <f>IF(Source!BI135&lt;=1,H243, 0)</f>
        <v>14922.55</v>
      </c>
      <c r="X243">
        <f>IF(Source!BI135=2,H243, 0)</f>
        <v>0</v>
      </c>
      <c r="Y243">
        <f>IF(Source!BI135=3,H243, 0)</f>
        <v>0</v>
      </c>
      <c r="Z243">
        <f>IF(Source!BI135=4,H243, 0)</f>
        <v>0</v>
      </c>
    </row>
    <row r="244" spans="1:26" ht="14.25" x14ac:dyDescent="0.2">
      <c r="A244" s="51" t="str">
        <f>Source!E137</f>
        <v>21,2</v>
      </c>
      <c r="B244" s="52" t="str">
        <f>Source!F137</f>
        <v>24.3.03.15</v>
      </c>
      <c r="C244" s="52" t="str">
        <f>Source!G137</f>
        <v>Трубы полиэтиленовые</v>
      </c>
      <c r="D244" s="37" t="str">
        <f>Source!H137</f>
        <v>м</v>
      </c>
      <c r="E244" s="38">
        <f>Source!I137</f>
        <v>227.58199999999999</v>
      </c>
      <c r="F244" s="39">
        <f>Source!AL137+Source!AM137+Source!AO137</f>
        <v>0</v>
      </c>
      <c r="G244" s="47" t="s">
        <v>3</v>
      </c>
      <c r="H244" s="41">
        <f>ROUND(Source!AC137*Source!I137, 2)+ROUND(Source!AD137*Source!I137, 2)+ROUND(Source!AF137*Source!I137, 2)</f>
        <v>0</v>
      </c>
      <c r="I244" s="40"/>
      <c r="J244" s="40">
        <f>IF(Source!BC137&lt;&gt; 0, Source!BC137, 1)</f>
        <v>5.15</v>
      </c>
      <c r="K244" s="41">
        <f>Source!O137</f>
        <v>0</v>
      </c>
      <c r="L244" s="48"/>
      <c r="S244">
        <f>ROUND((Source!FX137/100)*((ROUND(Source!AF137*Source!I137, 2)+ROUND(Source!AE137*Source!I137, 2))), 2)</f>
        <v>0</v>
      </c>
      <c r="T244">
        <f>Source!X137</f>
        <v>0</v>
      </c>
      <c r="U244">
        <f>ROUND((Source!FY137/100)*((ROUND(Source!AF137*Source!I137, 2)+ROUND(Source!AE137*Source!I137, 2))), 2)</f>
        <v>0</v>
      </c>
      <c r="V244">
        <f>Source!Y137</f>
        <v>0</v>
      </c>
      <c r="W244">
        <f>IF(Source!BI137&lt;=1,H244, 0)</f>
        <v>0</v>
      </c>
      <c r="X244">
        <f>IF(Source!BI137=2,H244, 0)</f>
        <v>0</v>
      </c>
      <c r="Y244">
        <f>IF(Source!BI137=3,H244, 0)</f>
        <v>0</v>
      </c>
      <c r="Z244">
        <f>IF(Source!BI137=4,H244, 0)</f>
        <v>0</v>
      </c>
    </row>
    <row r="245" spans="1:26" ht="15" x14ac:dyDescent="0.25">
      <c r="G245" s="68">
        <f>H236+H237+H239+H240+H241+SUM(H243:H244)</f>
        <v>17287.449999999997</v>
      </c>
      <c r="H245" s="68"/>
      <c r="J245" s="68">
        <f>K236+K237+K239+K240+K241+SUM(K243:K244)</f>
        <v>89041.11</v>
      </c>
      <c r="K245" s="68"/>
      <c r="L245" s="43">
        <f>Source!U133</f>
        <v>53.965635999999996</v>
      </c>
      <c r="O245" s="26">
        <f>G245</f>
        <v>17287.449999999997</v>
      </c>
      <c r="P245" s="26">
        <f>J245</f>
        <v>89041.11</v>
      </c>
      <c r="Q245" s="26">
        <f>L245</f>
        <v>53.965635999999996</v>
      </c>
      <c r="W245">
        <f>IF(Source!BI133&lt;=1,H236+H237+H239+H240+H241, 0)</f>
        <v>2364.8999999999996</v>
      </c>
      <c r="X245">
        <f>IF(Source!BI133=2,H236+H237+H239+H240+H241, 0)</f>
        <v>0</v>
      </c>
      <c r="Y245">
        <f>IF(Source!BI133=3,H236+H237+H239+H240+H241, 0)</f>
        <v>0</v>
      </c>
      <c r="Z245">
        <f>IF(Source!BI133=4,H236+H237+H239+H240+H241, 0)</f>
        <v>0</v>
      </c>
    </row>
    <row r="246" spans="1:26" ht="57" x14ac:dyDescent="0.2">
      <c r="A246" s="49" t="str">
        <f>Source!E139</f>
        <v>22</v>
      </c>
      <c r="B246" s="50" t="str">
        <f>Source!F139</f>
        <v>18-06-001-01</v>
      </c>
      <c r="C246" s="50" t="str">
        <f>Source!G139</f>
        <v>Установка гребенок пароводораспределительных из стальных труб наружным диаметром корпуса 108 мм</v>
      </c>
      <c r="D246" s="31" t="str">
        <f>Source!H139</f>
        <v>ШТ</v>
      </c>
      <c r="E246" s="12">
        <f>Source!I139</f>
        <v>5</v>
      </c>
      <c r="F246" s="32">
        <f>Source!AL139+Source!AM139+Source!AO139</f>
        <v>82.32</v>
      </c>
      <c r="G246" s="33"/>
      <c r="H246" s="34"/>
      <c r="I246" s="33" t="str">
        <f>Source!BO139</f>
        <v/>
      </c>
      <c r="J246" s="33"/>
      <c r="K246" s="34"/>
      <c r="L246" s="35"/>
      <c r="S246">
        <f>ROUND((Source!FX139/100)*((ROUND(Source!AF139*Source!I139, 2)+ROUND(Source!AE139*Source!I139, 2))), 2)</f>
        <v>480.27</v>
      </c>
      <c r="T246">
        <f>Source!X139</f>
        <v>2469.06</v>
      </c>
      <c r="U246">
        <f>ROUND((Source!FY139/100)*((ROUND(Source!AF139*Source!I139, 2)+ROUND(Source!AE139*Source!I139, 2))), 2)</f>
        <v>294.12</v>
      </c>
      <c r="V246">
        <f>Source!Y139</f>
        <v>1524.38</v>
      </c>
    </row>
    <row r="247" spans="1:26" ht="14.25" x14ac:dyDescent="0.2">
      <c r="A247" s="49"/>
      <c r="B247" s="50"/>
      <c r="C247" s="50" t="s">
        <v>744</v>
      </c>
      <c r="D247" s="31"/>
      <c r="E247" s="12"/>
      <c r="F247" s="32">
        <f>Source!AO139</f>
        <v>71.959999999999994</v>
      </c>
      <c r="G247" s="33" t="str">
        <f>Source!DG139</f>
        <v>)*1,15</v>
      </c>
      <c r="H247" s="34">
        <f>ROUND(Source!AF139*Source!I139, 2)</f>
        <v>413.77</v>
      </c>
      <c r="I247" s="33"/>
      <c r="J247" s="33">
        <f>IF(Source!BA139&lt;&gt; 0, Source!BA139, 1)</f>
        <v>5.15</v>
      </c>
      <c r="K247" s="34">
        <f>Source!S139</f>
        <v>2130.92</v>
      </c>
      <c r="L247" s="35"/>
      <c r="R247">
        <f>H247</f>
        <v>413.77</v>
      </c>
    </row>
    <row r="248" spans="1:26" ht="14.25" x14ac:dyDescent="0.2">
      <c r="A248" s="49"/>
      <c r="B248" s="50"/>
      <c r="C248" s="50" t="s">
        <v>371</v>
      </c>
      <c r="D248" s="31"/>
      <c r="E248" s="12"/>
      <c r="F248" s="32">
        <f>Source!AM139</f>
        <v>6.06</v>
      </c>
      <c r="G248" s="33" t="str">
        <f>Source!DE139</f>
        <v>)*1,25</v>
      </c>
      <c r="H248" s="34">
        <f>ROUND(Source!AD139*Source!I139, 2)</f>
        <v>37.880000000000003</v>
      </c>
      <c r="I248" s="33"/>
      <c r="J248" s="33">
        <f>IF(Source!BB139&lt;&gt; 0, Source!BB139, 1)</f>
        <v>5.15</v>
      </c>
      <c r="K248" s="34">
        <f>Source!Q139</f>
        <v>195.06</v>
      </c>
      <c r="L248" s="35"/>
    </row>
    <row r="249" spans="1:26" ht="14.25" x14ac:dyDescent="0.2">
      <c r="A249" s="49"/>
      <c r="B249" s="50"/>
      <c r="C249" s="50" t="s">
        <v>750</v>
      </c>
      <c r="D249" s="31"/>
      <c r="E249" s="12"/>
      <c r="F249" s="32">
        <f>Source!AN139</f>
        <v>0.5</v>
      </c>
      <c r="G249" s="33" t="str">
        <f>Source!DF139</f>
        <v>)*1,25</v>
      </c>
      <c r="H249" s="44">
        <f>ROUND(Source!AE139*Source!I139, 2)</f>
        <v>3.13</v>
      </c>
      <c r="I249" s="33"/>
      <c r="J249" s="33">
        <f>IF(Source!BS139&lt;&gt; 0, Source!BS139, 1)</f>
        <v>5.15</v>
      </c>
      <c r="K249" s="44">
        <f>Source!R139</f>
        <v>16.09</v>
      </c>
      <c r="L249" s="35"/>
      <c r="R249">
        <f>H249</f>
        <v>3.13</v>
      </c>
    </row>
    <row r="250" spans="1:26" ht="14.25" x14ac:dyDescent="0.2">
      <c r="A250" s="49"/>
      <c r="B250" s="50"/>
      <c r="C250" s="50" t="s">
        <v>751</v>
      </c>
      <c r="D250" s="31"/>
      <c r="E250" s="12"/>
      <c r="F250" s="32">
        <f>Source!AL139</f>
        <v>4.3</v>
      </c>
      <c r="G250" s="33" t="str">
        <f>Source!DD139</f>
        <v/>
      </c>
      <c r="H250" s="34">
        <f>ROUND(Source!AC139*Source!I139, 2)</f>
        <v>21.5</v>
      </c>
      <c r="I250" s="33"/>
      <c r="J250" s="33">
        <f>IF(Source!BC139&lt;&gt; 0, Source!BC139, 1)</f>
        <v>5.15</v>
      </c>
      <c r="K250" s="34">
        <f>Source!P139</f>
        <v>110.73</v>
      </c>
      <c r="L250" s="35"/>
    </row>
    <row r="251" spans="1:26" ht="14.25" x14ac:dyDescent="0.2">
      <c r="A251" s="49"/>
      <c r="B251" s="50"/>
      <c r="C251" s="50" t="s">
        <v>745</v>
      </c>
      <c r="D251" s="31" t="s">
        <v>746</v>
      </c>
      <c r="E251" s="12">
        <f>Source!BZ139</f>
        <v>128</v>
      </c>
      <c r="F251" s="56" t="str">
        <f>CONCATENATE(" )", Source!DL139, Source!FT139, "=", Source!FX139)</f>
        <v xml:space="preserve"> )*0,9=115,2</v>
      </c>
      <c r="G251" s="69"/>
      <c r="H251" s="34">
        <f>SUM(S246:S255)</f>
        <v>480.27</v>
      </c>
      <c r="I251" s="36"/>
      <c r="J251" s="30">
        <f>Source!AT139</f>
        <v>115</v>
      </c>
      <c r="K251" s="34">
        <f>SUM(T246:T255)</f>
        <v>2469.06</v>
      </c>
      <c r="L251" s="35"/>
    </row>
    <row r="252" spans="1:26" ht="14.25" x14ac:dyDescent="0.2">
      <c r="A252" s="49"/>
      <c r="B252" s="50"/>
      <c r="C252" s="50" t="s">
        <v>747</v>
      </c>
      <c r="D252" s="31" t="s">
        <v>746</v>
      </c>
      <c r="E252" s="12">
        <f>Source!CA139</f>
        <v>83</v>
      </c>
      <c r="F252" s="56" t="str">
        <f>CONCATENATE(" )", Source!DM139, Source!FU139, "=", Source!FY139)</f>
        <v xml:space="preserve"> )*0,85=70,55</v>
      </c>
      <c r="G252" s="69"/>
      <c r="H252" s="34">
        <f>SUM(U246:U255)</f>
        <v>294.12</v>
      </c>
      <c r="I252" s="36"/>
      <c r="J252" s="30">
        <f>Source!AU139</f>
        <v>71</v>
      </c>
      <c r="K252" s="34">
        <f>SUM(V246:V255)</f>
        <v>1524.38</v>
      </c>
      <c r="L252" s="35"/>
    </row>
    <row r="253" spans="1:26" ht="14.25" x14ac:dyDescent="0.2">
      <c r="A253" s="49"/>
      <c r="B253" s="50"/>
      <c r="C253" s="50" t="s">
        <v>748</v>
      </c>
      <c r="D253" s="31" t="s">
        <v>749</v>
      </c>
      <c r="E253" s="12">
        <f>Source!AQ139</f>
        <v>7.48</v>
      </c>
      <c r="F253" s="32"/>
      <c r="G253" s="33" t="str">
        <f>Source!DI139</f>
        <v>)*1,15</v>
      </c>
      <c r="H253" s="34"/>
      <c r="I253" s="33"/>
      <c r="J253" s="33"/>
      <c r="K253" s="34"/>
      <c r="L253" s="45">
        <f>Source!U139</f>
        <v>43.010000000000005</v>
      </c>
    </row>
    <row r="254" spans="1:26" ht="39.75" x14ac:dyDescent="0.2">
      <c r="A254" s="49" t="str">
        <f>Source!E141</f>
        <v>22,1</v>
      </c>
      <c r="B254" s="50" t="str">
        <f>Source!F141</f>
        <v>Цена поставщика</v>
      </c>
      <c r="C254" s="50" t="s">
        <v>752</v>
      </c>
      <c r="D254" s="31" t="str">
        <f>Source!H141</f>
        <v>ШТ</v>
      </c>
      <c r="E254" s="12">
        <f>Source!I141</f>
        <v>3</v>
      </c>
      <c r="F254" s="32">
        <f>Source!AL141+Source!AM141+Source!AO141</f>
        <v>2961.99</v>
      </c>
      <c r="G254" s="46" t="s">
        <v>3</v>
      </c>
      <c r="H254" s="34">
        <f>ROUND(Source!AC141*Source!I141, 2)+ROUND(Source!AD141*Source!I141, 2)+ROUND(Source!AF141*Source!I141, 2)</f>
        <v>8885.9699999999993</v>
      </c>
      <c r="I254" s="33"/>
      <c r="J254" s="33">
        <f>IF(Source!BC141&lt;&gt; 0, Source!BC141, 1)</f>
        <v>5.15</v>
      </c>
      <c r="K254" s="34">
        <f>Source!O141</f>
        <v>45762.75</v>
      </c>
      <c r="L254" s="35"/>
      <c r="S254">
        <f>ROUND((Source!FX141/100)*((ROUND(Source!AF141*Source!I141, 2)+ROUND(Source!AE141*Source!I141, 2))), 2)</f>
        <v>0</v>
      </c>
      <c r="T254">
        <f>Source!X141</f>
        <v>0</v>
      </c>
      <c r="U254">
        <f>ROUND((Source!FY141/100)*((ROUND(Source!AF141*Source!I141, 2)+ROUND(Source!AE141*Source!I141, 2))), 2)</f>
        <v>0</v>
      </c>
      <c r="V254">
        <f>Source!Y141</f>
        <v>0</v>
      </c>
      <c r="W254">
        <f>IF(Source!BI141&lt;=1,H254, 0)</f>
        <v>8885.9699999999993</v>
      </c>
      <c r="X254">
        <f>IF(Source!BI141=2,H254, 0)</f>
        <v>0</v>
      </c>
      <c r="Y254">
        <f>IF(Source!BI141=3,H254, 0)</f>
        <v>0</v>
      </c>
      <c r="Z254">
        <f>IF(Source!BI141=4,H254, 0)</f>
        <v>0</v>
      </c>
    </row>
    <row r="255" spans="1:26" ht="39.75" x14ac:dyDescent="0.2">
      <c r="A255" s="51" t="str">
        <f>Source!E143</f>
        <v>22,2</v>
      </c>
      <c r="B255" s="52" t="str">
        <f>Source!F143</f>
        <v>Цена поставщика</v>
      </c>
      <c r="C255" s="52" t="s">
        <v>753</v>
      </c>
      <c r="D255" s="37" t="str">
        <f>Source!H143</f>
        <v>ШТ</v>
      </c>
      <c r="E255" s="38">
        <f>Source!I143</f>
        <v>2</v>
      </c>
      <c r="F255" s="39">
        <f>Source!AL143+Source!AM143+Source!AO143</f>
        <v>2139.21</v>
      </c>
      <c r="G255" s="47" t="s">
        <v>3</v>
      </c>
      <c r="H255" s="41">
        <f>ROUND(Source!AC143*Source!I143, 2)+ROUND(Source!AD143*Source!I143, 2)+ROUND(Source!AF143*Source!I143, 2)</f>
        <v>4278.42</v>
      </c>
      <c r="I255" s="40"/>
      <c r="J255" s="40">
        <f>IF(Source!BC143&lt;&gt; 0, Source!BC143, 1)</f>
        <v>5.15</v>
      </c>
      <c r="K255" s="41">
        <f>Source!O143</f>
        <v>22033.86</v>
      </c>
      <c r="L255" s="48"/>
      <c r="S255">
        <f>ROUND((Source!FX143/100)*((ROUND(Source!AF143*Source!I143, 2)+ROUND(Source!AE143*Source!I143, 2))), 2)</f>
        <v>0</v>
      </c>
      <c r="T255">
        <f>Source!X143</f>
        <v>0</v>
      </c>
      <c r="U255">
        <f>ROUND((Source!FY143/100)*((ROUND(Source!AF143*Source!I143, 2)+ROUND(Source!AE143*Source!I143, 2))), 2)</f>
        <v>0</v>
      </c>
      <c r="V255">
        <f>Source!Y143</f>
        <v>0</v>
      </c>
      <c r="W255">
        <f>IF(Source!BI143&lt;=1,H255, 0)</f>
        <v>4278.42</v>
      </c>
      <c r="X255">
        <f>IF(Source!BI143=2,H255, 0)</f>
        <v>0</v>
      </c>
      <c r="Y255">
        <f>IF(Source!BI143=3,H255, 0)</f>
        <v>0</v>
      </c>
      <c r="Z255">
        <f>IF(Source!BI143=4,H255, 0)</f>
        <v>0</v>
      </c>
    </row>
    <row r="256" spans="1:26" ht="15" x14ac:dyDescent="0.25">
      <c r="G256" s="68">
        <f>H247+H248+H250+H251+H252+SUM(H254:H255)</f>
        <v>14411.93</v>
      </c>
      <c r="H256" s="68"/>
      <c r="J256" s="68">
        <f>K247+K248+K250+K251+K252+SUM(K254:K255)</f>
        <v>74226.759999999995</v>
      </c>
      <c r="K256" s="68"/>
      <c r="L256" s="43">
        <f>Source!U139</f>
        <v>43.010000000000005</v>
      </c>
      <c r="O256" s="26">
        <f>G256</f>
        <v>14411.93</v>
      </c>
      <c r="P256" s="26">
        <f>J256</f>
        <v>74226.759999999995</v>
      </c>
      <c r="Q256" s="26">
        <f>L256</f>
        <v>43.010000000000005</v>
      </c>
      <c r="W256">
        <f>IF(Source!BI139&lt;=1,H247+H248+H250+H251+H252, 0)</f>
        <v>1247.54</v>
      </c>
      <c r="X256">
        <f>IF(Source!BI139=2,H247+H248+H250+H251+H252, 0)</f>
        <v>0</v>
      </c>
      <c r="Y256">
        <f>IF(Source!BI139=3,H247+H248+H250+H251+H252, 0)</f>
        <v>0</v>
      </c>
      <c r="Z256">
        <f>IF(Source!BI139=4,H247+H248+H250+H251+H252, 0)</f>
        <v>0</v>
      </c>
    </row>
    <row r="257" spans="1:26" ht="57" x14ac:dyDescent="0.2">
      <c r="A257" s="49" t="str">
        <f>Source!E145</f>
        <v>23</v>
      </c>
      <c r="B257" s="50" t="str">
        <f>Source!F145</f>
        <v>22-01-021-03</v>
      </c>
      <c r="C257" s="50" t="str">
        <f>Source!G145</f>
        <v>Укладка трубопроводов из полиэтиленовых труб диаметром до 110 мм с гидравлическими испытаниями</v>
      </c>
      <c r="D257" s="31" t="str">
        <f>Source!H145</f>
        <v>км</v>
      </c>
      <c r="E257" s="12">
        <f>Source!I145</f>
        <v>0.10199999999999999</v>
      </c>
      <c r="F257" s="32">
        <f>Source!AL145+Source!AM145+Source!AO145</f>
        <v>5367.25</v>
      </c>
      <c r="G257" s="33"/>
      <c r="H257" s="34"/>
      <c r="I257" s="33" t="str">
        <f>Source!BO145</f>
        <v/>
      </c>
      <c r="J257" s="33"/>
      <c r="K257" s="34"/>
      <c r="L257" s="35"/>
      <c r="S257">
        <f>ROUND((Source!FX145/100)*((ROUND(Source!AF145*Source!I145, 2)+ROUND(Source!AE145*Source!I145, 2))), 2)</f>
        <v>347.53</v>
      </c>
      <c r="T257">
        <f>Source!X145</f>
        <v>1789.77</v>
      </c>
      <c r="U257">
        <f>ROUND((Source!FY145/100)*((ROUND(Source!AF145*Source!I145, 2)+ROUND(Source!AE145*Source!I145, 2))), 2)</f>
        <v>224.7</v>
      </c>
      <c r="V257">
        <f>Source!Y145</f>
        <v>1162.5899999999999</v>
      </c>
    </row>
    <row r="258" spans="1:26" ht="14.25" x14ac:dyDescent="0.2">
      <c r="A258" s="49"/>
      <c r="B258" s="50"/>
      <c r="C258" s="50" t="s">
        <v>744</v>
      </c>
      <c r="D258" s="31"/>
      <c r="E258" s="12"/>
      <c r="F258" s="32">
        <f>Source!AO145</f>
        <v>2090.62</v>
      </c>
      <c r="G258" s="33" t="str">
        <f>Source!DG145</f>
        <v>)*1,15</v>
      </c>
      <c r="H258" s="34">
        <f>ROUND(Source!AF145*Source!I145, 2)</f>
        <v>245.23</v>
      </c>
      <c r="I258" s="33"/>
      <c r="J258" s="33">
        <f>IF(Source!BA145&lt;&gt; 0, Source!BA145, 1)</f>
        <v>5.15</v>
      </c>
      <c r="K258" s="34">
        <f>Source!S145</f>
        <v>1262.93</v>
      </c>
      <c r="L258" s="35"/>
      <c r="R258">
        <f>H258</f>
        <v>245.23</v>
      </c>
    </row>
    <row r="259" spans="1:26" ht="14.25" x14ac:dyDescent="0.2">
      <c r="A259" s="49"/>
      <c r="B259" s="50"/>
      <c r="C259" s="50" t="s">
        <v>371</v>
      </c>
      <c r="D259" s="31"/>
      <c r="E259" s="12"/>
      <c r="F259" s="32">
        <f>Source!AM145</f>
        <v>3250.94</v>
      </c>
      <c r="G259" s="33" t="str">
        <f>Source!DE145</f>
        <v>)*1,25</v>
      </c>
      <c r="H259" s="34">
        <f>ROUND(Source!AD145*Source!I145, 2)</f>
        <v>414.49</v>
      </c>
      <c r="I259" s="33"/>
      <c r="J259" s="33">
        <f>IF(Source!BB145&lt;&gt; 0, Source!BB145, 1)</f>
        <v>5.15</v>
      </c>
      <c r="K259" s="34">
        <f>Source!Q145</f>
        <v>2134.65</v>
      </c>
      <c r="L259" s="35"/>
    </row>
    <row r="260" spans="1:26" ht="14.25" x14ac:dyDescent="0.2">
      <c r="A260" s="49"/>
      <c r="B260" s="50"/>
      <c r="C260" s="50" t="s">
        <v>750</v>
      </c>
      <c r="D260" s="31"/>
      <c r="E260" s="12"/>
      <c r="F260" s="32">
        <f>Source!AN145</f>
        <v>406.3</v>
      </c>
      <c r="G260" s="33" t="str">
        <f>Source!DF145</f>
        <v>)*1,25</v>
      </c>
      <c r="H260" s="44">
        <f>ROUND(Source!AE145*Source!I145, 2)</f>
        <v>51.8</v>
      </c>
      <c r="I260" s="33"/>
      <c r="J260" s="33">
        <f>IF(Source!BS145&lt;&gt; 0, Source!BS145, 1)</f>
        <v>5.15</v>
      </c>
      <c r="K260" s="44">
        <f>Source!R145</f>
        <v>266.79000000000002</v>
      </c>
      <c r="L260" s="35"/>
      <c r="R260">
        <f>H260</f>
        <v>51.8</v>
      </c>
    </row>
    <row r="261" spans="1:26" ht="14.25" x14ac:dyDescent="0.2">
      <c r="A261" s="49"/>
      <c r="B261" s="50"/>
      <c r="C261" s="50" t="s">
        <v>751</v>
      </c>
      <c r="D261" s="31"/>
      <c r="E261" s="12"/>
      <c r="F261" s="32">
        <f>Source!AL145</f>
        <v>25.69</v>
      </c>
      <c r="G261" s="33" t="str">
        <f>Source!DD145</f>
        <v/>
      </c>
      <c r="H261" s="34">
        <f>ROUND(Source!AC145*Source!I145, 2)</f>
        <v>2.62</v>
      </c>
      <c r="I261" s="33"/>
      <c r="J261" s="33">
        <f>IF(Source!BC145&lt;&gt; 0, Source!BC145, 1)</f>
        <v>5.15</v>
      </c>
      <c r="K261" s="34">
        <f>Source!P145</f>
        <v>13.49</v>
      </c>
      <c r="L261" s="35"/>
    </row>
    <row r="262" spans="1:26" ht="14.25" x14ac:dyDescent="0.2">
      <c r="A262" s="49"/>
      <c r="B262" s="50"/>
      <c r="C262" s="50" t="s">
        <v>745</v>
      </c>
      <c r="D262" s="31" t="s">
        <v>746</v>
      </c>
      <c r="E262" s="12">
        <f>Source!BZ145</f>
        <v>130</v>
      </c>
      <c r="F262" s="56" t="str">
        <f>CONCATENATE(" )", Source!DL145, Source!FT145, "=", Source!FX145)</f>
        <v xml:space="preserve"> )*0,9=117</v>
      </c>
      <c r="G262" s="69"/>
      <c r="H262" s="34">
        <f>SUM(S257:S267)</f>
        <v>347.53</v>
      </c>
      <c r="I262" s="36"/>
      <c r="J262" s="30">
        <f>Source!AT145</f>
        <v>117</v>
      </c>
      <c r="K262" s="34">
        <f>SUM(T257:T267)</f>
        <v>1789.77</v>
      </c>
      <c r="L262" s="35"/>
    </row>
    <row r="263" spans="1:26" ht="14.25" x14ac:dyDescent="0.2">
      <c r="A263" s="49"/>
      <c r="B263" s="50"/>
      <c r="C263" s="50" t="s">
        <v>747</v>
      </c>
      <c r="D263" s="31" t="s">
        <v>746</v>
      </c>
      <c r="E263" s="12">
        <f>Source!CA145</f>
        <v>89</v>
      </c>
      <c r="F263" s="56" t="str">
        <f>CONCATENATE(" )", Source!DM145, Source!FU145, "=", Source!FY145)</f>
        <v xml:space="preserve"> )*0,85=75,65</v>
      </c>
      <c r="G263" s="69"/>
      <c r="H263" s="34">
        <f>SUM(U257:U267)</f>
        <v>224.7</v>
      </c>
      <c r="I263" s="36"/>
      <c r="J263" s="30">
        <f>Source!AU145</f>
        <v>76</v>
      </c>
      <c r="K263" s="34">
        <f>SUM(V257:V267)</f>
        <v>1162.5899999999999</v>
      </c>
      <c r="L263" s="35"/>
    </row>
    <row r="264" spans="1:26" ht="14.25" x14ac:dyDescent="0.2">
      <c r="A264" s="49"/>
      <c r="B264" s="50"/>
      <c r="C264" s="50" t="s">
        <v>748</v>
      </c>
      <c r="D264" s="31" t="s">
        <v>749</v>
      </c>
      <c r="E264" s="12">
        <f>Source!AQ145</f>
        <v>225.04</v>
      </c>
      <c r="F264" s="32"/>
      <c r="G264" s="33" t="str">
        <f>Source!DI145</f>
        <v>)*1,15</v>
      </c>
      <c r="H264" s="34"/>
      <c r="I264" s="33"/>
      <c r="J264" s="33"/>
      <c r="K264" s="34"/>
      <c r="L264" s="45">
        <f>Source!U145</f>
        <v>26.397191999999997</v>
      </c>
    </row>
    <row r="265" spans="1:26" ht="14.25" x14ac:dyDescent="0.2">
      <c r="A265" s="49" t="str">
        <f>Source!E147</f>
        <v>23,1</v>
      </c>
      <c r="B265" s="50" t="str">
        <f>Source!F147</f>
        <v>24.3.03.15</v>
      </c>
      <c r="C265" s="50" t="str">
        <f>Source!G147</f>
        <v>Трубы полиэтиленовые</v>
      </c>
      <c r="D265" s="31" t="str">
        <f>Source!H147</f>
        <v>м</v>
      </c>
      <c r="E265" s="12">
        <f>Source!I147</f>
        <v>102</v>
      </c>
      <c r="F265" s="32">
        <f>Source!AL147+Source!AM147+Source!AO147</f>
        <v>0</v>
      </c>
      <c r="G265" s="46" t="s">
        <v>3</v>
      </c>
      <c r="H265" s="34">
        <f>ROUND(Source!AC147*Source!I147, 2)+ROUND(Source!AD147*Source!I147, 2)+ROUND(Source!AF147*Source!I147, 2)</f>
        <v>0</v>
      </c>
      <c r="I265" s="33"/>
      <c r="J265" s="33">
        <f>IF(Source!BC147&lt;&gt; 0, Source!BC147, 1)</f>
        <v>5.15</v>
      </c>
      <c r="K265" s="34">
        <f>Source!O147</f>
        <v>0</v>
      </c>
      <c r="L265" s="35"/>
      <c r="S265">
        <f>ROUND((Source!FX147/100)*((ROUND(Source!AF147*Source!I147, 2)+ROUND(Source!AE147*Source!I147, 2))), 2)</f>
        <v>0</v>
      </c>
      <c r="T265">
        <f>Source!X147</f>
        <v>0</v>
      </c>
      <c r="U265">
        <f>ROUND((Source!FY147/100)*((ROUND(Source!AF147*Source!I147, 2)+ROUND(Source!AE147*Source!I147, 2))), 2)</f>
        <v>0</v>
      </c>
      <c r="V265">
        <f>Source!Y147</f>
        <v>0</v>
      </c>
      <c r="W265">
        <f>IF(Source!BI147&lt;=1,H265, 0)</f>
        <v>0</v>
      </c>
      <c r="X265">
        <f>IF(Source!BI147=2,H265, 0)</f>
        <v>0</v>
      </c>
      <c r="Y265">
        <f>IF(Source!BI147=3,H265, 0)</f>
        <v>0</v>
      </c>
      <c r="Z265">
        <f>IF(Source!BI147=4,H265, 0)</f>
        <v>0</v>
      </c>
    </row>
    <row r="266" spans="1:26" ht="42.75" x14ac:dyDescent="0.2">
      <c r="A266" s="49" t="str">
        <f>Source!E149</f>
        <v>23,2</v>
      </c>
      <c r="B266" s="50" t="str">
        <f>Source!F149</f>
        <v>24.3.03.13-0418</v>
      </c>
      <c r="C266" s="50" t="str">
        <f>Source!G149</f>
        <v>Трубы напорные из полиэтилена низкого давления среднего типа, наружным диаметром 110 мм</v>
      </c>
      <c r="D266" s="31" t="str">
        <f>Source!H149</f>
        <v>10 м</v>
      </c>
      <c r="E266" s="12">
        <f>Source!I149</f>
        <v>8.1999999999999993</v>
      </c>
      <c r="F266" s="32">
        <f>Source!AL149+Source!AM149+Source!AO149</f>
        <v>630</v>
      </c>
      <c r="G266" s="46" t="s">
        <v>3</v>
      </c>
      <c r="H266" s="34">
        <f>ROUND(Source!AC149*Source!I149, 2)+ROUND(Source!AD149*Source!I149, 2)+ROUND(Source!AF149*Source!I149, 2)</f>
        <v>5166</v>
      </c>
      <c r="I266" s="33"/>
      <c r="J266" s="33">
        <f>IF(Source!BC149&lt;&gt; 0, Source!BC149, 1)</f>
        <v>5.15</v>
      </c>
      <c r="K266" s="34">
        <f>Source!O149</f>
        <v>26604.9</v>
      </c>
      <c r="L266" s="35"/>
      <c r="S266">
        <f>ROUND((Source!FX149/100)*((ROUND(Source!AF149*Source!I149, 2)+ROUND(Source!AE149*Source!I149, 2))), 2)</f>
        <v>0</v>
      </c>
      <c r="T266">
        <f>Source!X149</f>
        <v>0</v>
      </c>
      <c r="U266">
        <f>ROUND((Source!FY149/100)*((ROUND(Source!AF149*Source!I149, 2)+ROUND(Source!AE149*Source!I149, 2))), 2)</f>
        <v>0</v>
      </c>
      <c r="V266">
        <f>Source!Y149</f>
        <v>0</v>
      </c>
      <c r="W266">
        <f>IF(Source!BI149&lt;=1,H266, 0)</f>
        <v>5166</v>
      </c>
      <c r="X266">
        <f>IF(Source!BI149=2,H266, 0)</f>
        <v>0</v>
      </c>
      <c r="Y266">
        <f>IF(Source!BI149=3,H266, 0)</f>
        <v>0</v>
      </c>
      <c r="Z266">
        <f>IF(Source!BI149=4,H266, 0)</f>
        <v>0</v>
      </c>
    </row>
    <row r="267" spans="1:26" ht="42.75" x14ac:dyDescent="0.2">
      <c r="A267" s="51" t="str">
        <f>Source!E151</f>
        <v>23,3</v>
      </c>
      <c r="B267" s="52" t="str">
        <f>Source!F151</f>
        <v>24.3.03.13-0417</v>
      </c>
      <c r="C267" s="52" t="str">
        <f>Source!G151</f>
        <v>Трубы напорные из полиэтилена низкого давления среднего типа, наружным диаметром 90 мм</v>
      </c>
      <c r="D267" s="37" t="str">
        <f>Source!H151</f>
        <v>10 м</v>
      </c>
      <c r="E267" s="38">
        <f>Source!I151</f>
        <v>2</v>
      </c>
      <c r="F267" s="39">
        <f>Source!AL151+Source!AM151+Source!AO151</f>
        <v>621.01</v>
      </c>
      <c r="G267" s="47" t="s">
        <v>3</v>
      </c>
      <c r="H267" s="41">
        <f>ROUND(Source!AC151*Source!I151, 2)+ROUND(Source!AD151*Source!I151, 2)+ROUND(Source!AF151*Source!I151, 2)</f>
        <v>1242.02</v>
      </c>
      <c r="I267" s="40"/>
      <c r="J267" s="40">
        <f>IF(Source!BC151&lt;&gt; 0, Source!BC151, 1)</f>
        <v>5.15</v>
      </c>
      <c r="K267" s="41">
        <f>Source!O151</f>
        <v>6396.4</v>
      </c>
      <c r="L267" s="48"/>
      <c r="S267">
        <f>ROUND((Source!FX151/100)*((ROUND(Source!AF151*Source!I151, 2)+ROUND(Source!AE151*Source!I151, 2))), 2)</f>
        <v>0</v>
      </c>
      <c r="T267">
        <f>Source!X151</f>
        <v>0</v>
      </c>
      <c r="U267">
        <f>ROUND((Source!FY151/100)*((ROUND(Source!AF151*Source!I151, 2)+ROUND(Source!AE151*Source!I151, 2))), 2)</f>
        <v>0</v>
      </c>
      <c r="V267">
        <f>Source!Y151</f>
        <v>0</v>
      </c>
      <c r="W267">
        <f>IF(Source!BI151&lt;=1,H267, 0)</f>
        <v>1242.02</v>
      </c>
      <c r="X267">
        <f>IF(Source!BI151=2,H267, 0)</f>
        <v>0</v>
      </c>
      <c r="Y267">
        <f>IF(Source!BI151=3,H267, 0)</f>
        <v>0</v>
      </c>
      <c r="Z267">
        <f>IF(Source!BI151=4,H267, 0)</f>
        <v>0</v>
      </c>
    </row>
    <row r="268" spans="1:26" ht="15" x14ac:dyDescent="0.25">
      <c r="G268" s="68">
        <f>H258+H259+H261+H262+H263+SUM(H265:H267)</f>
        <v>7642.59</v>
      </c>
      <c r="H268" s="68"/>
      <c r="J268" s="68">
        <f>K258+K259+K261+K262+K263+SUM(K265:K267)</f>
        <v>39364.730000000003</v>
      </c>
      <c r="K268" s="68"/>
      <c r="L268" s="43">
        <f>Source!U145</f>
        <v>26.397191999999997</v>
      </c>
      <c r="O268" s="26">
        <f>G268</f>
        <v>7642.59</v>
      </c>
      <c r="P268" s="26">
        <f>J268</f>
        <v>39364.730000000003</v>
      </c>
      <c r="Q268" s="26">
        <f>L268</f>
        <v>26.397191999999997</v>
      </c>
      <c r="W268">
        <f>IF(Source!BI145&lt;=1,H258+H259+H261+H262+H263, 0)</f>
        <v>1234.57</v>
      </c>
      <c r="X268">
        <f>IF(Source!BI145=2,H258+H259+H261+H262+H263, 0)</f>
        <v>0</v>
      </c>
      <c r="Y268">
        <f>IF(Source!BI145=3,H258+H259+H261+H262+H263, 0)</f>
        <v>0</v>
      </c>
      <c r="Z268">
        <f>IF(Source!BI145=4,H258+H259+H261+H262+H263, 0)</f>
        <v>0</v>
      </c>
    </row>
    <row r="269" spans="1:26" ht="57" x14ac:dyDescent="0.2">
      <c r="A269" s="49" t="str">
        <f>Source!E153</f>
        <v>24</v>
      </c>
      <c r="B269" s="50" t="str">
        <f>Source!F153</f>
        <v>16-04-002-04</v>
      </c>
      <c r="C269" s="50" t="str">
        <f>Source!G153</f>
        <v>Прокладка трубопроводов водоснабжения из напорных полиэтиленовых труб наружным диаметром 40 мм</v>
      </c>
      <c r="D269" s="31" t="str">
        <f>Source!H153</f>
        <v>100 м</v>
      </c>
      <c r="E269" s="12">
        <f>Source!I153</f>
        <v>2.2999999999999998</v>
      </c>
      <c r="F269" s="32">
        <f>Source!AL153+Source!AM153+Source!AO153</f>
        <v>2290.23</v>
      </c>
      <c r="G269" s="33"/>
      <c r="H269" s="34"/>
      <c r="I269" s="33" t="str">
        <f>Source!BO153</f>
        <v/>
      </c>
      <c r="J269" s="33"/>
      <c r="K269" s="34"/>
      <c r="L269" s="35"/>
      <c r="S269">
        <f>ROUND((Source!FX153/100)*((ROUND(Source!AF153*Source!I153, 2)+ROUND(Source!AE153*Source!I153, 2))), 2)</f>
        <v>5184.53</v>
      </c>
      <c r="T269">
        <f>Source!X153</f>
        <v>26654.01</v>
      </c>
      <c r="U269">
        <f>ROUND((Source!FY153/100)*((ROUND(Source!AF153*Source!I153, 2)+ROUND(Source!AE153*Source!I153, 2))), 2)</f>
        <v>3175.07</v>
      </c>
      <c r="V269">
        <f>Source!Y153</f>
        <v>16455.95</v>
      </c>
    </row>
    <row r="270" spans="1:26" x14ac:dyDescent="0.2">
      <c r="C270" s="25" t="str">
        <f>"Объем: "&amp;Source!I153&amp;"=230/"&amp;"100"</f>
        <v>Объем: 2,3=230/100</v>
      </c>
    </row>
    <row r="271" spans="1:26" ht="14.25" x14ac:dyDescent="0.2">
      <c r="A271" s="49"/>
      <c r="B271" s="50"/>
      <c r="C271" s="50" t="s">
        <v>744</v>
      </c>
      <c r="D271" s="31"/>
      <c r="E271" s="12"/>
      <c r="F271" s="32">
        <f>Source!AO153</f>
        <v>1611.01</v>
      </c>
      <c r="G271" s="33" t="str">
        <f>Source!DG153</f>
        <v>)*1,15</v>
      </c>
      <c r="H271" s="34">
        <f>ROUND(Source!AF153*Source!I153, 2)</f>
        <v>4261.12</v>
      </c>
      <c r="I271" s="33"/>
      <c r="J271" s="33">
        <f>IF(Source!BA153&lt;&gt; 0, Source!BA153, 1)</f>
        <v>5.15</v>
      </c>
      <c r="K271" s="34">
        <f>Source!S153</f>
        <v>21944.78</v>
      </c>
      <c r="L271" s="35"/>
      <c r="R271">
        <f>H271</f>
        <v>4261.12</v>
      </c>
    </row>
    <row r="272" spans="1:26" ht="14.25" x14ac:dyDescent="0.2">
      <c r="A272" s="49"/>
      <c r="B272" s="50"/>
      <c r="C272" s="50" t="s">
        <v>371</v>
      </c>
      <c r="D272" s="31"/>
      <c r="E272" s="12"/>
      <c r="F272" s="32">
        <f>Source!AM153</f>
        <v>610.61</v>
      </c>
      <c r="G272" s="33" t="str">
        <f>Source!DE153</f>
        <v>)*1,25</v>
      </c>
      <c r="H272" s="34">
        <f>ROUND(Source!AD153*Source!I153, 2)</f>
        <v>1755.5</v>
      </c>
      <c r="I272" s="33"/>
      <c r="J272" s="33">
        <f>IF(Source!BB153&lt;&gt; 0, Source!BB153, 1)</f>
        <v>5.15</v>
      </c>
      <c r="K272" s="34">
        <f>Source!Q153</f>
        <v>9040.84</v>
      </c>
      <c r="L272" s="35"/>
    </row>
    <row r="273" spans="1:26" ht="14.25" x14ac:dyDescent="0.2">
      <c r="A273" s="49"/>
      <c r="B273" s="50"/>
      <c r="C273" s="50" t="s">
        <v>750</v>
      </c>
      <c r="D273" s="31"/>
      <c r="E273" s="12"/>
      <c r="F273" s="32">
        <f>Source!AN153</f>
        <v>83.25</v>
      </c>
      <c r="G273" s="33" t="str">
        <f>Source!DF153</f>
        <v>)*1,25</v>
      </c>
      <c r="H273" s="44">
        <f>ROUND(Source!AE153*Source!I153, 2)</f>
        <v>239.34</v>
      </c>
      <c r="I273" s="33"/>
      <c r="J273" s="33">
        <f>IF(Source!BS153&lt;&gt; 0, Source!BS153, 1)</f>
        <v>5.15</v>
      </c>
      <c r="K273" s="44">
        <f>Source!R153</f>
        <v>1232.6199999999999</v>
      </c>
      <c r="L273" s="35"/>
      <c r="R273">
        <f>H273</f>
        <v>239.34</v>
      </c>
    </row>
    <row r="274" spans="1:26" ht="14.25" x14ac:dyDescent="0.2">
      <c r="A274" s="49"/>
      <c r="B274" s="50"/>
      <c r="C274" s="50" t="s">
        <v>751</v>
      </c>
      <c r="D274" s="31"/>
      <c r="E274" s="12"/>
      <c r="F274" s="32">
        <f>Source!AL153</f>
        <v>68.61</v>
      </c>
      <c r="G274" s="33" t="str">
        <f>Source!DD153</f>
        <v/>
      </c>
      <c r="H274" s="34">
        <f>ROUND(Source!AC153*Source!I153, 2)</f>
        <v>157.80000000000001</v>
      </c>
      <c r="I274" s="33"/>
      <c r="J274" s="33">
        <f>IF(Source!BC153&lt;&gt; 0, Source!BC153, 1)</f>
        <v>5.15</v>
      </c>
      <c r="K274" s="34">
        <f>Source!P153</f>
        <v>812.69</v>
      </c>
      <c r="L274" s="35"/>
    </row>
    <row r="275" spans="1:26" ht="14.25" x14ac:dyDescent="0.2">
      <c r="A275" s="49"/>
      <c r="B275" s="50"/>
      <c r="C275" s="50" t="s">
        <v>745</v>
      </c>
      <c r="D275" s="31" t="s">
        <v>746</v>
      </c>
      <c r="E275" s="12">
        <f>Source!BZ153</f>
        <v>128</v>
      </c>
      <c r="F275" s="56" t="str">
        <f>CONCATENATE(" )", Source!DL153, Source!FT153, "=", Source!FX153)</f>
        <v xml:space="preserve"> )*0,9=115,2</v>
      </c>
      <c r="G275" s="69"/>
      <c r="H275" s="34">
        <f>SUM(S269:S280)</f>
        <v>5184.53</v>
      </c>
      <c r="I275" s="36"/>
      <c r="J275" s="30">
        <f>Source!AT153</f>
        <v>115</v>
      </c>
      <c r="K275" s="34">
        <f>SUM(T269:T280)</f>
        <v>26654.01</v>
      </c>
      <c r="L275" s="35"/>
    </row>
    <row r="276" spans="1:26" ht="14.25" x14ac:dyDescent="0.2">
      <c r="A276" s="49"/>
      <c r="B276" s="50"/>
      <c r="C276" s="50" t="s">
        <v>747</v>
      </c>
      <c r="D276" s="31" t="s">
        <v>746</v>
      </c>
      <c r="E276" s="12">
        <f>Source!CA153</f>
        <v>83</v>
      </c>
      <c r="F276" s="56" t="str">
        <f>CONCATENATE(" )", Source!DM153, Source!FU153, "=", Source!FY153)</f>
        <v xml:space="preserve"> )*0,85=70,55</v>
      </c>
      <c r="G276" s="69"/>
      <c r="H276" s="34">
        <f>SUM(U269:U280)</f>
        <v>3175.07</v>
      </c>
      <c r="I276" s="36"/>
      <c r="J276" s="30">
        <f>Source!AU153</f>
        <v>71</v>
      </c>
      <c r="K276" s="34">
        <f>SUM(V269:V280)</f>
        <v>16455.95</v>
      </c>
      <c r="L276" s="35"/>
    </row>
    <row r="277" spans="1:26" ht="14.25" x14ac:dyDescent="0.2">
      <c r="A277" s="49"/>
      <c r="B277" s="50"/>
      <c r="C277" s="50" t="s">
        <v>748</v>
      </c>
      <c r="D277" s="31" t="s">
        <v>749</v>
      </c>
      <c r="E277" s="12">
        <f>Source!AQ153</f>
        <v>162.4</v>
      </c>
      <c r="F277" s="32"/>
      <c r="G277" s="33" t="str">
        <f>Source!DI153</f>
        <v>)*1,15</v>
      </c>
      <c r="H277" s="34"/>
      <c r="I277" s="33"/>
      <c r="J277" s="33"/>
      <c r="K277" s="34"/>
      <c r="L277" s="45">
        <f>Source!U153</f>
        <v>429.54799999999994</v>
      </c>
    </row>
    <row r="278" spans="1:26" ht="42.75" x14ac:dyDescent="0.2">
      <c r="A278" s="49" t="str">
        <f>Source!E155</f>
        <v>24,1</v>
      </c>
      <c r="B278" s="50" t="str">
        <f>Source!F155</f>
        <v>24.3.03.13-0413</v>
      </c>
      <c r="C278" s="50" t="str">
        <f>Source!G155</f>
        <v>Трубы напорные из полиэтилена низкого давления среднего типа, наружным диаметром 40 мм</v>
      </c>
      <c r="D278" s="31" t="str">
        <f>Source!H155</f>
        <v>10 м</v>
      </c>
      <c r="E278" s="12">
        <f>Source!I155</f>
        <v>21.51</v>
      </c>
      <c r="F278" s="32">
        <f>Source!AL155+Source!AM155+Source!AO155</f>
        <v>310.72000000000003</v>
      </c>
      <c r="G278" s="46" t="s">
        <v>3</v>
      </c>
      <c r="H278" s="34">
        <f>ROUND(Source!AC155*Source!I155, 2)+ROUND(Source!AD155*Source!I155, 2)+ROUND(Source!AF155*Source!I155, 2)</f>
        <v>6683.59</v>
      </c>
      <c r="I278" s="33"/>
      <c r="J278" s="33">
        <f>IF(Source!BC155&lt;&gt; 0, Source!BC155, 1)</f>
        <v>5.15</v>
      </c>
      <c r="K278" s="34">
        <f>Source!O155</f>
        <v>34420.47</v>
      </c>
      <c r="L278" s="35"/>
      <c r="S278">
        <f>ROUND((Source!FX155/100)*((ROUND(Source!AF155*Source!I155, 2)+ROUND(Source!AE155*Source!I155, 2))), 2)</f>
        <v>0</v>
      </c>
      <c r="T278">
        <f>Source!X155</f>
        <v>0</v>
      </c>
      <c r="U278">
        <f>ROUND((Source!FY155/100)*((ROUND(Source!AF155*Source!I155, 2)+ROUND(Source!AE155*Source!I155, 2))), 2)</f>
        <v>0</v>
      </c>
      <c r="V278">
        <f>Source!Y155</f>
        <v>0</v>
      </c>
      <c r="W278">
        <f>IF(Source!BI155&lt;=1,H278, 0)</f>
        <v>6683.59</v>
      </c>
      <c r="X278">
        <f>IF(Source!BI155=2,H278, 0)</f>
        <v>0</v>
      </c>
      <c r="Y278">
        <f>IF(Source!BI155=3,H278, 0)</f>
        <v>0</v>
      </c>
      <c r="Z278">
        <f>IF(Source!BI155=4,H278, 0)</f>
        <v>0</v>
      </c>
    </row>
    <row r="279" spans="1:26" ht="42.75" x14ac:dyDescent="0.2">
      <c r="A279" s="49" t="str">
        <f>Source!E157</f>
        <v>24,2</v>
      </c>
      <c r="B279" s="50" t="str">
        <f>Source!F157</f>
        <v>24.3.05.15-0112</v>
      </c>
      <c r="C279" s="50" t="str">
        <f>Source!G157</f>
        <v>Тройник литой полиэтиленовый с закладными электронагревателями, равнопроходной, диаметр 40 мм</v>
      </c>
      <c r="D279" s="31" t="str">
        <f>Source!H157</f>
        <v>шт.</v>
      </c>
      <c r="E279" s="12">
        <f>Source!I157</f>
        <v>2</v>
      </c>
      <c r="F279" s="32">
        <f>Source!AL157+Source!AM157+Source!AO157</f>
        <v>281.8</v>
      </c>
      <c r="G279" s="46" t="s">
        <v>3</v>
      </c>
      <c r="H279" s="34">
        <f>ROUND(Source!AC157*Source!I157, 2)+ROUND(Source!AD157*Source!I157, 2)+ROUND(Source!AF157*Source!I157, 2)</f>
        <v>563.6</v>
      </c>
      <c r="I279" s="33"/>
      <c r="J279" s="33">
        <f>IF(Source!BC157&lt;&gt; 0, Source!BC157, 1)</f>
        <v>5.15</v>
      </c>
      <c r="K279" s="34">
        <f>Source!O157</f>
        <v>2902.54</v>
      </c>
      <c r="L279" s="35"/>
      <c r="S279">
        <f>ROUND((Source!FX157/100)*((ROUND(Source!AF157*Source!I157, 2)+ROUND(Source!AE157*Source!I157, 2))), 2)</f>
        <v>0</v>
      </c>
      <c r="T279">
        <f>Source!X157</f>
        <v>0</v>
      </c>
      <c r="U279">
        <f>ROUND((Source!FY157/100)*((ROUND(Source!AF157*Source!I157, 2)+ROUND(Source!AE157*Source!I157, 2))), 2)</f>
        <v>0</v>
      </c>
      <c r="V279">
        <f>Source!Y157</f>
        <v>0</v>
      </c>
      <c r="W279">
        <f>IF(Source!BI157&lt;=1,H279, 0)</f>
        <v>563.6</v>
      </c>
      <c r="X279">
        <f>IF(Source!BI157=2,H279, 0)</f>
        <v>0</v>
      </c>
      <c r="Y279">
        <f>IF(Source!BI157=3,H279, 0)</f>
        <v>0</v>
      </c>
      <c r="Z279">
        <f>IF(Source!BI157=4,H279, 0)</f>
        <v>0</v>
      </c>
    </row>
    <row r="280" spans="1:26" ht="14.25" x14ac:dyDescent="0.2">
      <c r="A280" s="51" t="str">
        <f>Source!E159</f>
        <v>24,3</v>
      </c>
      <c r="B280" s="52" t="str">
        <f>Source!F159</f>
        <v>24.3.03.15</v>
      </c>
      <c r="C280" s="52" t="str">
        <f>Source!G159</f>
        <v>Трубы полиэтиленовые</v>
      </c>
      <c r="D280" s="37" t="str">
        <f>Source!H159</f>
        <v>м</v>
      </c>
      <c r="E280" s="38">
        <f>Source!I159</f>
        <v>215.51</v>
      </c>
      <c r="F280" s="39">
        <f>Source!AL159+Source!AM159+Source!AO159</f>
        <v>0</v>
      </c>
      <c r="G280" s="47" t="s">
        <v>3</v>
      </c>
      <c r="H280" s="41">
        <f>ROUND(Source!AC159*Source!I159, 2)+ROUND(Source!AD159*Source!I159, 2)+ROUND(Source!AF159*Source!I159, 2)</f>
        <v>0</v>
      </c>
      <c r="I280" s="40"/>
      <c r="J280" s="40">
        <f>IF(Source!BC159&lt;&gt; 0, Source!BC159, 1)</f>
        <v>5.15</v>
      </c>
      <c r="K280" s="41">
        <f>Source!O159</f>
        <v>0</v>
      </c>
      <c r="L280" s="48"/>
      <c r="S280">
        <f>ROUND((Source!FX159/100)*((ROUND(Source!AF159*Source!I159, 2)+ROUND(Source!AE159*Source!I159, 2))), 2)</f>
        <v>0</v>
      </c>
      <c r="T280">
        <f>Source!X159</f>
        <v>0</v>
      </c>
      <c r="U280">
        <f>ROUND((Source!FY159/100)*((ROUND(Source!AF159*Source!I159, 2)+ROUND(Source!AE159*Source!I159, 2))), 2)</f>
        <v>0</v>
      </c>
      <c r="V280">
        <f>Source!Y159</f>
        <v>0</v>
      </c>
      <c r="W280">
        <f>IF(Source!BI159&lt;=1,H280, 0)</f>
        <v>0</v>
      </c>
      <c r="X280">
        <f>IF(Source!BI159=2,H280, 0)</f>
        <v>0</v>
      </c>
      <c r="Y280">
        <f>IF(Source!BI159=3,H280, 0)</f>
        <v>0</v>
      </c>
      <c r="Z280">
        <f>IF(Source!BI159=4,H280, 0)</f>
        <v>0</v>
      </c>
    </row>
    <row r="281" spans="1:26" ht="15" x14ac:dyDescent="0.25">
      <c r="G281" s="68">
        <f>H271+H272+H274+H275+H276+SUM(H278:H280)</f>
        <v>21781.21</v>
      </c>
      <c r="H281" s="68"/>
      <c r="J281" s="68">
        <f>K271+K272+K274+K275+K276+SUM(K278:K280)</f>
        <v>112231.28</v>
      </c>
      <c r="K281" s="68"/>
      <c r="L281" s="43">
        <f>Source!U153</f>
        <v>429.54799999999994</v>
      </c>
      <c r="O281" s="26">
        <f>G281</f>
        <v>21781.21</v>
      </c>
      <c r="P281" s="26">
        <f>J281</f>
        <v>112231.28</v>
      </c>
      <c r="Q281" s="26">
        <f>L281</f>
        <v>429.54799999999994</v>
      </c>
      <c r="W281">
        <f>IF(Source!BI153&lt;=1,H271+H272+H274+H275+H276, 0)</f>
        <v>14534.02</v>
      </c>
      <c r="X281">
        <f>IF(Source!BI153=2,H271+H272+H274+H275+H276, 0)</f>
        <v>0</v>
      </c>
      <c r="Y281">
        <f>IF(Source!BI153=3,H271+H272+H274+H275+H276, 0)</f>
        <v>0</v>
      </c>
      <c r="Z281">
        <f>IF(Source!BI153=4,H271+H272+H274+H275+H276, 0)</f>
        <v>0</v>
      </c>
    </row>
    <row r="282" spans="1:26" ht="57" x14ac:dyDescent="0.2">
      <c r="A282" s="49" t="str">
        <f>Source!E161</f>
        <v>25</v>
      </c>
      <c r="B282" s="50" t="str">
        <f>Source!F161</f>
        <v>16-07-005-01</v>
      </c>
      <c r="C282" s="50" t="str">
        <f>Source!G161</f>
        <v>Гидравлическое испытание трубопроводов систем отопления, водопровода и горячего водоснабжения диаметром до 50 мм</v>
      </c>
      <c r="D282" s="31" t="str">
        <f>Source!H161</f>
        <v>100 м</v>
      </c>
      <c r="E282" s="12">
        <f>Source!I161</f>
        <v>2.2999999999999998</v>
      </c>
      <c r="F282" s="32">
        <f>Source!AL161+Source!AM161+Source!AO161</f>
        <v>107.12</v>
      </c>
      <c r="G282" s="33"/>
      <c r="H282" s="34"/>
      <c r="I282" s="33" t="str">
        <f>Source!BO161</f>
        <v/>
      </c>
      <c r="J282" s="33"/>
      <c r="K282" s="34"/>
      <c r="L282" s="35"/>
      <c r="S282">
        <f>ROUND((Source!FX161/100)*((ROUND(Source!AF161*Source!I161, 2)+ROUND(Source!AE161*Source!I161, 2))), 2)</f>
        <v>177.71</v>
      </c>
      <c r="T282">
        <f>Source!X161</f>
        <v>913.58</v>
      </c>
      <c r="U282">
        <f>ROUND((Source!FY161/100)*((ROUND(Source!AF161*Source!I161, 2)+ROUND(Source!AE161*Source!I161, 2))), 2)</f>
        <v>108.83</v>
      </c>
      <c r="V282">
        <f>Source!Y161</f>
        <v>564.04</v>
      </c>
    </row>
    <row r="283" spans="1:26" x14ac:dyDescent="0.2">
      <c r="C283" s="25" t="str">
        <f>"Объем: "&amp;Source!I161&amp;"=230/"&amp;"100"</f>
        <v>Объем: 2,3=230/100</v>
      </c>
    </row>
    <row r="284" spans="1:26" ht="14.25" x14ac:dyDescent="0.2">
      <c r="A284" s="49"/>
      <c r="B284" s="50"/>
      <c r="C284" s="50" t="s">
        <v>744</v>
      </c>
      <c r="D284" s="31"/>
      <c r="E284" s="12"/>
      <c r="F284" s="32">
        <f>Source!AO161</f>
        <v>58.32</v>
      </c>
      <c r="G284" s="33" t="str">
        <f>Source!DG161</f>
        <v>)*1,15</v>
      </c>
      <c r="H284" s="34">
        <f>ROUND(Source!AF161*Source!I161, 2)</f>
        <v>154.26</v>
      </c>
      <c r="I284" s="33"/>
      <c r="J284" s="33">
        <f>IF(Source!BA161&lt;&gt; 0, Source!BA161, 1)</f>
        <v>5.15</v>
      </c>
      <c r="K284" s="34">
        <f>Source!S161</f>
        <v>794.42</v>
      </c>
      <c r="L284" s="35"/>
      <c r="R284">
        <f>H284</f>
        <v>154.26</v>
      </c>
    </row>
    <row r="285" spans="1:26" ht="14.25" x14ac:dyDescent="0.2">
      <c r="A285" s="49"/>
      <c r="B285" s="50"/>
      <c r="C285" s="50" t="s">
        <v>371</v>
      </c>
      <c r="D285" s="31"/>
      <c r="E285" s="12"/>
      <c r="F285" s="32">
        <f>Source!AM161</f>
        <v>44.51</v>
      </c>
      <c r="G285" s="33" t="str">
        <f>Source!DE161</f>
        <v>)*1,25</v>
      </c>
      <c r="H285" s="34">
        <f>ROUND(Source!AD161*Source!I161, 2)</f>
        <v>127.97</v>
      </c>
      <c r="I285" s="33"/>
      <c r="J285" s="33">
        <f>IF(Source!BB161&lt;&gt; 0, Source!BB161, 1)</f>
        <v>5.15</v>
      </c>
      <c r="K285" s="34">
        <f>Source!Q161</f>
        <v>659.03</v>
      </c>
      <c r="L285" s="35"/>
    </row>
    <row r="286" spans="1:26" ht="14.25" x14ac:dyDescent="0.2">
      <c r="A286" s="49"/>
      <c r="B286" s="50"/>
      <c r="C286" s="50" t="s">
        <v>751</v>
      </c>
      <c r="D286" s="31"/>
      <c r="E286" s="12"/>
      <c r="F286" s="32">
        <f>Source!AL161</f>
        <v>4.29</v>
      </c>
      <c r="G286" s="33" t="str">
        <f>Source!DD161</f>
        <v/>
      </c>
      <c r="H286" s="34">
        <f>ROUND(Source!AC161*Source!I161, 2)</f>
        <v>9.8699999999999992</v>
      </c>
      <c r="I286" s="33"/>
      <c r="J286" s="33">
        <f>IF(Source!BC161&lt;&gt; 0, Source!BC161, 1)</f>
        <v>5.15</v>
      </c>
      <c r="K286" s="34">
        <f>Source!P161</f>
        <v>50.82</v>
      </c>
      <c r="L286" s="35"/>
    </row>
    <row r="287" spans="1:26" ht="14.25" x14ac:dyDescent="0.2">
      <c r="A287" s="49"/>
      <c r="B287" s="50"/>
      <c r="C287" s="50" t="s">
        <v>745</v>
      </c>
      <c r="D287" s="31" t="s">
        <v>746</v>
      </c>
      <c r="E287" s="12">
        <f>Source!BZ161</f>
        <v>128</v>
      </c>
      <c r="F287" s="56" t="str">
        <f>CONCATENATE(" )", Source!DL161, Source!FT161, "=", Source!FX161)</f>
        <v xml:space="preserve"> )*0,9=115,2</v>
      </c>
      <c r="G287" s="69"/>
      <c r="H287" s="34">
        <f>SUM(S282:S289)</f>
        <v>177.71</v>
      </c>
      <c r="I287" s="36"/>
      <c r="J287" s="30">
        <f>Source!AT161</f>
        <v>115</v>
      </c>
      <c r="K287" s="34">
        <f>SUM(T282:T289)</f>
        <v>913.58</v>
      </c>
      <c r="L287" s="35"/>
    </row>
    <row r="288" spans="1:26" ht="14.25" x14ac:dyDescent="0.2">
      <c r="A288" s="49"/>
      <c r="B288" s="50"/>
      <c r="C288" s="50" t="s">
        <v>747</v>
      </c>
      <c r="D288" s="31" t="s">
        <v>746</v>
      </c>
      <c r="E288" s="12">
        <f>Source!CA161</f>
        <v>83</v>
      </c>
      <c r="F288" s="56" t="str">
        <f>CONCATENATE(" )", Source!DM161, Source!FU161, "=", Source!FY161)</f>
        <v xml:space="preserve"> )*0,85=70,55</v>
      </c>
      <c r="G288" s="69"/>
      <c r="H288" s="34">
        <f>SUM(U282:U289)</f>
        <v>108.83</v>
      </c>
      <c r="I288" s="36"/>
      <c r="J288" s="30">
        <f>Source!AU161</f>
        <v>71</v>
      </c>
      <c r="K288" s="34">
        <f>SUM(V282:V289)</f>
        <v>564.04</v>
      </c>
      <c r="L288" s="35"/>
    </row>
    <row r="289" spans="1:26" ht="14.25" x14ac:dyDescent="0.2">
      <c r="A289" s="51"/>
      <c r="B289" s="52"/>
      <c r="C289" s="52" t="s">
        <v>748</v>
      </c>
      <c r="D289" s="37" t="s">
        <v>749</v>
      </c>
      <c r="E289" s="38">
        <f>Source!AQ161</f>
        <v>5.01</v>
      </c>
      <c r="F289" s="39"/>
      <c r="G289" s="40" t="str">
        <f>Source!DI161</f>
        <v>)*1,15</v>
      </c>
      <c r="H289" s="41"/>
      <c r="I289" s="40"/>
      <c r="J289" s="40"/>
      <c r="K289" s="41"/>
      <c r="L289" s="42">
        <f>Source!U161</f>
        <v>13.251449999999997</v>
      </c>
    </row>
    <row r="290" spans="1:26" ht="15" x14ac:dyDescent="0.25">
      <c r="G290" s="68">
        <f>H284+H285+H286+H287+H288</f>
        <v>578.6400000000001</v>
      </c>
      <c r="H290" s="68"/>
      <c r="J290" s="68">
        <f>K284+K285+K286+K287+K288</f>
        <v>2981.89</v>
      </c>
      <c r="K290" s="68"/>
      <c r="L290" s="43">
        <f>Source!U161</f>
        <v>13.251449999999997</v>
      </c>
      <c r="O290" s="26">
        <f>G290</f>
        <v>578.6400000000001</v>
      </c>
      <c r="P290" s="26">
        <f>J290</f>
        <v>2981.89</v>
      </c>
      <c r="Q290" s="26">
        <f>L290</f>
        <v>13.251449999999997</v>
      </c>
      <c r="W290">
        <f>IF(Source!BI161&lt;=1,H284+H285+H286+H287+H288, 0)</f>
        <v>578.6400000000001</v>
      </c>
      <c r="X290">
        <f>IF(Source!BI161=2,H284+H285+H286+H287+H288, 0)</f>
        <v>0</v>
      </c>
      <c r="Y290">
        <f>IF(Source!BI161=3,H284+H285+H286+H287+H288, 0)</f>
        <v>0</v>
      </c>
      <c r="Z290">
        <f>IF(Source!BI161=4,H284+H285+H286+H287+H288, 0)</f>
        <v>0</v>
      </c>
    </row>
    <row r="291" spans="1:26" ht="57" x14ac:dyDescent="0.2">
      <c r="A291" s="49" t="str">
        <f>Source!E163</f>
        <v>26</v>
      </c>
      <c r="B291" s="50" t="str">
        <f>Source!F163</f>
        <v>16-07-005-02</v>
      </c>
      <c r="C291" s="50" t="str">
        <f>Source!G163</f>
        <v>Гидравлическое испытание трубопроводов систем отопления, водопровода и горячего водоснабжения диаметром до 100 мм</v>
      </c>
      <c r="D291" s="31" t="str">
        <f>Source!H163</f>
        <v>100 м</v>
      </c>
      <c r="E291" s="12">
        <f>Source!I163</f>
        <v>0.2</v>
      </c>
      <c r="F291" s="32">
        <f>Source!AL163+Source!AM163+Source!AO163</f>
        <v>113.94999999999999</v>
      </c>
      <c r="G291" s="33"/>
      <c r="H291" s="34"/>
      <c r="I291" s="33" t="str">
        <f>Source!BO163</f>
        <v/>
      </c>
      <c r="J291" s="33"/>
      <c r="K291" s="34"/>
      <c r="L291" s="35"/>
      <c r="S291">
        <f>ROUND((Source!FX163/100)*((ROUND(Source!AF163*Source!I163, 2)+ROUND(Source!AE163*Source!I163, 2))), 2)</f>
        <v>15.45</v>
      </c>
      <c r="T291">
        <f>Source!X163</f>
        <v>79.44</v>
      </c>
      <c r="U291">
        <f>ROUND((Source!FY163/100)*((ROUND(Source!AF163*Source!I163, 2)+ROUND(Source!AE163*Source!I163, 2))), 2)</f>
        <v>9.4600000000000009</v>
      </c>
      <c r="V291">
        <f>Source!Y163</f>
        <v>49.05</v>
      </c>
    </row>
    <row r="292" spans="1:26" x14ac:dyDescent="0.2">
      <c r="C292" s="25" t="str">
        <f>"Объем: "&amp;Source!I163&amp;"=20/"&amp;"100"</f>
        <v>Объем: 0,2=20/100</v>
      </c>
    </row>
    <row r="293" spans="1:26" ht="14.25" x14ac:dyDescent="0.2">
      <c r="A293" s="49"/>
      <c r="B293" s="50"/>
      <c r="C293" s="50" t="s">
        <v>744</v>
      </c>
      <c r="D293" s="31"/>
      <c r="E293" s="12"/>
      <c r="F293" s="32">
        <f>Source!AO163</f>
        <v>58.32</v>
      </c>
      <c r="G293" s="33" t="str">
        <f>Source!DG163</f>
        <v>)*1,15</v>
      </c>
      <c r="H293" s="34">
        <f>ROUND(Source!AF163*Source!I163, 2)</f>
        <v>13.41</v>
      </c>
      <c r="I293" s="33"/>
      <c r="J293" s="33">
        <f>IF(Source!BA163&lt;&gt; 0, Source!BA163, 1)</f>
        <v>5.15</v>
      </c>
      <c r="K293" s="34">
        <f>Source!S163</f>
        <v>69.08</v>
      </c>
      <c r="L293" s="35"/>
      <c r="R293">
        <f>H293</f>
        <v>13.41</v>
      </c>
    </row>
    <row r="294" spans="1:26" ht="14.25" x14ac:dyDescent="0.2">
      <c r="A294" s="49"/>
      <c r="B294" s="50"/>
      <c r="C294" s="50" t="s">
        <v>371</v>
      </c>
      <c r="D294" s="31"/>
      <c r="E294" s="12"/>
      <c r="F294" s="32">
        <f>Source!AM163</f>
        <v>44.51</v>
      </c>
      <c r="G294" s="33" t="str">
        <f>Source!DE163</f>
        <v>)*1,25</v>
      </c>
      <c r="H294" s="34">
        <f>ROUND(Source!AD163*Source!I163, 2)</f>
        <v>11.13</v>
      </c>
      <c r="I294" s="33"/>
      <c r="J294" s="33">
        <f>IF(Source!BB163&lt;&gt; 0, Source!BB163, 1)</f>
        <v>5.15</v>
      </c>
      <c r="K294" s="34">
        <f>Source!Q163</f>
        <v>57.31</v>
      </c>
      <c r="L294" s="35"/>
    </row>
    <row r="295" spans="1:26" ht="14.25" x14ac:dyDescent="0.2">
      <c r="A295" s="49"/>
      <c r="B295" s="50"/>
      <c r="C295" s="50" t="s">
        <v>751</v>
      </c>
      <c r="D295" s="31"/>
      <c r="E295" s="12"/>
      <c r="F295" s="32">
        <f>Source!AL163</f>
        <v>11.12</v>
      </c>
      <c r="G295" s="33" t="str">
        <f>Source!DD163</f>
        <v/>
      </c>
      <c r="H295" s="34">
        <f>ROUND(Source!AC163*Source!I163, 2)</f>
        <v>2.2200000000000002</v>
      </c>
      <c r="I295" s="33"/>
      <c r="J295" s="33">
        <f>IF(Source!BC163&lt;&gt; 0, Source!BC163, 1)</f>
        <v>5.15</v>
      </c>
      <c r="K295" s="34">
        <f>Source!P163</f>
        <v>11.45</v>
      </c>
      <c r="L295" s="35"/>
    </row>
    <row r="296" spans="1:26" ht="14.25" x14ac:dyDescent="0.2">
      <c r="A296" s="49"/>
      <c r="B296" s="50"/>
      <c r="C296" s="50" t="s">
        <v>745</v>
      </c>
      <c r="D296" s="31" t="s">
        <v>746</v>
      </c>
      <c r="E296" s="12">
        <f>Source!BZ163</f>
        <v>128</v>
      </c>
      <c r="F296" s="56" t="str">
        <f>CONCATENATE(" )", Source!DL163, Source!FT163, "=", Source!FX163)</f>
        <v xml:space="preserve"> )*0,9=115,2</v>
      </c>
      <c r="G296" s="69"/>
      <c r="H296" s="34">
        <f>SUM(S291:S298)</f>
        <v>15.45</v>
      </c>
      <c r="I296" s="36"/>
      <c r="J296" s="30">
        <f>Source!AT163</f>
        <v>115</v>
      </c>
      <c r="K296" s="34">
        <f>SUM(T291:T298)</f>
        <v>79.44</v>
      </c>
      <c r="L296" s="35"/>
    </row>
    <row r="297" spans="1:26" ht="14.25" x14ac:dyDescent="0.2">
      <c r="A297" s="49"/>
      <c r="B297" s="50"/>
      <c r="C297" s="50" t="s">
        <v>747</v>
      </c>
      <c r="D297" s="31" t="s">
        <v>746</v>
      </c>
      <c r="E297" s="12">
        <f>Source!CA163</f>
        <v>83</v>
      </c>
      <c r="F297" s="56" t="str">
        <f>CONCATENATE(" )", Source!DM163, Source!FU163, "=", Source!FY163)</f>
        <v xml:space="preserve"> )*0,85=70,55</v>
      </c>
      <c r="G297" s="69"/>
      <c r="H297" s="34">
        <f>SUM(U291:U298)</f>
        <v>9.4600000000000009</v>
      </c>
      <c r="I297" s="36"/>
      <c r="J297" s="30">
        <f>Source!AU163</f>
        <v>71</v>
      </c>
      <c r="K297" s="34">
        <f>SUM(V291:V298)</f>
        <v>49.05</v>
      </c>
      <c r="L297" s="35"/>
    </row>
    <row r="298" spans="1:26" ht="14.25" x14ac:dyDescent="0.2">
      <c r="A298" s="51"/>
      <c r="B298" s="52"/>
      <c r="C298" s="52" t="s">
        <v>748</v>
      </c>
      <c r="D298" s="37" t="s">
        <v>749</v>
      </c>
      <c r="E298" s="38">
        <f>Source!AQ163</f>
        <v>5.01</v>
      </c>
      <c r="F298" s="39"/>
      <c r="G298" s="40" t="str">
        <f>Source!DI163</f>
        <v>)*1,15</v>
      </c>
      <c r="H298" s="41"/>
      <c r="I298" s="40"/>
      <c r="J298" s="40"/>
      <c r="K298" s="41"/>
      <c r="L298" s="42">
        <f>Source!U163</f>
        <v>1.1522999999999999</v>
      </c>
    </row>
    <row r="299" spans="1:26" ht="15" x14ac:dyDescent="0.25">
      <c r="G299" s="68">
        <f>H293+H294+H295+H296+H297</f>
        <v>51.669999999999995</v>
      </c>
      <c r="H299" s="68"/>
      <c r="J299" s="68">
        <f>K293+K294+K295+K296+K297</f>
        <v>266.33</v>
      </c>
      <c r="K299" s="68"/>
      <c r="L299" s="43">
        <f>Source!U163</f>
        <v>1.1522999999999999</v>
      </c>
      <c r="O299" s="26">
        <f>G299</f>
        <v>51.669999999999995</v>
      </c>
      <c r="P299" s="26">
        <f>J299</f>
        <v>266.33</v>
      </c>
      <c r="Q299" s="26">
        <f>L299</f>
        <v>1.1522999999999999</v>
      </c>
      <c r="W299">
        <f>IF(Source!BI163&lt;=1,H293+H294+H295+H296+H297, 0)</f>
        <v>51.669999999999995</v>
      </c>
      <c r="X299">
        <f>IF(Source!BI163=2,H293+H294+H295+H296+H297, 0)</f>
        <v>0</v>
      </c>
      <c r="Y299">
        <f>IF(Source!BI163=3,H293+H294+H295+H296+H297, 0)</f>
        <v>0</v>
      </c>
      <c r="Z299">
        <f>IF(Source!BI163=4,H293+H294+H295+H296+H297, 0)</f>
        <v>0</v>
      </c>
    </row>
    <row r="300" spans="1:26" ht="57" x14ac:dyDescent="0.2">
      <c r="A300" s="49" t="str">
        <f>Source!E165</f>
        <v>27</v>
      </c>
      <c r="B300" s="50" t="str">
        <f>Source!F165</f>
        <v>16-04-002-08</v>
      </c>
      <c r="C300" s="50" t="str">
        <f>Source!G165</f>
        <v>Прокладка трубопроводов водоснабжения из напорных полиэтиленовых труб наружным диаметром 90 мм</v>
      </c>
      <c r="D300" s="31" t="str">
        <f>Source!H165</f>
        <v>100 м</v>
      </c>
      <c r="E300" s="12">
        <f>Source!I165</f>
        <v>0.2</v>
      </c>
      <c r="F300" s="32">
        <f>Source!AL165+Source!AM165+Source!AO165</f>
        <v>2906.51</v>
      </c>
      <c r="G300" s="33"/>
      <c r="H300" s="34"/>
      <c r="I300" s="33" t="str">
        <f>Source!BO165</f>
        <v/>
      </c>
      <c r="J300" s="33"/>
      <c r="K300" s="34"/>
      <c r="L300" s="35"/>
      <c r="S300">
        <f>ROUND((Source!FX165/100)*((ROUND(Source!AF165*Source!I165, 2)+ROUND(Source!AE165*Source!I165, 2))), 2)</f>
        <v>423.08</v>
      </c>
      <c r="T300">
        <f>Source!X165</f>
        <v>2175.1</v>
      </c>
      <c r="U300">
        <f>ROUND((Source!FY165/100)*((ROUND(Source!AF165*Source!I165, 2)+ROUND(Source!AE165*Source!I165, 2))), 2)</f>
        <v>259.10000000000002</v>
      </c>
      <c r="V300">
        <f>Source!Y165</f>
        <v>1342.89</v>
      </c>
    </row>
    <row r="301" spans="1:26" x14ac:dyDescent="0.2">
      <c r="C301" s="25" t="str">
        <f>"Объем: "&amp;Source!I165&amp;"=20/"&amp;"100"</f>
        <v>Объем: 0,2=20/100</v>
      </c>
    </row>
    <row r="302" spans="1:26" ht="14.25" x14ac:dyDescent="0.2">
      <c r="A302" s="49"/>
      <c r="B302" s="50"/>
      <c r="C302" s="50" t="s">
        <v>744</v>
      </c>
      <c r="D302" s="31"/>
      <c r="E302" s="12"/>
      <c r="F302" s="32">
        <f>Source!AO165</f>
        <v>1378.95</v>
      </c>
      <c r="G302" s="33" t="str">
        <f>Source!DG165</f>
        <v>)*1,15</v>
      </c>
      <c r="H302" s="34">
        <f>ROUND(Source!AF165*Source!I165, 2)</f>
        <v>317.16000000000003</v>
      </c>
      <c r="I302" s="33"/>
      <c r="J302" s="33">
        <f>IF(Source!BA165&lt;&gt; 0, Source!BA165, 1)</f>
        <v>5.15</v>
      </c>
      <c r="K302" s="34">
        <f>Source!S165</f>
        <v>1633.37</v>
      </c>
      <c r="L302" s="35"/>
      <c r="R302">
        <f>H302</f>
        <v>317.16000000000003</v>
      </c>
    </row>
    <row r="303" spans="1:26" ht="14.25" x14ac:dyDescent="0.2">
      <c r="A303" s="49"/>
      <c r="B303" s="50"/>
      <c r="C303" s="50" t="s">
        <v>371</v>
      </c>
      <c r="D303" s="31"/>
      <c r="E303" s="12"/>
      <c r="F303" s="32">
        <f>Source!AM165</f>
        <v>1475.79</v>
      </c>
      <c r="G303" s="33" t="str">
        <f>Source!DE165</f>
        <v>)*1,25</v>
      </c>
      <c r="H303" s="34">
        <f>ROUND(Source!AD165*Source!I165, 2)</f>
        <v>368.95</v>
      </c>
      <c r="I303" s="33"/>
      <c r="J303" s="33">
        <f>IF(Source!BB165&lt;&gt; 0, Source!BB165, 1)</f>
        <v>5.15</v>
      </c>
      <c r="K303" s="34">
        <f>Source!Q165</f>
        <v>1900.08</v>
      </c>
      <c r="L303" s="35"/>
    </row>
    <row r="304" spans="1:26" ht="14.25" x14ac:dyDescent="0.2">
      <c r="A304" s="49"/>
      <c r="B304" s="50"/>
      <c r="C304" s="50" t="s">
        <v>750</v>
      </c>
      <c r="D304" s="31"/>
      <c r="E304" s="12"/>
      <c r="F304" s="32">
        <f>Source!AN165</f>
        <v>200.4</v>
      </c>
      <c r="G304" s="33" t="str">
        <f>Source!DF165</f>
        <v>)*1,25</v>
      </c>
      <c r="H304" s="44">
        <f>ROUND(Source!AE165*Source!I165, 2)</f>
        <v>50.1</v>
      </c>
      <c r="I304" s="33"/>
      <c r="J304" s="33">
        <f>IF(Source!BS165&lt;&gt; 0, Source!BS165, 1)</f>
        <v>5.15</v>
      </c>
      <c r="K304" s="44">
        <f>Source!R165</f>
        <v>258.02</v>
      </c>
      <c r="L304" s="35"/>
      <c r="R304">
        <f>H304</f>
        <v>50.1</v>
      </c>
    </row>
    <row r="305" spans="1:26" ht="14.25" x14ac:dyDescent="0.2">
      <c r="A305" s="49"/>
      <c r="B305" s="50"/>
      <c r="C305" s="50" t="s">
        <v>751</v>
      </c>
      <c r="D305" s="31"/>
      <c r="E305" s="12"/>
      <c r="F305" s="32">
        <f>Source!AL165</f>
        <v>51.77</v>
      </c>
      <c r="G305" s="33" t="str">
        <f>Source!DD165</f>
        <v/>
      </c>
      <c r="H305" s="34">
        <f>ROUND(Source!AC165*Source!I165, 2)</f>
        <v>10.35</v>
      </c>
      <c r="I305" s="33"/>
      <c r="J305" s="33">
        <f>IF(Source!BC165&lt;&gt; 0, Source!BC165, 1)</f>
        <v>5.15</v>
      </c>
      <c r="K305" s="34">
        <f>Source!P165</f>
        <v>53.32</v>
      </c>
      <c r="L305" s="35"/>
    </row>
    <row r="306" spans="1:26" ht="14.25" x14ac:dyDescent="0.2">
      <c r="A306" s="49"/>
      <c r="B306" s="50"/>
      <c r="C306" s="50" t="s">
        <v>745</v>
      </c>
      <c r="D306" s="31" t="s">
        <v>746</v>
      </c>
      <c r="E306" s="12">
        <f>Source!BZ165</f>
        <v>128</v>
      </c>
      <c r="F306" s="56" t="str">
        <f>CONCATENATE(" )", Source!DL165, Source!FT165, "=", Source!FX165)</f>
        <v xml:space="preserve"> )*0,9=115,2</v>
      </c>
      <c r="G306" s="69"/>
      <c r="H306" s="34">
        <f>SUM(S300:S313)</f>
        <v>423.08</v>
      </c>
      <c r="I306" s="36"/>
      <c r="J306" s="30">
        <f>Source!AT165</f>
        <v>115</v>
      </c>
      <c r="K306" s="34">
        <f>SUM(T300:T313)</f>
        <v>2175.1</v>
      </c>
      <c r="L306" s="35"/>
    </row>
    <row r="307" spans="1:26" ht="14.25" x14ac:dyDescent="0.2">
      <c r="A307" s="49"/>
      <c r="B307" s="50"/>
      <c r="C307" s="50" t="s">
        <v>747</v>
      </c>
      <c r="D307" s="31" t="s">
        <v>746</v>
      </c>
      <c r="E307" s="12">
        <f>Source!CA165</f>
        <v>83</v>
      </c>
      <c r="F307" s="56" t="str">
        <f>CONCATENATE(" )", Source!DM165, Source!FU165, "=", Source!FY165)</f>
        <v xml:space="preserve"> )*0,85=70,55</v>
      </c>
      <c r="G307" s="69"/>
      <c r="H307" s="34">
        <f>SUM(U300:U313)</f>
        <v>259.10000000000002</v>
      </c>
      <c r="I307" s="36"/>
      <c r="J307" s="30">
        <f>Source!AU165</f>
        <v>71</v>
      </c>
      <c r="K307" s="34">
        <f>SUM(V300:V313)</f>
        <v>1342.89</v>
      </c>
      <c r="L307" s="35"/>
    </row>
    <row r="308" spans="1:26" ht="14.25" x14ac:dyDescent="0.2">
      <c r="A308" s="49"/>
      <c r="B308" s="50"/>
      <c r="C308" s="50" t="s">
        <v>748</v>
      </c>
      <c r="D308" s="31" t="s">
        <v>749</v>
      </c>
      <c r="E308" s="12">
        <f>Source!AQ165</f>
        <v>145</v>
      </c>
      <c r="F308" s="32"/>
      <c r="G308" s="33" t="str">
        <f>Source!DI165</f>
        <v>)*1,15</v>
      </c>
      <c r="H308" s="34"/>
      <c r="I308" s="33"/>
      <c r="J308" s="33"/>
      <c r="K308" s="34"/>
      <c r="L308" s="45">
        <f>Source!U165</f>
        <v>33.35</v>
      </c>
    </row>
    <row r="309" spans="1:26" ht="14.25" x14ac:dyDescent="0.2">
      <c r="A309" s="49" t="str">
        <f>Source!E167</f>
        <v>27,1</v>
      </c>
      <c r="B309" s="50" t="str">
        <f>Source!F167</f>
        <v>24.3.03.15</v>
      </c>
      <c r="C309" s="50" t="str">
        <f>Source!G167</f>
        <v>Трубы полиэтиленовые</v>
      </c>
      <c r="D309" s="31" t="str">
        <f>Source!H167</f>
        <v>м</v>
      </c>
      <c r="E309" s="12">
        <f>Source!I167</f>
        <v>19.48</v>
      </c>
      <c r="F309" s="32">
        <f>Source!AL167+Source!AM167+Source!AO167</f>
        <v>0</v>
      </c>
      <c r="G309" s="46" t="s">
        <v>3</v>
      </c>
      <c r="H309" s="34">
        <f>ROUND(Source!AC167*Source!I167, 2)+ROUND(Source!AD167*Source!I167, 2)+ROUND(Source!AF167*Source!I167, 2)</f>
        <v>0</v>
      </c>
      <c r="I309" s="33"/>
      <c r="J309" s="33">
        <f>IF(Source!BC167&lt;&gt; 0, Source!BC167, 1)</f>
        <v>5.15</v>
      </c>
      <c r="K309" s="34">
        <f>Source!O167</f>
        <v>0</v>
      </c>
      <c r="L309" s="35"/>
      <c r="S309">
        <f>ROUND((Source!FX167/100)*((ROUND(Source!AF167*Source!I167, 2)+ROUND(Source!AE167*Source!I167, 2))), 2)</f>
        <v>0</v>
      </c>
      <c r="T309">
        <f>Source!X167</f>
        <v>0</v>
      </c>
      <c r="U309">
        <f>ROUND((Source!FY167/100)*((ROUND(Source!AF167*Source!I167, 2)+ROUND(Source!AE167*Source!I167, 2))), 2)</f>
        <v>0</v>
      </c>
      <c r="V309">
        <f>Source!Y167</f>
        <v>0</v>
      </c>
      <c r="W309">
        <f>IF(Source!BI167&lt;=1,H309, 0)</f>
        <v>0</v>
      </c>
      <c r="X309">
        <f>IF(Source!BI167=2,H309, 0)</f>
        <v>0</v>
      </c>
      <c r="Y309">
        <f>IF(Source!BI167=3,H309, 0)</f>
        <v>0</v>
      </c>
      <c r="Z309">
        <f>IF(Source!BI167=4,H309, 0)</f>
        <v>0</v>
      </c>
    </row>
    <row r="310" spans="1:26" ht="42.75" x14ac:dyDescent="0.2">
      <c r="A310" s="49" t="str">
        <f>Source!E169</f>
        <v>27,2</v>
      </c>
      <c r="B310" s="50" t="str">
        <f>Source!F169</f>
        <v>24.3.03.13-0417</v>
      </c>
      <c r="C310" s="50" t="str">
        <f>Source!G169</f>
        <v>Трубы напорные из полиэтилена низкого давления среднего типа, наружным диаметром 90 мм</v>
      </c>
      <c r="D310" s="31" t="str">
        <f>Source!H169</f>
        <v>10 м</v>
      </c>
      <c r="E310" s="12">
        <f>Source!I169</f>
        <v>1.9479999999999997</v>
      </c>
      <c r="F310" s="32">
        <f>Source!AL169+Source!AM169+Source!AO169</f>
        <v>621.01</v>
      </c>
      <c r="G310" s="46" t="s">
        <v>3</v>
      </c>
      <c r="H310" s="34">
        <f>ROUND(Source!AC169*Source!I169, 2)+ROUND(Source!AD169*Source!I169, 2)+ROUND(Source!AF169*Source!I169, 2)</f>
        <v>1209.73</v>
      </c>
      <c r="I310" s="33"/>
      <c r="J310" s="33">
        <f>IF(Source!BC169&lt;&gt; 0, Source!BC169, 1)</f>
        <v>5.15</v>
      </c>
      <c r="K310" s="34">
        <f>Source!O169</f>
        <v>6230.1</v>
      </c>
      <c r="L310" s="35"/>
      <c r="S310">
        <f>ROUND((Source!FX169/100)*((ROUND(Source!AF169*Source!I169, 2)+ROUND(Source!AE169*Source!I169, 2))), 2)</f>
        <v>0</v>
      </c>
      <c r="T310">
        <f>Source!X169</f>
        <v>0</v>
      </c>
      <c r="U310">
        <f>ROUND((Source!FY169/100)*((ROUND(Source!AF169*Source!I169, 2)+ROUND(Source!AE169*Source!I169, 2))), 2)</f>
        <v>0</v>
      </c>
      <c r="V310">
        <f>Source!Y169</f>
        <v>0</v>
      </c>
      <c r="W310">
        <f>IF(Source!BI169&lt;=1,H310, 0)</f>
        <v>1209.73</v>
      </c>
      <c r="X310">
        <f>IF(Source!BI169=2,H310, 0)</f>
        <v>0</v>
      </c>
      <c r="Y310">
        <f>IF(Source!BI169=3,H310, 0)</f>
        <v>0</v>
      </c>
      <c r="Z310">
        <f>IF(Source!BI169=4,H310, 0)</f>
        <v>0</v>
      </c>
    </row>
    <row r="311" spans="1:26" ht="42.75" x14ac:dyDescent="0.2">
      <c r="A311" s="49" t="str">
        <f>Source!E171</f>
        <v>27,3</v>
      </c>
      <c r="B311" s="50" t="str">
        <f>Source!F171</f>
        <v>24.3.05.15-0115</v>
      </c>
      <c r="C311" s="50" t="str">
        <f>Source!G171</f>
        <v>Тройник литой полиэтиленовый с закладными электронагревателями, равнопроходной, диаметр 90 мм</v>
      </c>
      <c r="D311" s="31" t="str">
        <f>Source!H171</f>
        <v>шт.</v>
      </c>
      <c r="E311" s="12">
        <f>Source!I171</f>
        <v>4</v>
      </c>
      <c r="F311" s="32">
        <f>Source!AL171+Source!AM171+Source!AO171</f>
        <v>761.6</v>
      </c>
      <c r="G311" s="46" t="s">
        <v>3</v>
      </c>
      <c r="H311" s="34">
        <f>ROUND(Source!AC171*Source!I171, 2)+ROUND(Source!AD171*Source!I171, 2)+ROUND(Source!AF171*Source!I171, 2)</f>
        <v>3046.4</v>
      </c>
      <c r="I311" s="33"/>
      <c r="J311" s="33">
        <f>IF(Source!BC171&lt;&gt; 0, Source!BC171, 1)</f>
        <v>5.15</v>
      </c>
      <c r="K311" s="34">
        <f>Source!O171</f>
        <v>15688.96</v>
      </c>
      <c r="L311" s="35"/>
      <c r="S311">
        <f>ROUND((Source!FX171/100)*((ROUND(Source!AF171*Source!I171, 2)+ROUND(Source!AE171*Source!I171, 2))), 2)</f>
        <v>0</v>
      </c>
      <c r="T311">
        <f>Source!X171</f>
        <v>0</v>
      </c>
      <c r="U311">
        <f>ROUND((Source!FY171/100)*((ROUND(Source!AF171*Source!I171, 2)+ROUND(Source!AE171*Source!I171, 2))), 2)</f>
        <v>0</v>
      </c>
      <c r="V311">
        <f>Source!Y171</f>
        <v>0</v>
      </c>
      <c r="W311">
        <f>IF(Source!BI171&lt;=1,H311, 0)</f>
        <v>3046.4</v>
      </c>
      <c r="X311">
        <f>IF(Source!BI171=2,H311, 0)</f>
        <v>0</v>
      </c>
      <c r="Y311">
        <f>IF(Source!BI171=3,H311, 0)</f>
        <v>0</v>
      </c>
      <c r="Z311">
        <f>IF(Source!BI171=4,H311, 0)</f>
        <v>0</v>
      </c>
    </row>
    <row r="312" spans="1:26" ht="42.75" x14ac:dyDescent="0.2">
      <c r="A312" s="49" t="str">
        <f>Source!E173</f>
        <v>27,4</v>
      </c>
      <c r="B312" s="50" t="str">
        <f>Source!F173</f>
        <v>24.3.05.08-0113</v>
      </c>
      <c r="C312" s="50" t="str">
        <f>Source!G173</f>
        <v>Отвод 90° полиэтиленовый с удлиненным хвостовиком, диаметр 110 мм</v>
      </c>
      <c r="D312" s="31" t="str">
        <f>Source!H173</f>
        <v>шт.</v>
      </c>
      <c r="E312" s="12">
        <f>Source!I173</f>
        <v>4</v>
      </c>
      <c r="F312" s="32">
        <f>Source!AL173+Source!AM173+Source!AO173</f>
        <v>390.4</v>
      </c>
      <c r="G312" s="46" t="s">
        <v>3</v>
      </c>
      <c r="H312" s="34">
        <f>ROUND(Source!AC173*Source!I173, 2)+ROUND(Source!AD173*Source!I173, 2)+ROUND(Source!AF173*Source!I173, 2)</f>
        <v>1561.6</v>
      </c>
      <c r="I312" s="33"/>
      <c r="J312" s="33">
        <f>IF(Source!BC173&lt;&gt; 0, Source!BC173, 1)</f>
        <v>5.15</v>
      </c>
      <c r="K312" s="34">
        <f>Source!O173</f>
        <v>8042.24</v>
      </c>
      <c r="L312" s="35"/>
      <c r="S312">
        <f>ROUND((Source!FX173/100)*((ROUND(Source!AF173*Source!I173, 2)+ROUND(Source!AE173*Source!I173, 2))), 2)</f>
        <v>0</v>
      </c>
      <c r="T312">
        <f>Source!X173</f>
        <v>0</v>
      </c>
      <c r="U312">
        <f>ROUND((Source!FY173/100)*((ROUND(Source!AF173*Source!I173, 2)+ROUND(Source!AE173*Source!I173, 2))), 2)</f>
        <v>0</v>
      </c>
      <c r="V312">
        <f>Source!Y173</f>
        <v>0</v>
      </c>
      <c r="W312">
        <f>IF(Source!BI173&lt;=1,H312, 0)</f>
        <v>1561.6</v>
      </c>
      <c r="X312">
        <f>IF(Source!BI173=2,H312, 0)</f>
        <v>0</v>
      </c>
      <c r="Y312">
        <f>IF(Source!BI173=3,H312, 0)</f>
        <v>0</v>
      </c>
      <c r="Z312">
        <f>IF(Source!BI173=4,H312, 0)</f>
        <v>0</v>
      </c>
    </row>
    <row r="313" spans="1:26" ht="28.5" x14ac:dyDescent="0.2">
      <c r="A313" s="51" t="str">
        <f>Source!E175</f>
        <v>27,5</v>
      </c>
      <c r="B313" s="52" t="str">
        <f>Source!F175</f>
        <v>24.3.05.10-0035</v>
      </c>
      <c r="C313" s="52" t="str">
        <f>Source!G175</f>
        <v>Переходник "Фузиотерм", размер 110х90 мм</v>
      </c>
      <c r="D313" s="37" t="str">
        <f>Source!H175</f>
        <v>10 шт.</v>
      </c>
      <c r="E313" s="38">
        <f>Source!I175</f>
        <v>0.6</v>
      </c>
      <c r="F313" s="39">
        <f>Source!AL175+Source!AM175+Source!AO175</f>
        <v>1408.9</v>
      </c>
      <c r="G313" s="47" t="s">
        <v>3</v>
      </c>
      <c r="H313" s="41">
        <f>ROUND(Source!AC175*Source!I175, 2)+ROUND(Source!AD175*Source!I175, 2)+ROUND(Source!AF175*Source!I175, 2)</f>
        <v>845.34</v>
      </c>
      <c r="I313" s="40"/>
      <c r="J313" s="40">
        <f>IF(Source!BC175&lt;&gt; 0, Source!BC175, 1)</f>
        <v>5.15</v>
      </c>
      <c r="K313" s="41">
        <f>Source!O175</f>
        <v>4353.5</v>
      </c>
      <c r="L313" s="48"/>
      <c r="S313">
        <f>ROUND((Source!FX175/100)*((ROUND(Source!AF175*Source!I175, 2)+ROUND(Source!AE175*Source!I175, 2))), 2)</f>
        <v>0</v>
      </c>
      <c r="T313">
        <f>Source!X175</f>
        <v>0</v>
      </c>
      <c r="U313">
        <f>ROUND((Source!FY175/100)*((ROUND(Source!AF175*Source!I175, 2)+ROUND(Source!AE175*Source!I175, 2))), 2)</f>
        <v>0</v>
      </c>
      <c r="V313">
        <f>Source!Y175</f>
        <v>0</v>
      </c>
      <c r="W313">
        <f>IF(Source!BI175&lt;=1,H313, 0)</f>
        <v>845.34</v>
      </c>
      <c r="X313">
        <f>IF(Source!BI175=2,H313, 0)</f>
        <v>0</v>
      </c>
      <c r="Y313">
        <f>IF(Source!BI175=3,H313, 0)</f>
        <v>0</v>
      </c>
      <c r="Z313">
        <f>IF(Source!BI175=4,H313, 0)</f>
        <v>0</v>
      </c>
    </row>
    <row r="314" spans="1:26" ht="15" x14ac:dyDescent="0.25">
      <c r="G314" s="68">
        <f>H302+H303+H305+H306+H307+SUM(H309:H313)</f>
        <v>8041.7099999999991</v>
      </c>
      <c r="H314" s="68"/>
      <c r="J314" s="68">
        <f>K302+K303+K305+K306+K307+SUM(K309:K313)</f>
        <v>41419.56</v>
      </c>
      <c r="K314" s="68"/>
      <c r="L314" s="43">
        <f>Source!U165</f>
        <v>33.35</v>
      </c>
      <c r="O314" s="26">
        <f>G314</f>
        <v>8041.7099999999991</v>
      </c>
      <c r="P314" s="26">
        <f>J314</f>
        <v>41419.56</v>
      </c>
      <c r="Q314" s="26">
        <f>L314</f>
        <v>33.35</v>
      </c>
      <c r="W314">
        <f>IF(Source!BI165&lt;=1,H302+H303+H305+H306+H307, 0)</f>
        <v>1378.6399999999999</v>
      </c>
      <c r="X314">
        <f>IF(Source!BI165=2,H302+H303+H305+H306+H307, 0)</f>
        <v>0</v>
      </c>
      <c r="Y314">
        <f>IF(Source!BI165=3,H302+H303+H305+H306+H307, 0)</f>
        <v>0</v>
      </c>
      <c r="Z314">
        <f>IF(Source!BI165=4,H302+H303+H305+H306+H307, 0)</f>
        <v>0</v>
      </c>
    </row>
    <row r="315" spans="1:26" ht="28.5" x14ac:dyDescent="0.2">
      <c r="A315" s="49" t="str">
        <f>Source!E177</f>
        <v>28</v>
      </c>
      <c r="B315" s="50" t="str">
        <f>Source!F177</f>
        <v>22-03-006-03</v>
      </c>
      <c r="C315" s="50" t="str">
        <f>Source!G177</f>
        <v>Установка задвижек или клапанов обратных чугунных диаметром 100 мм</v>
      </c>
      <c r="D315" s="31" t="str">
        <f>Source!H177</f>
        <v>ШТ</v>
      </c>
      <c r="E315" s="12">
        <f>Source!I177</f>
        <v>1</v>
      </c>
      <c r="F315" s="32">
        <f>Source!AL177+Source!AM177+Source!AO177</f>
        <v>41.589999999999996</v>
      </c>
      <c r="G315" s="33"/>
      <c r="H315" s="34"/>
      <c r="I315" s="33" t="str">
        <f>Source!BO177</f>
        <v/>
      </c>
      <c r="J315" s="33"/>
      <c r="K315" s="34"/>
      <c r="L315" s="35"/>
      <c r="S315">
        <f>ROUND((Source!FX177/100)*((ROUND(Source!AF177*Source!I177, 2)+ROUND(Source!AE177*Source!I177, 2))), 2)</f>
        <v>20.78</v>
      </c>
      <c r="T315">
        <f>Source!X177</f>
        <v>106.98</v>
      </c>
      <c r="U315">
        <f>ROUND((Source!FY177/100)*((ROUND(Source!AF177*Source!I177, 2)+ROUND(Source!AE177*Source!I177, 2))), 2)</f>
        <v>13.44</v>
      </c>
      <c r="V315">
        <f>Source!Y177</f>
        <v>69.489999999999995</v>
      </c>
    </row>
    <row r="316" spans="1:26" ht="14.25" x14ac:dyDescent="0.2">
      <c r="A316" s="49"/>
      <c r="B316" s="50"/>
      <c r="C316" s="50" t="s">
        <v>744</v>
      </c>
      <c r="D316" s="31"/>
      <c r="E316" s="12"/>
      <c r="F316" s="32">
        <f>Source!AO177</f>
        <v>15.06</v>
      </c>
      <c r="G316" s="33" t="str">
        <f>Source!DG177</f>
        <v>)*1,15</v>
      </c>
      <c r="H316" s="34">
        <f>ROUND(Source!AF177*Source!I177, 2)</f>
        <v>17.32</v>
      </c>
      <c r="I316" s="33"/>
      <c r="J316" s="33">
        <f>IF(Source!BA177&lt;&gt; 0, Source!BA177, 1)</f>
        <v>5.15</v>
      </c>
      <c r="K316" s="34">
        <f>Source!S177</f>
        <v>89.19</v>
      </c>
      <c r="L316" s="35"/>
      <c r="R316">
        <f>H316</f>
        <v>17.32</v>
      </c>
    </row>
    <row r="317" spans="1:26" ht="14.25" x14ac:dyDescent="0.2">
      <c r="A317" s="49"/>
      <c r="B317" s="50"/>
      <c r="C317" s="50" t="s">
        <v>371</v>
      </c>
      <c r="D317" s="31"/>
      <c r="E317" s="12"/>
      <c r="F317" s="32">
        <f>Source!AM177</f>
        <v>1.97</v>
      </c>
      <c r="G317" s="33" t="str">
        <f>Source!DE177</f>
        <v>)*1,25</v>
      </c>
      <c r="H317" s="34">
        <f>ROUND(Source!AD177*Source!I177, 2)</f>
        <v>2.46</v>
      </c>
      <c r="I317" s="33"/>
      <c r="J317" s="33">
        <f>IF(Source!BB177&lt;&gt; 0, Source!BB177, 1)</f>
        <v>5.15</v>
      </c>
      <c r="K317" s="34">
        <f>Source!Q177</f>
        <v>12.68</v>
      </c>
      <c r="L317" s="35"/>
    </row>
    <row r="318" spans="1:26" ht="14.25" x14ac:dyDescent="0.2">
      <c r="A318" s="49"/>
      <c r="B318" s="50"/>
      <c r="C318" s="50" t="s">
        <v>750</v>
      </c>
      <c r="D318" s="31"/>
      <c r="E318" s="12"/>
      <c r="F318" s="32">
        <f>Source!AN177</f>
        <v>0.35</v>
      </c>
      <c r="G318" s="33" t="str">
        <f>Source!DF177</f>
        <v>)*1,25</v>
      </c>
      <c r="H318" s="44">
        <f>ROUND(Source!AE177*Source!I177, 2)</f>
        <v>0.44</v>
      </c>
      <c r="I318" s="33"/>
      <c r="J318" s="33">
        <f>IF(Source!BS177&lt;&gt; 0, Source!BS177, 1)</f>
        <v>5.15</v>
      </c>
      <c r="K318" s="44">
        <f>Source!R177</f>
        <v>2.25</v>
      </c>
      <c r="L318" s="35"/>
      <c r="R318">
        <f>H318</f>
        <v>0.44</v>
      </c>
    </row>
    <row r="319" spans="1:26" ht="14.25" x14ac:dyDescent="0.2">
      <c r="A319" s="49"/>
      <c r="B319" s="50"/>
      <c r="C319" s="50" t="s">
        <v>751</v>
      </c>
      <c r="D319" s="31"/>
      <c r="E319" s="12"/>
      <c r="F319" s="32">
        <f>Source!AL177</f>
        <v>24.56</v>
      </c>
      <c r="G319" s="33" t="str">
        <f>Source!DD177</f>
        <v/>
      </c>
      <c r="H319" s="34">
        <f>ROUND(Source!AC177*Source!I177, 2)</f>
        <v>24.56</v>
      </c>
      <c r="I319" s="33"/>
      <c r="J319" s="33">
        <f>IF(Source!BC177&lt;&gt; 0, Source!BC177, 1)</f>
        <v>5.15</v>
      </c>
      <c r="K319" s="34">
        <f>Source!P177</f>
        <v>126.48</v>
      </c>
      <c r="L319" s="35"/>
    </row>
    <row r="320" spans="1:26" ht="14.25" x14ac:dyDescent="0.2">
      <c r="A320" s="49"/>
      <c r="B320" s="50"/>
      <c r="C320" s="50" t="s">
        <v>745</v>
      </c>
      <c r="D320" s="31" t="s">
        <v>746</v>
      </c>
      <c r="E320" s="12">
        <f>Source!BZ177</f>
        <v>130</v>
      </c>
      <c r="F320" s="56" t="str">
        <f>CONCATENATE(" )", Source!DL177, Source!FT177, "=", Source!FX177)</f>
        <v xml:space="preserve"> )*0,9=117</v>
      </c>
      <c r="G320" s="69"/>
      <c r="H320" s="34">
        <f>SUM(S315:S324)</f>
        <v>20.78</v>
      </c>
      <c r="I320" s="36"/>
      <c r="J320" s="30">
        <f>Source!AT177</f>
        <v>117</v>
      </c>
      <c r="K320" s="34">
        <f>SUM(T315:T324)</f>
        <v>106.98</v>
      </c>
      <c r="L320" s="35"/>
    </row>
    <row r="321" spans="1:26" ht="14.25" x14ac:dyDescent="0.2">
      <c r="A321" s="49"/>
      <c r="B321" s="50"/>
      <c r="C321" s="50" t="s">
        <v>747</v>
      </c>
      <c r="D321" s="31" t="s">
        <v>746</v>
      </c>
      <c r="E321" s="12">
        <f>Source!CA177</f>
        <v>89</v>
      </c>
      <c r="F321" s="56" t="str">
        <f>CONCATENATE(" )", Source!DM177, Source!FU177, "=", Source!FY177)</f>
        <v xml:space="preserve"> )*0,85=75,65</v>
      </c>
      <c r="G321" s="69"/>
      <c r="H321" s="34">
        <f>SUM(U315:U324)</f>
        <v>13.44</v>
      </c>
      <c r="I321" s="36"/>
      <c r="J321" s="30">
        <f>Source!AU177</f>
        <v>76</v>
      </c>
      <c r="K321" s="34">
        <f>SUM(V315:V324)</f>
        <v>69.489999999999995</v>
      </c>
      <c r="L321" s="35"/>
    </row>
    <row r="322" spans="1:26" ht="14.25" x14ac:dyDescent="0.2">
      <c r="A322" s="49"/>
      <c r="B322" s="50"/>
      <c r="C322" s="50" t="s">
        <v>748</v>
      </c>
      <c r="D322" s="31" t="s">
        <v>749</v>
      </c>
      <c r="E322" s="12">
        <f>Source!AQ177</f>
        <v>1.7</v>
      </c>
      <c r="F322" s="32"/>
      <c r="G322" s="33" t="str">
        <f>Source!DI177</f>
        <v>)*1,15</v>
      </c>
      <c r="H322" s="34"/>
      <c r="I322" s="33"/>
      <c r="J322" s="33"/>
      <c r="K322" s="34"/>
      <c r="L322" s="45">
        <f>Source!U177</f>
        <v>1.9549999999999998</v>
      </c>
    </row>
    <row r="323" spans="1:26" ht="28.5" x14ac:dyDescent="0.2">
      <c r="A323" s="49" t="str">
        <f>Source!E179</f>
        <v>28,1</v>
      </c>
      <c r="B323" s="50" t="str">
        <f>Source!F179</f>
        <v>18.1.02.03</v>
      </c>
      <c r="C323" s="50" t="str">
        <f>Source!G179</f>
        <v>Задвижки чугунные водопроводные (или клапаны обратные)</v>
      </c>
      <c r="D323" s="31" t="str">
        <f>Source!H179</f>
        <v>шт.</v>
      </c>
      <c r="E323" s="12">
        <f>Source!I179</f>
        <v>1</v>
      </c>
      <c r="F323" s="32">
        <f>Source!AL179+Source!AM179+Source!AO179</f>
        <v>0</v>
      </c>
      <c r="G323" s="46" t="s">
        <v>3</v>
      </c>
      <c r="H323" s="34">
        <f>ROUND(Source!AC179*Source!I179, 2)+ROUND(Source!AD179*Source!I179, 2)+ROUND(Source!AF179*Source!I179, 2)</f>
        <v>0</v>
      </c>
      <c r="I323" s="33"/>
      <c r="J323" s="33">
        <f>IF(Source!BC179&lt;&gt; 0, Source!BC179, 1)</f>
        <v>5.15</v>
      </c>
      <c r="K323" s="34">
        <f>Source!O179</f>
        <v>0</v>
      </c>
      <c r="L323" s="35"/>
      <c r="S323">
        <f>ROUND((Source!FX179/100)*((ROUND(Source!AF179*Source!I179, 2)+ROUND(Source!AE179*Source!I179, 2))), 2)</f>
        <v>0</v>
      </c>
      <c r="T323">
        <f>Source!X179</f>
        <v>0</v>
      </c>
      <c r="U323">
        <f>ROUND((Source!FY179/100)*((ROUND(Source!AF179*Source!I179, 2)+ROUND(Source!AE179*Source!I179, 2))), 2)</f>
        <v>0</v>
      </c>
      <c r="V323">
        <f>Source!Y179</f>
        <v>0</v>
      </c>
      <c r="W323">
        <f>IF(Source!BI179&lt;=1,H323, 0)</f>
        <v>0</v>
      </c>
      <c r="X323">
        <f>IF(Source!BI179=2,H323, 0)</f>
        <v>0</v>
      </c>
      <c r="Y323">
        <f>IF(Source!BI179=3,H323, 0)</f>
        <v>0</v>
      </c>
      <c r="Z323">
        <f>IF(Source!BI179=4,H323, 0)</f>
        <v>0</v>
      </c>
    </row>
    <row r="324" spans="1:26" ht="71.25" x14ac:dyDescent="0.2">
      <c r="A324" s="51" t="str">
        <f>Source!E181</f>
        <v>28,2</v>
      </c>
      <c r="B324" s="52" t="str">
        <f>Source!F181</f>
        <v>18.1.02.02-0091</v>
      </c>
      <c r="C324" s="52" t="str">
        <f>Source!G181</f>
        <v>Задвижки чугунные фланцевые упруго-запирающаяся с гладким проходным каналом для воды и неагрессивных стоков давлением 1,6 МПа (16 кгс/см2), диаметром 100 мм</v>
      </c>
      <c r="D324" s="37" t="str">
        <f>Source!H181</f>
        <v>шт.</v>
      </c>
      <c r="E324" s="38">
        <f>Source!I181</f>
        <v>1</v>
      </c>
      <c r="F324" s="39">
        <f>Source!AL181+Source!AM181+Source!AO181</f>
        <v>3165.43</v>
      </c>
      <c r="G324" s="47" t="s">
        <v>3</v>
      </c>
      <c r="H324" s="41">
        <f>ROUND(Source!AC181*Source!I181, 2)+ROUND(Source!AD181*Source!I181, 2)+ROUND(Source!AF181*Source!I181, 2)</f>
        <v>3165.43</v>
      </c>
      <c r="I324" s="40"/>
      <c r="J324" s="40">
        <f>IF(Source!BC181&lt;&gt; 0, Source!BC181, 1)</f>
        <v>5.15</v>
      </c>
      <c r="K324" s="41">
        <f>Source!O181</f>
        <v>16301.96</v>
      </c>
      <c r="L324" s="48"/>
      <c r="S324">
        <f>ROUND((Source!FX181/100)*((ROUND(Source!AF181*Source!I181, 2)+ROUND(Source!AE181*Source!I181, 2))), 2)</f>
        <v>0</v>
      </c>
      <c r="T324">
        <f>Source!X181</f>
        <v>0</v>
      </c>
      <c r="U324">
        <f>ROUND((Source!FY181/100)*((ROUND(Source!AF181*Source!I181, 2)+ROUND(Source!AE181*Source!I181, 2))), 2)</f>
        <v>0</v>
      </c>
      <c r="V324">
        <f>Source!Y181</f>
        <v>0</v>
      </c>
      <c r="W324">
        <f>IF(Source!BI181&lt;=1,H324, 0)</f>
        <v>3165.43</v>
      </c>
      <c r="X324">
        <f>IF(Source!BI181=2,H324, 0)</f>
        <v>0</v>
      </c>
      <c r="Y324">
        <f>IF(Source!BI181=3,H324, 0)</f>
        <v>0</v>
      </c>
      <c r="Z324">
        <f>IF(Source!BI181=4,H324, 0)</f>
        <v>0</v>
      </c>
    </row>
    <row r="325" spans="1:26" ht="15" x14ac:dyDescent="0.25">
      <c r="G325" s="68">
        <f>H316+H317+H319+H320+H321+SUM(H323:H324)</f>
        <v>3243.99</v>
      </c>
      <c r="H325" s="68"/>
      <c r="J325" s="68">
        <f>K316+K317+K319+K320+K321+SUM(K323:K324)</f>
        <v>16706.78</v>
      </c>
      <c r="K325" s="68"/>
      <c r="L325" s="43">
        <f>Source!U177</f>
        <v>1.9549999999999998</v>
      </c>
      <c r="O325" s="26">
        <f>G325</f>
        <v>3243.99</v>
      </c>
      <c r="P325" s="26">
        <f>J325</f>
        <v>16706.78</v>
      </c>
      <c r="Q325" s="26">
        <f>L325</f>
        <v>1.9549999999999998</v>
      </c>
      <c r="W325">
        <f>IF(Source!BI177&lt;=1,H316+H317+H319+H320+H321, 0)</f>
        <v>78.56</v>
      </c>
      <c r="X325">
        <f>IF(Source!BI177=2,H316+H317+H319+H320+H321, 0)</f>
        <v>0</v>
      </c>
      <c r="Y325">
        <f>IF(Source!BI177=3,H316+H317+H319+H320+H321, 0)</f>
        <v>0</v>
      </c>
      <c r="Z325">
        <f>IF(Source!BI177=4,H316+H317+H319+H320+H321, 0)</f>
        <v>0</v>
      </c>
    </row>
    <row r="326" spans="1:26" ht="57" x14ac:dyDescent="0.2">
      <c r="A326" s="49" t="str">
        <f>Source!E183</f>
        <v>29</v>
      </c>
      <c r="B326" s="50" t="str">
        <f>Source!F183</f>
        <v>16-05-001-01</v>
      </c>
      <c r="C326" s="50" t="str">
        <f>Source!G183</f>
        <v>Установка вентилей, задвижек, затворов, клапанов обратных, кранов проходных на трубопроводах из стальных труб диаметром до 25 мм</v>
      </c>
      <c r="D326" s="31" t="str">
        <f>Source!H183</f>
        <v>ШТ</v>
      </c>
      <c r="E326" s="12">
        <f>Source!I183</f>
        <v>6</v>
      </c>
      <c r="F326" s="32">
        <f>Source!AL183+Source!AM183+Source!AO183</f>
        <v>42.04</v>
      </c>
      <c r="G326" s="33"/>
      <c r="H326" s="34"/>
      <c r="I326" s="33" t="str">
        <f>Source!BO183</f>
        <v/>
      </c>
      <c r="J326" s="33"/>
      <c r="K326" s="34"/>
      <c r="L326" s="35"/>
      <c r="S326">
        <f>ROUND((Source!FX183/100)*((ROUND(Source!AF183*Source!I183, 2)+ROUND(Source!AE183*Source!I183, 2))), 2)</f>
        <v>107</v>
      </c>
      <c r="T326">
        <f>Source!X183</f>
        <v>550.07000000000005</v>
      </c>
      <c r="U326">
        <f>ROUND((Source!FY183/100)*((ROUND(Source!AF183*Source!I183, 2)+ROUND(Source!AE183*Source!I183, 2))), 2)</f>
        <v>65.53</v>
      </c>
      <c r="V326">
        <f>Source!Y183</f>
        <v>339.61</v>
      </c>
    </row>
    <row r="327" spans="1:26" ht="14.25" x14ac:dyDescent="0.2">
      <c r="A327" s="49"/>
      <c r="B327" s="50"/>
      <c r="C327" s="50" t="s">
        <v>744</v>
      </c>
      <c r="D327" s="31"/>
      <c r="E327" s="12"/>
      <c r="F327" s="32">
        <f>Source!AO183</f>
        <v>13.33</v>
      </c>
      <c r="G327" s="33" t="str">
        <f>Source!DG183</f>
        <v>)*1,15</v>
      </c>
      <c r="H327" s="34">
        <f>ROUND(Source!AF183*Source!I183, 2)</f>
        <v>91.98</v>
      </c>
      <c r="I327" s="33"/>
      <c r="J327" s="33">
        <f>IF(Source!BA183&lt;&gt; 0, Source!BA183, 1)</f>
        <v>5.15</v>
      </c>
      <c r="K327" s="34">
        <f>Source!S183</f>
        <v>473.68</v>
      </c>
      <c r="L327" s="35"/>
      <c r="R327">
        <f>H327</f>
        <v>91.98</v>
      </c>
    </row>
    <row r="328" spans="1:26" ht="14.25" x14ac:dyDescent="0.2">
      <c r="A328" s="49"/>
      <c r="B328" s="50"/>
      <c r="C328" s="50" t="s">
        <v>371</v>
      </c>
      <c r="D328" s="31"/>
      <c r="E328" s="12"/>
      <c r="F328" s="32">
        <f>Source!AM183</f>
        <v>3.5</v>
      </c>
      <c r="G328" s="33" t="str">
        <f>Source!DE183</f>
        <v>)*1,25</v>
      </c>
      <c r="H328" s="34">
        <f>ROUND(Source!AD183*Source!I183, 2)</f>
        <v>26.25</v>
      </c>
      <c r="I328" s="33"/>
      <c r="J328" s="33">
        <f>IF(Source!BB183&lt;&gt; 0, Source!BB183, 1)</f>
        <v>5.15</v>
      </c>
      <c r="K328" s="34">
        <f>Source!Q183</f>
        <v>135.19</v>
      </c>
      <c r="L328" s="35"/>
    </row>
    <row r="329" spans="1:26" ht="14.25" x14ac:dyDescent="0.2">
      <c r="A329" s="49"/>
      <c r="B329" s="50"/>
      <c r="C329" s="50" t="s">
        <v>750</v>
      </c>
      <c r="D329" s="31"/>
      <c r="E329" s="12"/>
      <c r="F329" s="32">
        <f>Source!AN183</f>
        <v>0.12</v>
      </c>
      <c r="G329" s="33" t="str">
        <f>Source!DF183</f>
        <v>)*1,25</v>
      </c>
      <c r="H329" s="44">
        <f>ROUND(Source!AE183*Source!I183, 2)</f>
        <v>0.9</v>
      </c>
      <c r="I329" s="33"/>
      <c r="J329" s="33">
        <f>IF(Source!BS183&lt;&gt; 0, Source!BS183, 1)</f>
        <v>5.15</v>
      </c>
      <c r="K329" s="44">
        <f>Source!R183</f>
        <v>4.6399999999999997</v>
      </c>
      <c r="L329" s="35"/>
      <c r="R329">
        <f>H329</f>
        <v>0.9</v>
      </c>
    </row>
    <row r="330" spans="1:26" ht="14.25" x14ac:dyDescent="0.2">
      <c r="A330" s="49"/>
      <c r="B330" s="50"/>
      <c r="C330" s="50" t="s">
        <v>751</v>
      </c>
      <c r="D330" s="31"/>
      <c r="E330" s="12"/>
      <c r="F330" s="32">
        <f>Source!AL183</f>
        <v>25.21</v>
      </c>
      <c r="G330" s="33" t="str">
        <f>Source!DD183</f>
        <v/>
      </c>
      <c r="H330" s="34">
        <f>ROUND(Source!AC183*Source!I183, 2)</f>
        <v>151.26</v>
      </c>
      <c r="I330" s="33"/>
      <c r="J330" s="33">
        <f>IF(Source!BC183&lt;&gt; 0, Source!BC183, 1)</f>
        <v>5.15</v>
      </c>
      <c r="K330" s="34">
        <f>Source!P183</f>
        <v>778.99</v>
      </c>
      <c r="L330" s="35"/>
    </row>
    <row r="331" spans="1:26" ht="14.25" x14ac:dyDescent="0.2">
      <c r="A331" s="49"/>
      <c r="B331" s="50"/>
      <c r="C331" s="50" t="s">
        <v>745</v>
      </c>
      <c r="D331" s="31" t="s">
        <v>746</v>
      </c>
      <c r="E331" s="12">
        <f>Source!BZ183</f>
        <v>128</v>
      </c>
      <c r="F331" s="56" t="str">
        <f>CONCATENATE(" )", Source!DL183, Source!FT183, "=", Source!FX183)</f>
        <v xml:space="preserve"> )*0,9=115,2</v>
      </c>
      <c r="G331" s="69"/>
      <c r="H331" s="34">
        <f>SUM(S326:S334)</f>
        <v>107</v>
      </c>
      <c r="I331" s="36"/>
      <c r="J331" s="30">
        <f>Source!AT183</f>
        <v>115</v>
      </c>
      <c r="K331" s="34">
        <f>SUM(T326:T334)</f>
        <v>550.07000000000005</v>
      </c>
      <c r="L331" s="35"/>
    </row>
    <row r="332" spans="1:26" ht="14.25" x14ac:dyDescent="0.2">
      <c r="A332" s="49"/>
      <c r="B332" s="50"/>
      <c r="C332" s="50" t="s">
        <v>747</v>
      </c>
      <c r="D332" s="31" t="s">
        <v>746</v>
      </c>
      <c r="E332" s="12">
        <f>Source!CA183</f>
        <v>83</v>
      </c>
      <c r="F332" s="56" t="str">
        <f>CONCATENATE(" )", Source!DM183, Source!FU183, "=", Source!FY183)</f>
        <v xml:space="preserve"> )*0,85=70,55</v>
      </c>
      <c r="G332" s="69"/>
      <c r="H332" s="34">
        <f>SUM(U326:U334)</f>
        <v>65.53</v>
      </c>
      <c r="I332" s="36"/>
      <c r="J332" s="30">
        <f>Source!AU183</f>
        <v>71</v>
      </c>
      <c r="K332" s="34">
        <f>SUM(V326:V334)</f>
        <v>339.61</v>
      </c>
      <c r="L332" s="35"/>
    </row>
    <row r="333" spans="1:26" ht="14.25" x14ac:dyDescent="0.2">
      <c r="A333" s="49"/>
      <c r="B333" s="50"/>
      <c r="C333" s="50" t="s">
        <v>748</v>
      </c>
      <c r="D333" s="31" t="s">
        <v>749</v>
      </c>
      <c r="E333" s="12">
        <f>Source!AQ183</f>
        <v>1.47</v>
      </c>
      <c r="F333" s="32"/>
      <c r="G333" s="33" t="str">
        <f>Source!DI183</f>
        <v>)*1,15</v>
      </c>
      <c r="H333" s="34"/>
      <c r="I333" s="33"/>
      <c r="J333" s="33"/>
      <c r="K333" s="34"/>
      <c r="L333" s="45">
        <f>Source!U183</f>
        <v>10.142999999999999</v>
      </c>
    </row>
    <row r="334" spans="1:26" ht="28.5" x14ac:dyDescent="0.2">
      <c r="A334" s="51" t="str">
        <f>Source!E185</f>
        <v>29,1</v>
      </c>
      <c r="B334" s="52" t="str">
        <f>Source!F185</f>
        <v>18.1.09.06-0070</v>
      </c>
      <c r="C334" s="52" t="str">
        <f>Source!G185</f>
        <v>Кран шаровый муфтовый Valtec для воды диаметром 20 мм, тип н/н</v>
      </c>
      <c r="D334" s="37" t="str">
        <f>Source!H185</f>
        <v>шт.</v>
      </c>
      <c r="E334" s="38">
        <f>Source!I185</f>
        <v>6</v>
      </c>
      <c r="F334" s="39">
        <f>Source!AL185+Source!AM185+Source!AO185</f>
        <v>52.25</v>
      </c>
      <c r="G334" s="47" t="s">
        <v>3</v>
      </c>
      <c r="H334" s="41">
        <f>ROUND(Source!AC185*Source!I185, 2)+ROUND(Source!AD185*Source!I185, 2)+ROUND(Source!AF185*Source!I185, 2)</f>
        <v>313.5</v>
      </c>
      <c r="I334" s="40"/>
      <c r="J334" s="40">
        <f>IF(Source!BC185&lt;&gt; 0, Source!BC185, 1)</f>
        <v>5.15</v>
      </c>
      <c r="K334" s="41">
        <f>Source!O185</f>
        <v>1614.53</v>
      </c>
      <c r="L334" s="48"/>
      <c r="S334">
        <f>ROUND((Source!FX185/100)*((ROUND(Source!AF185*Source!I185, 2)+ROUND(Source!AE185*Source!I185, 2))), 2)</f>
        <v>0</v>
      </c>
      <c r="T334">
        <f>Source!X185</f>
        <v>0</v>
      </c>
      <c r="U334">
        <f>ROUND((Source!FY185/100)*((ROUND(Source!AF185*Source!I185, 2)+ROUND(Source!AE185*Source!I185, 2))), 2)</f>
        <v>0</v>
      </c>
      <c r="V334">
        <f>Source!Y185</f>
        <v>0</v>
      </c>
      <c r="W334">
        <f>IF(Source!BI185&lt;=1,H334, 0)</f>
        <v>313.5</v>
      </c>
      <c r="X334">
        <f>IF(Source!BI185=2,H334, 0)</f>
        <v>0</v>
      </c>
      <c r="Y334">
        <f>IF(Source!BI185=3,H334, 0)</f>
        <v>0</v>
      </c>
      <c r="Z334">
        <f>IF(Source!BI185=4,H334, 0)</f>
        <v>0</v>
      </c>
    </row>
    <row r="335" spans="1:26" ht="15" x14ac:dyDescent="0.25">
      <c r="G335" s="68">
        <f>H327+H328+H330+H331+H332+SUM(H334:H334)</f>
        <v>755.52</v>
      </c>
      <c r="H335" s="68"/>
      <c r="J335" s="68">
        <f>K327+K328+K330+K331+K332+SUM(K334:K334)</f>
        <v>3892.0700000000006</v>
      </c>
      <c r="K335" s="68"/>
      <c r="L335" s="43">
        <f>Source!U183</f>
        <v>10.142999999999999</v>
      </c>
      <c r="O335" s="26">
        <f>G335</f>
        <v>755.52</v>
      </c>
      <c r="P335" s="26">
        <f>J335</f>
        <v>3892.0700000000006</v>
      </c>
      <c r="Q335" s="26">
        <f>L335</f>
        <v>10.142999999999999</v>
      </c>
      <c r="W335">
        <f>IF(Source!BI183&lt;=1,H327+H328+H330+H331+H332, 0)</f>
        <v>442.02</v>
      </c>
      <c r="X335">
        <f>IF(Source!BI183=2,H327+H328+H330+H331+H332, 0)</f>
        <v>0</v>
      </c>
      <c r="Y335">
        <f>IF(Source!BI183=3,H327+H328+H330+H331+H332, 0)</f>
        <v>0</v>
      </c>
      <c r="Z335">
        <f>IF(Source!BI183=4,H327+H328+H330+H331+H332, 0)</f>
        <v>0</v>
      </c>
    </row>
    <row r="336" spans="1:26" ht="57" x14ac:dyDescent="0.2">
      <c r="A336" s="49" t="str">
        <f>Source!E187</f>
        <v>30</v>
      </c>
      <c r="B336" s="50" t="str">
        <f>Source!F187</f>
        <v>16-05-001-02</v>
      </c>
      <c r="C336" s="50" t="str">
        <f>Source!G187</f>
        <v>Установка вентилей, задвижек, затворов, клапанов обратных, кранов проходных на трубопроводах из стальных труб диаметром до 50 мм</v>
      </c>
      <c r="D336" s="31" t="str">
        <f>Source!H187</f>
        <v>ШТ</v>
      </c>
      <c r="E336" s="12">
        <f>Source!I187</f>
        <v>7</v>
      </c>
      <c r="F336" s="32">
        <f>Source!AL187+Source!AM187+Source!AO187</f>
        <v>42.14</v>
      </c>
      <c r="G336" s="33"/>
      <c r="H336" s="34"/>
      <c r="I336" s="33" t="str">
        <f>Source!BO187</f>
        <v/>
      </c>
      <c r="J336" s="33"/>
      <c r="K336" s="34"/>
      <c r="L336" s="35"/>
      <c r="S336">
        <f>ROUND((Source!FX187/100)*((ROUND(Source!AF187*Source!I187, 2)+ROUND(Source!AE187*Source!I187, 2))), 2)</f>
        <v>125.94</v>
      </c>
      <c r="T336">
        <f>Source!X187</f>
        <v>647.44000000000005</v>
      </c>
      <c r="U336">
        <f>ROUND((Source!FY187/100)*((ROUND(Source!AF187*Source!I187, 2)+ROUND(Source!AE187*Source!I187, 2))), 2)</f>
        <v>77.13</v>
      </c>
      <c r="V336">
        <f>Source!Y187</f>
        <v>399.72</v>
      </c>
    </row>
    <row r="337" spans="1:26" ht="14.25" x14ac:dyDescent="0.2">
      <c r="A337" s="49"/>
      <c r="B337" s="50"/>
      <c r="C337" s="50" t="s">
        <v>744</v>
      </c>
      <c r="D337" s="31"/>
      <c r="E337" s="12"/>
      <c r="F337" s="32">
        <f>Source!AO187</f>
        <v>13.33</v>
      </c>
      <c r="G337" s="33" t="str">
        <f>Source!DG187</f>
        <v>)*1,15</v>
      </c>
      <c r="H337" s="34">
        <f>ROUND(Source!AF187*Source!I187, 2)</f>
        <v>107.31</v>
      </c>
      <c r="I337" s="33"/>
      <c r="J337" s="33">
        <f>IF(Source!BA187&lt;&gt; 0, Source!BA187, 1)</f>
        <v>5.15</v>
      </c>
      <c r="K337" s="34">
        <f>Source!S187</f>
        <v>552.63</v>
      </c>
      <c r="L337" s="35"/>
      <c r="R337">
        <f>H337</f>
        <v>107.31</v>
      </c>
    </row>
    <row r="338" spans="1:26" ht="14.25" x14ac:dyDescent="0.2">
      <c r="A338" s="49"/>
      <c r="B338" s="50"/>
      <c r="C338" s="50" t="s">
        <v>371</v>
      </c>
      <c r="D338" s="31"/>
      <c r="E338" s="12"/>
      <c r="F338" s="32">
        <f>Source!AM187</f>
        <v>4.1500000000000004</v>
      </c>
      <c r="G338" s="33" t="str">
        <f>Source!DE187</f>
        <v>)*1,25</v>
      </c>
      <c r="H338" s="34">
        <f>ROUND(Source!AD187*Source!I187, 2)</f>
        <v>36.31</v>
      </c>
      <c r="I338" s="33"/>
      <c r="J338" s="33">
        <f>IF(Source!BB187&lt;&gt; 0, Source!BB187, 1)</f>
        <v>5.15</v>
      </c>
      <c r="K338" s="34">
        <f>Source!Q187</f>
        <v>187.01</v>
      </c>
      <c r="L338" s="35"/>
    </row>
    <row r="339" spans="1:26" ht="14.25" x14ac:dyDescent="0.2">
      <c r="A339" s="49"/>
      <c r="B339" s="50"/>
      <c r="C339" s="50" t="s">
        <v>750</v>
      </c>
      <c r="D339" s="31"/>
      <c r="E339" s="12"/>
      <c r="F339" s="32">
        <f>Source!AN187</f>
        <v>0.23</v>
      </c>
      <c r="G339" s="33" t="str">
        <f>Source!DF187</f>
        <v>)*1,25</v>
      </c>
      <c r="H339" s="44">
        <f>ROUND(Source!AE187*Source!I187, 2)</f>
        <v>2.0099999999999998</v>
      </c>
      <c r="I339" s="33"/>
      <c r="J339" s="33">
        <f>IF(Source!BS187&lt;&gt; 0, Source!BS187, 1)</f>
        <v>5.15</v>
      </c>
      <c r="K339" s="44">
        <f>Source!R187</f>
        <v>10.36</v>
      </c>
      <c r="L339" s="35"/>
      <c r="R339">
        <f>H339</f>
        <v>2.0099999999999998</v>
      </c>
    </row>
    <row r="340" spans="1:26" ht="14.25" x14ac:dyDescent="0.2">
      <c r="A340" s="49"/>
      <c r="B340" s="50"/>
      <c r="C340" s="50" t="s">
        <v>751</v>
      </c>
      <c r="D340" s="31"/>
      <c r="E340" s="12"/>
      <c r="F340" s="32">
        <f>Source!AL187</f>
        <v>24.66</v>
      </c>
      <c r="G340" s="33" t="str">
        <f>Source!DD187</f>
        <v/>
      </c>
      <c r="H340" s="34">
        <f>ROUND(Source!AC187*Source!I187, 2)</f>
        <v>172.62</v>
      </c>
      <c r="I340" s="33"/>
      <c r="J340" s="33">
        <f>IF(Source!BC187&lt;&gt; 0, Source!BC187, 1)</f>
        <v>5.15</v>
      </c>
      <c r="K340" s="34">
        <f>Source!P187</f>
        <v>888.99</v>
      </c>
      <c r="L340" s="35"/>
    </row>
    <row r="341" spans="1:26" ht="14.25" x14ac:dyDescent="0.2">
      <c r="A341" s="49"/>
      <c r="B341" s="50"/>
      <c r="C341" s="50" t="s">
        <v>745</v>
      </c>
      <c r="D341" s="31" t="s">
        <v>746</v>
      </c>
      <c r="E341" s="12">
        <f>Source!BZ187</f>
        <v>128</v>
      </c>
      <c r="F341" s="56" t="str">
        <f>CONCATENATE(" )", Source!DL187, Source!FT187, "=", Source!FX187)</f>
        <v xml:space="preserve"> )*0,9=115,2</v>
      </c>
      <c r="G341" s="69"/>
      <c r="H341" s="34">
        <f>SUM(S336:S346)</f>
        <v>125.94</v>
      </c>
      <c r="I341" s="36"/>
      <c r="J341" s="30">
        <f>Source!AT187</f>
        <v>115</v>
      </c>
      <c r="K341" s="34">
        <f>SUM(T336:T346)</f>
        <v>647.44000000000005</v>
      </c>
      <c r="L341" s="35"/>
    </row>
    <row r="342" spans="1:26" ht="14.25" x14ac:dyDescent="0.2">
      <c r="A342" s="49"/>
      <c r="B342" s="50"/>
      <c r="C342" s="50" t="s">
        <v>747</v>
      </c>
      <c r="D342" s="31" t="s">
        <v>746</v>
      </c>
      <c r="E342" s="12">
        <f>Source!CA187</f>
        <v>83</v>
      </c>
      <c r="F342" s="56" t="str">
        <f>CONCATENATE(" )", Source!DM187, Source!FU187, "=", Source!FY187)</f>
        <v xml:space="preserve"> )*0,85=70,55</v>
      </c>
      <c r="G342" s="69"/>
      <c r="H342" s="34">
        <f>SUM(U336:U346)</f>
        <v>77.13</v>
      </c>
      <c r="I342" s="36"/>
      <c r="J342" s="30">
        <f>Source!AU187</f>
        <v>71</v>
      </c>
      <c r="K342" s="34">
        <f>SUM(V336:V346)</f>
        <v>399.72</v>
      </c>
      <c r="L342" s="35"/>
    </row>
    <row r="343" spans="1:26" ht="14.25" x14ac:dyDescent="0.2">
      <c r="A343" s="49"/>
      <c r="B343" s="50"/>
      <c r="C343" s="50" t="s">
        <v>748</v>
      </c>
      <c r="D343" s="31" t="s">
        <v>749</v>
      </c>
      <c r="E343" s="12">
        <f>Source!AQ187</f>
        <v>1.47</v>
      </c>
      <c r="F343" s="32"/>
      <c r="G343" s="33" t="str">
        <f>Source!DI187</f>
        <v>)*1,15</v>
      </c>
      <c r="H343" s="34"/>
      <c r="I343" s="33"/>
      <c r="J343" s="33"/>
      <c r="K343" s="34"/>
      <c r="L343" s="45">
        <f>Source!U187</f>
        <v>11.833499999999999</v>
      </c>
    </row>
    <row r="344" spans="1:26" ht="28.5" x14ac:dyDescent="0.2">
      <c r="A344" s="49" t="str">
        <f>Source!E189</f>
        <v>30,1</v>
      </c>
      <c r="B344" s="50" t="str">
        <f>Source!F189</f>
        <v>18.1.09.06-0080</v>
      </c>
      <c r="C344" s="50" t="str">
        <f>Source!G189</f>
        <v>Кран шаровый муфтовый Valtec для воды диаметром 40 мм, тип в/н</v>
      </c>
      <c r="D344" s="31" t="str">
        <f>Source!H189</f>
        <v>шт.</v>
      </c>
      <c r="E344" s="12">
        <f>Source!I189</f>
        <v>1</v>
      </c>
      <c r="F344" s="32">
        <f>Source!AL189+Source!AM189+Source!AO189</f>
        <v>178.64</v>
      </c>
      <c r="G344" s="46" t="s">
        <v>3</v>
      </c>
      <c r="H344" s="34">
        <f>ROUND(Source!AC189*Source!I189, 2)+ROUND(Source!AD189*Source!I189, 2)+ROUND(Source!AF189*Source!I189, 2)</f>
        <v>178.64</v>
      </c>
      <c r="I344" s="33"/>
      <c r="J344" s="33">
        <f>IF(Source!BC189&lt;&gt; 0, Source!BC189, 1)</f>
        <v>5.15</v>
      </c>
      <c r="K344" s="34">
        <f>Source!O189</f>
        <v>920</v>
      </c>
      <c r="L344" s="35"/>
      <c r="S344">
        <f>ROUND((Source!FX189/100)*((ROUND(Source!AF189*Source!I189, 2)+ROUND(Source!AE189*Source!I189, 2))), 2)</f>
        <v>0</v>
      </c>
      <c r="T344">
        <f>Source!X189</f>
        <v>0</v>
      </c>
      <c r="U344">
        <f>ROUND((Source!FY189/100)*((ROUND(Source!AF189*Source!I189, 2)+ROUND(Source!AE189*Source!I189, 2))), 2)</f>
        <v>0</v>
      </c>
      <c r="V344">
        <f>Source!Y189</f>
        <v>0</v>
      </c>
      <c r="W344">
        <f>IF(Source!BI189&lt;=1,H344, 0)</f>
        <v>178.64</v>
      </c>
      <c r="X344">
        <f>IF(Source!BI189=2,H344, 0)</f>
        <v>0</v>
      </c>
      <c r="Y344">
        <f>IF(Source!BI189=3,H344, 0)</f>
        <v>0</v>
      </c>
      <c r="Z344">
        <f>IF(Source!BI189=4,H344, 0)</f>
        <v>0</v>
      </c>
    </row>
    <row r="345" spans="1:26" ht="28.5" x14ac:dyDescent="0.2">
      <c r="A345" s="49" t="str">
        <f>Source!E191</f>
        <v>30,2</v>
      </c>
      <c r="B345" s="50" t="str">
        <f>Source!F191</f>
        <v>18.1.09.06-0081</v>
      </c>
      <c r="C345" s="50" t="str">
        <f>Source!G191</f>
        <v>Кран шаровый муфтовый Valtec для воды диаметром 50 мм, тип в/в</v>
      </c>
      <c r="D345" s="31" t="str">
        <f>Source!H191</f>
        <v>шт.</v>
      </c>
      <c r="E345" s="12">
        <f>Source!I191</f>
        <v>1</v>
      </c>
      <c r="F345" s="32">
        <f>Source!AL191+Source!AM191+Source!AO191</f>
        <v>235.39</v>
      </c>
      <c r="G345" s="46" t="s">
        <v>3</v>
      </c>
      <c r="H345" s="34">
        <f>ROUND(Source!AC191*Source!I191, 2)+ROUND(Source!AD191*Source!I191, 2)+ROUND(Source!AF191*Source!I191, 2)</f>
        <v>235.39</v>
      </c>
      <c r="I345" s="33"/>
      <c r="J345" s="33">
        <f>IF(Source!BC191&lt;&gt; 0, Source!BC191, 1)</f>
        <v>5.15</v>
      </c>
      <c r="K345" s="34">
        <f>Source!O191</f>
        <v>1212.26</v>
      </c>
      <c r="L345" s="35"/>
      <c r="S345">
        <f>ROUND((Source!FX191/100)*((ROUND(Source!AF191*Source!I191, 2)+ROUND(Source!AE191*Source!I191, 2))), 2)</f>
        <v>0</v>
      </c>
      <c r="T345">
        <f>Source!X191</f>
        <v>0</v>
      </c>
      <c r="U345">
        <f>ROUND((Source!FY191/100)*((ROUND(Source!AF191*Source!I191, 2)+ROUND(Source!AE191*Source!I191, 2))), 2)</f>
        <v>0</v>
      </c>
      <c r="V345">
        <f>Source!Y191</f>
        <v>0</v>
      </c>
      <c r="W345">
        <f>IF(Source!BI191&lt;=1,H345, 0)</f>
        <v>235.39</v>
      </c>
      <c r="X345">
        <f>IF(Source!BI191=2,H345, 0)</f>
        <v>0</v>
      </c>
      <c r="Y345">
        <f>IF(Source!BI191=3,H345, 0)</f>
        <v>0</v>
      </c>
      <c r="Z345">
        <f>IF(Source!BI191=4,H345, 0)</f>
        <v>0</v>
      </c>
    </row>
    <row r="346" spans="1:26" ht="28.5" x14ac:dyDescent="0.2">
      <c r="A346" s="51" t="str">
        <f>Source!E193</f>
        <v>30,3</v>
      </c>
      <c r="B346" s="52" t="str">
        <f>Source!F193</f>
        <v>18.1.09.07-0023</v>
      </c>
      <c r="C346" s="52" t="str">
        <f>Source!G193</f>
        <v>Кран шаровый полипропиленовый PPRC PN20, диаметром 32 мм</v>
      </c>
      <c r="D346" s="37" t="str">
        <f>Source!H193</f>
        <v>шт.</v>
      </c>
      <c r="E346" s="38">
        <f>Source!I193</f>
        <v>5</v>
      </c>
      <c r="F346" s="39">
        <f>Source!AL193+Source!AM193+Source!AO193</f>
        <v>59.45</v>
      </c>
      <c r="G346" s="47" t="s">
        <v>3</v>
      </c>
      <c r="H346" s="41">
        <f>ROUND(Source!AC193*Source!I193, 2)+ROUND(Source!AD193*Source!I193, 2)+ROUND(Source!AF193*Source!I193, 2)</f>
        <v>297.25</v>
      </c>
      <c r="I346" s="40"/>
      <c r="J346" s="40">
        <f>IF(Source!BC193&lt;&gt; 0, Source!BC193, 1)</f>
        <v>5.15</v>
      </c>
      <c r="K346" s="41">
        <f>Source!O193</f>
        <v>1530.84</v>
      </c>
      <c r="L346" s="48"/>
      <c r="S346">
        <f>ROUND((Source!FX193/100)*((ROUND(Source!AF193*Source!I193, 2)+ROUND(Source!AE193*Source!I193, 2))), 2)</f>
        <v>0</v>
      </c>
      <c r="T346">
        <f>Source!X193</f>
        <v>0</v>
      </c>
      <c r="U346">
        <f>ROUND((Source!FY193/100)*((ROUND(Source!AF193*Source!I193, 2)+ROUND(Source!AE193*Source!I193, 2))), 2)</f>
        <v>0</v>
      </c>
      <c r="V346">
        <f>Source!Y193</f>
        <v>0</v>
      </c>
      <c r="W346">
        <f>IF(Source!BI193&lt;=1,H346, 0)</f>
        <v>297.25</v>
      </c>
      <c r="X346">
        <f>IF(Source!BI193=2,H346, 0)</f>
        <v>0</v>
      </c>
      <c r="Y346">
        <f>IF(Source!BI193=3,H346, 0)</f>
        <v>0</v>
      </c>
      <c r="Z346">
        <f>IF(Source!BI193=4,H346, 0)</f>
        <v>0</v>
      </c>
    </row>
    <row r="347" spans="1:26" ht="15" x14ac:dyDescent="0.25">
      <c r="G347" s="68">
        <f>H337+H338+H340+H341+H342+SUM(H344:H346)</f>
        <v>1230.5899999999999</v>
      </c>
      <c r="H347" s="68"/>
      <c r="J347" s="68">
        <f>K337+K338+K340+K341+K342+SUM(K344:K346)</f>
        <v>6338.89</v>
      </c>
      <c r="K347" s="68"/>
      <c r="L347" s="43">
        <f>Source!U187</f>
        <v>11.833499999999999</v>
      </c>
      <c r="O347" s="26">
        <f>G347</f>
        <v>1230.5899999999999</v>
      </c>
      <c r="P347" s="26">
        <f>J347</f>
        <v>6338.89</v>
      </c>
      <c r="Q347" s="26">
        <f>L347</f>
        <v>11.833499999999999</v>
      </c>
      <c r="W347">
        <f>IF(Source!BI187&lt;=1,H337+H338+H340+H341+H342, 0)</f>
        <v>519.30999999999995</v>
      </c>
      <c r="X347">
        <f>IF(Source!BI187=2,H337+H338+H340+H341+H342, 0)</f>
        <v>0</v>
      </c>
      <c r="Y347">
        <f>IF(Source!BI187=3,H337+H338+H340+H341+H342, 0)</f>
        <v>0</v>
      </c>
      <c r="Z347">
        <f>IF(Source!BI187=4,H337+H338+H340+H341+H342, 0)</f>
        <v>0</v>
      </c>
    </row>
    <row r="348" spans="1:26" ht="57" x14ac:dyDescent="0.2">
      <c r="A348" s="49" t="str">
        <f>Source!E195</f>
        <v>31</v>
      </c>
      <c r="B348" s="50" t="str">
        <f>Source!F195</f>
        <v>16-05-001-03</v>
      </c>
      <c r="C348" s="50" t="str">
        <f>Source!G195</f>
        <v>Установка вентилей, задвижек, затворов, клапанов обратных, кранов проходных на трубопроводах из стальных труб диаметром до 100 мм</v>
      </c>
      <c r="D348" s="31" t="str">
        <f>Source!H195</f>
        <v>ШТ</v>
      </c>
      <c r="E348" s="12">
        <f>Source!I195</f>
        <v>7</v>
      </c>
      <c r="F348" s="32">
        <f>Source!AL195+Source!AM195+Source!AO195</f>
        <v>80.2</v>
      </c>
      <c r="G348" s="33"/>
      <c r="H348" s="34"/>
      <c r="I348" s="33" t="str">
        <f>Source!BO195</f>
        <v/>
      </c>
      <c r="J348" s="33"/>
      <c r="K348" s="34"/>
      <c r="L348" s="35"/>
      <c r="S348">
        <f>ROUND((Source!FX195/100)*((ROUND(Source!AF195*Source!I195, 2)+ROUND(Source!AE195*Source!I195, 2))), 2)</f>
        <v>249.87</v>
      </c>
      <c r="T348">
        <f>Source!X195</f>
        <v>1284.5999999999999</v>
      </c>
      <c r="U348">
        <f>ROUND((Source!FY195/100)*((ROUND(Source!AF195*Source!I195, 2)+ROUND(Source!AE195*Source!I195, 2))), 2)</f>
        <v>153.02000000000001</v>
      </c>
      <c r="V348">
        <f>Source!Y195</f>
        <v>793.1</v>
      </c>
    </row>
    <row r="349" spans="1:26" ht="14.25" x14ac:dyDescent="0.2">
      <c r="A349" s="49"/>
      <c r="B349" s="50"/>
      <c r="C349" s="50" t="s">
        <v>744</v>
      </c>
      <c r="D349" s="31"/>
      <c r="E349" s="12"/>
      <c r="F349" s="32">
        <f>Source!AO195</f>
        <v>26.39</v>
      </c>
      <c r="G349" s="33" t="str">
        <f>Source!DG195</f>
        <v>)*1,15</v>
      </c>
      <c r="H349" s="34">
        <f>ROUND(Source!AF195*Source!I195, 2)</f>
        <v>212.44</v>
      </c>
      <c r="I349" s="33"/>
      <c r="J349" s="33">
        <f>IF(Source!BA195&lt;&gt; 0, Source!BA195, 1)</f>
        <v>5.15</v>
      </c>
      <c r="K349" s="34">
        <f>Source!S195</f>
        <v>1094.06</v>
      </c>
      <c r="L349" s="35"/>
      <c r="R349">
        <f>H349</f>
        <v>212.44</v>
      </c>
    </row>
    <row r="350" spans="1:26" ht="14.25" x14ac:dyDescent="0.2">
      <c r="A350" s="49"/>
      <c r="B350" s="50"/>
      <c r="C350" s="50" t="s">
        <v>371</v>
      </c>
      <c r="D350" s="31"/>
      <c r="E350" s="12"/>
      <c r="F350" s="32">
        <f>Source!AM195</f>
        <v>8.39</v>
      </c>
      <c r="G350" s="33" t="str">
        <f>Source!DE195</f>
        <v>)*1,25</v>
      </c>
      <c r="H350" s="34">
        <f>ROUND(Source!AD195*Source!I195, 2)</f>
        <v>73.41</v>
      </c>
      <c r="I350" s="33"/>
      <c r="J350" s="33">
        <f>IF(Source!BB195&lt;&gt; 0, Source!BB195, 1)</f>
        <v>5.15</v>
      </c>
      <c r="K350" s="34">
        <f>Source!Q195</f>
        <v>378.07</v>
      </c>
      <c r="L350" s="35"/>
    </row>
    <row r="351" spans="1:26" ht="14.25" x14ac:dyDescent="0.2">
      <c r="A351" s="49"/>
      <c r="B351" s="50"/>
      <c r="C351" s="50" t="s">
        <v>750</v>
      </c>
      <c r="D351" s="31"/>
      <c r="E351" s="12"/>
      <c r="F351" s="32">
        <f>Source!AN195</f>
        <v>0.51</v>
      </c>
      <c r="G351" s="33" t="str">
        <f>Source!DF195</f>
        <v>)*1,25</v>
      </c>
      <c r="H351" s="44">
        <f>ROUND(Source!AE195*Source!I195, 2)</f>
        <v>4.46</v>
      </c>
      <c r="I351" s="33"/>
      <c r="J351" s="33">
        <f>IF(Source!BS195&lt;&gt; 0, Source!BS195, 1)</f>
        <v>5.15</v>
      </c>
      <c r="K351" s="44">
        <f>Source!R195</f>
        <v>22.98</v>
      </c>
      <c r="L351" s="35"/>
      <c r="R351">
        <f>H351</f>
        <v>4.46</v>
      </c>
    </row>
    <row r="352" spans="1:26" ht="14.25" x14ac:dyDescent="0.2">
      <c r="A352" s="49"/>
      <c r="B352" s="50"/>
      <c r="C352" s="50" t="s">
        <v>751</v>
      </c>
      <c r="D352" s="31"/>
      <c r="E352" s="12"/>
      <c r="F352" s="32">
        <f>Source!AL195</f>
        <v>45.42</v>
      </c>
      <c r="G352" s="33" t="str">
        <f>Source!DD195</f>
        <v/>
      </c>
      <c r="H352" s="34">
        <f>ROUND(Source!AC195*Source!I195, 2)</f>
        <v>317.94</v>
      </c>
      <c r="I352" s="33"/>
      <c r="J352" s="33">
        <f>IF(Source!BC195&lt;&gt; 0, Source!BC195, 1)</f>
        <v>5.15</v>
      </c>
      <c r="K352" s="34">
        <f>Source!P195</f>
        <v>1637.39</v>
      </c>
      <c r="L352" s="35"/>
    </row>
    <row r="353" spans="1:26" ht="14.25" x14ac:dyDescent="0.2">
      <c r="A353" s="49"/>
      <c r="B353" s="50"/>
      <c r="C353" s="50" t="s">
        <v>745</v>
      </c>
      <c r="D353" s="31" t="s">
        <v>746</v>
      </c>
      <c r="E353" s="12">
        <f>Source!BZ195</f>
        <v>128</v>
      </c>
      <c r="F353" s="56" t="str">
        <f>CONCATENATE(" )", Source!DL195, Source!FT195, "=", Source!FX195)</f>
        <v xml:space="preserve"> )*0,9=115,2</v>
      </c>
      <c r="G353" s="69"/>
      <c r="H353" s="34">
        <f>SUM(S348:S357)</f>
        <v>249.87</v>
      </c>
      <c r="I353" s="36"/>
      <c r="J353" s="30">
        <f>Source!AT195</f>
        <v>115</v>
      </c>
      <c r="K353" s="34">
        <f>SUM(T348:T357)</f>
        <v>1284.5999999999999</v>
      </c>
      <c r="L353" s="35"/>
    </row>
    <row r="354" spans="1:26" ht="14.25" x14ac:dyDescent="0.2">
      <c r="A354" s="49"/>
      <c r="B354" s="50"/>
      <c r="C354" s="50" t="s">
        <v>747</v>
      </c>
      <c r="D354" s="31" t="s">
        <v>746</v>
      </c>
      <c r="E354" s="12">
        <f>Source!CA195</f>
        <v>83</v>
      </c>
      <c r="F354" s="56" t="str">
        <f>CONCATENATE(" )", Source!DM195, Source!FU195, "=", Source!FY195)</f>
        <v xml:space="preserve"> )*0,85=70,55</v>
      </c>
      <c r="G354" s="69"/>
      <c r="H354" s="34">
        <f>SUM(U348:U357)</f>
        <v>153.02000000000001</v>
      </c>
      <c r="I354" s="36"/>
      <c r="J354" s="30">
        <f>Source!AU195</f>
        <v>71</v>
      </c>
      <c r="K354" s="34">
        <f>SUM(V348:V357)</f>
        <v>793.1</v>
      </c>
      <c r="L354" s="35"/>
    </row>
    <row r="355" spans="1:26" ht="14.25" x14ac:dyDescent="0.2">
      <c r="A355" s="49"/>
      <c r="B355" s="50"/>
      <c r="C355" s="50" t="s">
        <v>748</v>
      </c>
      <c r="D355" s="31" t="s">
        <v>749</v>
      </c>
      <c r="E355" s="12">
        <f>Source!AQ195</f>
        <v>2.91</v>
      </c>
      <c r="F355" s="32"/>
      <c r="G355" s="33" t="str">
        <f>Source!DI195</f>
        <v>)*1,15</v>
      </c>
      <c r="H355" s="34"/>
      <c r="I355" s="33"/>
      <c r="J355" s="33"/>
      <c r="K355" s="34"/>
      <c r="L355" s="45">
        <f>Source!U195</f>
        <v>23.4255</v>
      </c>
    </row>
    <row r="356" spans="1:26" ht="71.25" x14ac:dyDescent="0.2">
      <c r="A356" s="49" t="str">
        <f>Source!E197</f>
        <v>31,1</v>
      </c>
      <c r="B356" s="50" t="str">
        <f>Source!F197</f>
        <v>18.1.09.07-0062</v>
      </c>
      <c r="C356" s="50" t="str">
        <f>Source!G197</f>
        <v>Краны шаровые BROEN BALLOMAX для теплоснабжения и охлаждения, со сварным присоединением, с ручкой, серии КШТ 60.102, давлением 2,5 МПа (25 кгс/см2), диаметром 80 мм</v>
      </c>
      <c r="D356" s="31" t="str">
        <f>Source!H197</f>
        <v>шт.</v>
      </c>
      <c r="E356" s="12">
        <f>Source!I197</f>
        <v>3</v>
      </c>
      <c r="F356" s="32">
        <f>Source!AL197+Source!AM197+Source!AO197</f>
        <v>1224.17</v>
      </c>
      <c r="G356" s="46" t="s">
        <v>3</v>
      </c>
      <c r="H356" s="34">
        <f>ROUND(Source!AC197*Source!I197, 2)+ROUND(Source!AD197*Source!I197, 2)+ROUND(Source!AF197*Source!I197, 2)</f>
        <v>3672.51</v>
      </c>
      <c r="I356" s="33"/>
      <c r="J356" s="33">
        <f>IF(Source!BC197&lt;&gt; 0, Source!BC197, 1)</f>
        <v>5.15</v>
      </c>
      <c r="K356" s="34">
        <f>Source!O197</f>
        <v>18913.43</v>
      </c>
      <c r="L356" s="35"/>
      <c r="S356">
        <f>ROUND((Source!FX197/100)*((ROUND(Source!AF197*Source!I197, 2)+ROUND(Source!AE197*Source!I197, 2))), 2)</f>
        <v>0</v>
      </c>
      <c r="T356">
        <f>Source!X197</f>
        <v>0</v>
      </c>
      <c r="U356">
        <f>ROUND((Source!FY197/100)*((ROUND(Source!AF197*Source!I197, 2)+ROUND(Source!AE197*Source!I197, 2))), 2)</f>
        <v>0</v>
      </c>
      <c r="V356">
        <f>Source!Y197</f>
        <v>0</v>
      </c>
      <c r="W356">
        <f>IF(Source!BI197&lt;=1,H356, 0)</f>
        <v>3672.51</v>
      </c>
      <c r="X356">
        <f>IF(Source!BI197=2,H356, 0)</f>
        <v>0</v>
      </c>
      <c r="Y356">
        <f>IF(Source!BI197=3,H356, 0)</f>
        <v>0</v>
      </c>
      <c r="Z356">
        <f>IF(Source!BI197=4,H356, 0)</f>
        <v>0</v>
      </c>
    </row>
    <row r="357" spans="1:26" ht="71.25" x14ac:dyDescent="0.2">
      <c r="A357" s="51" t="str">
        <f>Source!E199</f>
        <v>31,2</v>
      </c>
      <c r="B357" s="52" t="str">
        <f>Source!F199</f>
        <v>18.1.09.07-0061</v>
      </c>
      <c r="C357" s="52" t="str">
        <f>Source!G199</f>
        <v>Краны шаровые BROEN BALLOMAX для теплоснабжения и охлаждения, со сварным присоединением, с ручкой, серии КШТ 60.102, давлением 2,5 МПа (25 кгс/см2), диаметром 63 мм</v>
      </c>
      <c r="D357" s="37" t="str">
        <f>Source!H199</f>
        <v>шт.</v>
      </c>
      <c r="E357" s="38">
        <f>Source!I199</f>
        <v>4</v>
      </c>
      <c r="F357" s="39">
        <f>Source!AL199+Source!AM199+Source!AO199</f>
        <v>934.51</v>
      </c>
      <c r="G357" s="47" t="s">
        <v>3</v>
      </c>
      <c r="H357" s="41">
        <f>ROUND(Source!AC199*Source!I199, 2)+ROUND(Source!AD199*Source!I199, 2)+ROUND(Source!AF199*Source!I199, 2)</f>
        <v>3738.04</v>
      </c>
      <c r="I357" s="40"/>
      <c r="J357" s="40">
        <f>IF(Source!BC199&lt;&gt; 0, Source!BC199, 1)</f>
        <v>5.15</v>
      </c>
      <c r="K357" s="41">
        <f>Source!O199</f>
        <v>19250.91</v>
      </c>
      <c r="L357" s="48"/>
      <c r="S357">
        <f>ROUND((Source!FX199/100)*((ROUND(Source!AF199*Source!I199, 2)+ROUND(Source!AE199*Source!I199, 2))), 2)</f>
        <v>0</v>
      </c>
      <c r="T357">
        <f>Source!X199</f>
        <v>0</v>
      </c>
      <c r="U357">
        <f>ROUND((Source!FY199/100)*((ROUND(Source!AF199*Source!I199, 2)+ROUND(Source!AE199*Source!I199, 2))), 2)</f>
        <v>0</v>
      </c>
      <c r="V357">
        <f>Source!Y199</f>
        <v>0</v>
      </c>
      <c r="W357">
        <f>IF(Source!BI199&lt;=1,H357, 0)</f>
        <v>3738.04</v>
      </c>
      <c r="X357">
        <f>IF(Source!BI199=2,H357, 0)</f>
        <v>0</v>
      </c>
      <c r="Y357">
        <f>IF(Source!BI199=3,H357, 0)</f>
        <v>0</v>
      </c>
      <c r="Z357">
        <f>IF(Source!BI199=4,H357, 0)</f>
        <v>0</v>
      </c>
    </row>
    <row r="358" spans="1:26" ht="15" x14ac:dyDescent="0.25">
      <c r="G358" s="68">
        <f>H349+H350+H352+H353+H354+SUM(H356:H357)</f>
        <v>8417.23</v>
      </c>
      <c r="H358" s="68"/>
      <c r="J358" s="68">
        <f>K349+K350+K352+K353+K354+SUM(K356:K357)</f>
        <v>43351.56</v>
      </c>
      <c r="K358" s="68"/>
      <c r="L358" s="43">
        <f>Source!U195</f>
        <v>23.4255</v>
      </c>
      <c r="O358" s="26">
        <f>G358</f>
        <v>8417.23</v>
      </c>
      <c r="P358" s="26">
        <f>J358</f>
        <v>43351.56</v>
      </c>
      <c r="Q358" s="26">
        <f>L358</f>
        <v>23.4255</v>
      </c>
      <c r="W358">
        <f>IF(Source!BI195&lt;=1,H349+H350+H352+H353+H354, 0)</f>
        <v>1006.68</v>
      </c>
      <c r="X358">
        <f>IF(Source!BI195=2,H349+H350+H352+H353+H354, 0)</f>
        <v>0</v>
      </c>
      <c r="Y358">
        <f>IF(Source!BI195=3,H349+H350+H352+H353+H354, 0)</f>
        <v>0</v>
      </c>
      <c r="Z358">
        <f>IF(Source!BI195=4,H349+H350+H352+H353+H354, 0)</f>
        <v>0</v>
      </c>
    </row>
    <row r="359" spans="1:26" ht="28.5" x14ac:dyDescent="0.2">
      <c r="A359" s="49" t="str">
        <f>Source!E201</f>
        <v>32</v>
      </c>
      <c r="B359" s="50" t="str">
        <f>Source!F201</f>
        <v>01-02-061-02</v>
      </c>
      <c r="C359" s="50" t="str">
        <f>Source!G201</f>
        <v>Засыпка вручную траншей, пазух котлованов и ям, группа грунтов 2</v>
      </c>
      <c r="D359" s="31" t="str">
        <f>Source!H201</f>
        <v>100 м3</v>
      </c>
      <c r="E359" s="12">
        <f>Source!I201</f>
        <v>9.75</v>
      </c>
      <c r="F359" s="32">
        <f>Source!AL201+Source!AM201+Source!AO201</f>
        <v>729</v>
      </c>
      <c r="G359" s="33"/>
      <c r="H359" s="34"/>
      <c r="I359" s="33" t="str">
        <f>Source!BO201</f>
        <v/>
      </c>
      <c r="J359" s="33"/>
      <c r="K359" s="34"/>
      <c r="L359" s="35"/>
      <c r="S359">
        <f>ROUND((Source!FX201/100)*((ROUND(Source!AF201*Source!I201, 2)+ROUND(Source!AE201*Source!I201, 2))), 2)</f>
        <v>5885.22</v>
      </c>
      <c r="T359">
        <f>Source!X201</f>
        <v>30308.87</v>
      </c>
      <c r="U359">
        <f>ROUND((Source!FY201/100)*((ROUND(Source!AF201*Source!I201, 2)+ROUND(Source!AE201*Source!I201, 2))), 2)</f>
        <v>3126.52</v>
      </c>
      <c r="V359">
        <f>Source!Y201</f>
        <v>15996.35</v>
      </c>
    </row>
    <row r="360" spans="1:26" x14ac:dyDescent="0.2">
      <c r="C360" s="25" t="str">
        <f>"Объем: "&amp;Source!I201&amp;"=975/"&amp;"100"</f>
        <v>Объем: 9,75=975/100</v>
      </c>
    </row>
    <row r="361" spans="1:26" ht="14.25" x14ac:dyDescent="0.2">
      <c r="A361" s="49"/>
      <c r="B361" s="50"/>
      <c r="C361" s="50" t="s">
        <v>744</v>
      </c>
      <c r="D361" s="31"/>
      <c r="E361" s="12"/>
      <c r="F361" s="32">
        <f>Source!AO201</f>
        <v>729</v>
      </c>
      <c r="G361" s="33" t="str">
        <f>Source!DG201</f>
        <v>)*1,15</v>
      </c>
      <c r="H361" s="34">
        <f>ROUND(Source!AF201*Source!I201, 2)</f>
        <v>8173.91</v>
      </c>
      <c r="I361" s="33"/>
      <c r="J361" s="33">
        <f>IF(Source!BA201&lt;&gt; 0, Source!BA201, 1)</f>
        <v>5.15</v>
      </c>
      <c r="K361" s="34">
        <f>Source!S201</f>
        <v>42095.65</v>
      </c>
      <c r="L361" s="35"/>
      <c r="R361">
        <f>H361</f>
        <v>8173.91</v>
      </c>
    </row>
    <row r="362" spans="1:26" ht="14.25" x14ac:dyDescent="0.2">
      <c r="A362" s="49"/>
      <c r="B362" s="50"/>
      <c r="C362" s="50" t="s">
        <v>745</v>
      </c>
      <c r="D362" s="31" t="s">
        <v>746</v>
      </c>
      <c r="E362" s="12">
        <f>Source!BZ201</f>
        <v>80</v>
      </c>
      <c r="F362" s="56" t="str">
        <f>CONCATENATE(" )", Source!DL201, Source!FT201, "=", Source!FX201)</f>
        <v xml:space="preserve"> )*0,9=72</v>
      </c>
      <c r="G362" s="69"/>
      <c r="H362" s="34">
        <f>SUM(S359:S364)</f>
        <v>5885.22</v>
      </c>
      <c r="I362" s="36"/>
      <c r="J362" s="30">
        <f>Source!AT201</f>
        <v>72</v>
      </c>
      <c r="K362" s="34">
        <f>SUM(T359:T364)</f>
        <v>30308.87</v>
      </c>
      <c r="L362" s="35"/>
    </row>
    <row r="363" spans="1:26" ht="14.25" x14ac:dyDescent="0.2">
      <c r="A363" s="49"/>
      <c r="B363" s="50"/>
      <c r="C363" s="50" t="s">
        <v>747</v>
      </c>
      <c r="D363" s="31" t="s">
        <v>746</v>
      </c>
      <c r="E363" s="12">
        <f>Source!CA201</f>
        <v>45</v>
      </c>
      <c r="F363" s="56" t="str">
        <f>CONCATENATE(" )", Source!DM201, Source!FU201, "=", Source!FY201)</f>
        <v xml:space="preserve"> )*0,85=38,25</v>
      </c>
      <c r="G363" s="69"/>
      <c r="H363" s="34">
        <f>SUM(U359:U364)</f>
        <v>3126.52</v>
      </c>
      <c r="I363" s="36"/>
      <c r="J363" s="30">
        <f>Source!AU201</f>
        <v>38</v>
      </c>
      <c r="K363" s="34">
        <f>SUM(V359:V364)</f>
        <v>15996.35</v>
      </c>
      <c r="L363" s="35"/>
    </row>
    <row r="364" spans="1:26" ht="14.25" x14ac:dyDescent="0.2">
      <c r="A364" s="51"/>
      <c r="B364" s="52"/>
      <c r="C364" s="52" t="s">
        <v>748</v>
      </c>
      <c r="D364" s="37" t="s">
        <v>749</v>
      </c>
      <c r="E364" s="38">
        <f>Source!AQ201</f>
        <v>97.2</v>
      </c>
      <c r="F364" s="39"/>
      <c r="G364" s="40" t="str">
        <f>Source!DI201</f>
        <v>)*1,15</v>
      </c>
      <c r="H364" s="41"/>
      <c r="I364" s="40"/>
      <c r="J364" s="40"/>
      <c r="K364" s="41"/>
      <c r="L364" s="42">
        <f>Source!U201</f>
        <v>1089.855</v>
      </c>
    </row>
    <row r="365" spans="1:26" ht="15" x14ac:dyDescent="0.25">
      <c r="G365" s="68">
        <f>H361+H362+H363</f>
        <v>17185.650000000001</v>
      </c>
      <c r="H365" s="68"/>
      <c r="J365" s="68">
        <f>K361+K362+K363</f>
        <v>88400.87000000001</v>
      </c>
      <c r="K365" s="68"/>
      <c r="L365" s="43">
        <f>Source!U201</f>
        <v>1089.855</v>
      </c>
      <c r="O365" s="26">
        <f>G365</f>
        <v>17185.650000000001</v>
      </c>
      <c r="P365" s="26">
        <f>J365</f>
        <v>88400.87000000001</v>
      </c>
      <c r="Q365" s="26">
        <f>L365</f>
        <v>1089.855</v>
      </c>
      <c r="W365">
        <f>IF(Source!BI201&lt;=1,H361+H362+H363, 0)</f>
        <v>17185.650000000001</v>
      </c>
      <c r="X365">
        <f>IF(Source!BI201=2,H361+H362+H363, 0)</f>
        <v>0</v>
      </c>
      <c r="Y365">
        <f>IF(Source!BI201=3,H361+H362+H363, 0)</f>
        <v>0</v>
      </c>
      <c r="Z365">
        <f>IF(Source!BI201=4,H361+H362+H363, 0)</f>
        <v>0</v>
      </c>
    </row>
    <row r="366" spans="1:26" ht="42.75" x14ac:dyDescent="0.2">
      <c r="A366" s="49" t="str">
        <f>Source!E203</f>
        <v>33</v>
      </c>
      <c r="B366" s="50" t="str">
        <f>Source!F203</f>
        <v>01-02-119-03</v>
      </c>
      <c r="C366" s="50" t="str">
        <f>Source!G203</f>
        <v>Расчистка площадей от кустарника и мелколесья вручную при густой поросли</v>
      </c>
      <c r="D366" s="31" t="str">
        <f>Source!H203</f>
        <v>100 м2</v>
      </c>
      <c r="E366" s="12">
        <f>Source!I203</f>
        <v>7.2</v>
      </c>
      <c r="F366" s="32">
        <f>Source!AL203+Source!AM203+Source!AO203</f>
        <v>77.28</v>
      </c>
      <c r="G366" s="33"/>
      <c r="H366" s="34"/>
      <c r="I366" s="33" t="str">
        <f>Source!BO203</f>
        <v/>
      </c>
      <c r="J366" s="33"/>
      <c r="K366" s="34"/>
      <c r="L366" s="35"/>
      <c r="S366">
        <f>ROUND((Source!FX203/100)*((ROUND(Source!AF203*Source!I203, 2)+ROUND(Source!AE203*Source!I203, 2))), 2)</f>
        <v>460.71</v>
      </c>
      <c r="T366">
        <f>Source!X203</f>
        <v>2372.67</v>
      </c>
      <c r="U366">
        <f>ROUND((Source!FY203/100)*((ROUND(Source!AF203*Source!I203, 2)+ROUND(Source!AE203*Source!I203, 2))), 2)</f>
        <v>244.75</v>
      </c>
      <c r="V366">
        <f>Source!Y203</f>
        <v>1252.24</v>
      </c>
    </row>
    <row r="367" spans="1:26" x14ac:dyDescent="0.2">
      <c r="C367" s="25" t="str">
        <f>"Объем: "&amp;Source!I203&amp;"=720/"&amp;"100"</f>
        <v>Объем: 7,2=720/100</v>
      </c>
    </row>
    <row r="368" spans="1:26" ht="14.25" x14ac:dyDescent="0.2">
      <c r="A368" s="49"/>
      <c r="B368" s="50"/>
      <c r="C368" s="50" t="s">
        <v>744</v>
      </c>
      <c r="D368" s="31"/>
      <c r="E368" s="12"/>
      <c r="F368" s="32">
        <f>Source!AO203</f>
        <v>77.28</v>
      </c>
      <c r="G368" s="33" t="str">
        <f>Source!DG203</f>
        <v>)*1,15</v>
      </c>
      <c r="H368" s="34">
        <f>ROUND(Source!AF203*Source!I203, 2)</f>
        <v>639.88</v>
      </c>
      <c r="I368" s="33"/>
      <c r="J368" s="33">
        <f>IF(Source!BA203&lt;&gt; 0, Source!BA203, 1)</f>
        <v>5.15</v>
      </c>
      <c r="K368" s="34">
        <f>Source!S203</f>
        <v>3295.37</v>
      </c>
      <c r="L368" s="35"/>
      <c r="R368">
        <f>H368</f>
        <v>639.88</v>
      </c>
    </row>
    <row r="369" spans="1:26" ht="14.25" x14ac:dyDescent="0.2">
      <c r="A369" s="49"/>
      <c r="B369" s="50"/>
      <c r="C369" s="50" t="s">
        <v>745</v>
      </c>
      <c r="D369" s="31" t="s">
        <v>746</v>
      </c>
      <c r="E369" s="12">
        <f>Source!BZ203</f>
        <v>80</v>
      </c>
      <c r="F369" s="56" t="str">
        <f>CONCATENATE(" )", Source!DL203, Source!FT203, "=", Source!FX203)</f>
        <v xml:space="preserve"> )*0,9=72</v>
      </c>
      <c r="G369" s="69"/>
      <c r="H369" s="34">
        <f>SUM(S366:S371)</f>
        <v>460.71</v>
      </c>
      <c r="I369" s="36"/>
      <c r="J369" s="30">
        <f>Source!AT203</f>
        <v>72</v>
      </c>
      <c r="K369" s="34">
        <f>SUM(T366:T371)</f>
        <v>2372.67</v>
      </c>
      <c r="L369" s="35"/>
    </row>
    <row r="370" spans="1:26" ht="14.25" x14ac:dyDescent="0.2">
      <c r="A370" s="49"/>
      <c r="B370" s="50"/>
      <c r="C370" s="50" t="s">
        <v>747</v>
      </c>
      <c r="D370" s="31" t="s">
        <v>746</v>
      </c>
      <c r="E370" s="12">
        <f>Source!CA203</f>
        <v>45</v>
      </c>
      <c r="F370" s="56" t="str">
        <f>CONCATENATE(" )", Source!DM203, Source!FU203, "=", Source!FY203)</f>
        <v xml:space="preserve"> )*0,85=38,25</v>
      </c>
      <c r="G370" s="69"/>
      <c r="H370" s="34">
        <f>SUM(U366:U371)</f>
        <v>244.75</v>
      </c>
      <c r="I370" s="36"/>
      <c r="J370" s="30">
        <f>Source!AU203</f>
        <v>38</v>
      </c>
      <c r="K370" s="34">
        <f>SUM(V366:V371)</f>
        <v>1252.24</v>
      </c>
      <c r="L370" s="35"/>
    </row>
    <row r="371" spans="1:26" ht="14.25" x14ac:dyDescent="0.2">
      <c r="A371" s="51"/>
      <c r="B371" s="52"/>
      <c r="C371" s="52" t="s">
        <v>748</v>
      </c>
      <c r="D371" s="37" t="s">
        <v>749</v>
      </c>
      <c r="E371" s="38">
        <f>Source!AQ203</f>
        <v>9.06</v>
      </c>
      <c r="F371" s="39"/>
      <c r="G371" s="40" t="str">
        <f>Source!DI203</f>
        <v>)*1,15</v>
      </c>
      <c r="H371" s="41"/>
      <c r="I371" s="40"/>
      <c r="J371" s="40"/>
      <c r="K371" s="41"/>
      <c r="L371" s="42">
        <f>Source!U203</f>
        <v>75.016800000000003</v>
      </c>
    </row>
    <row r="372" spans="1:26" ht="15" x14ac:dyDescent="0.25">
      <c r="G372" s="68">
        <f>H368+H369+H370</f>
        <v>1345.34</v>
      </c>
      <c r="H372" s="68"/>
      <c r="J372" s="68">
        <f>K368+K369+K370</f>
        <v>6920.28</v>
      </c>
      <c r="K372" s="68"/>
      <c r="L372" s="43">
        <f>Source!U203</f>
        <v>75.016800000000003</v>
      </c>
      <c r="O372" s="26">
        <f>G372</f>
        <v>1345.34</v>
      </c>
      <c r="P372" s="26">
        <f>J372</f>
        <v>6920.28</v>
      </c>
      <c r="Q372" s="26">
        <f>L372</f>
        <v>75.016800000000003</v>
      </c>
      <c r="W372">
        <f>IF(Source!BI203&lt;=1,H368+H369+H370, 0)</f>
        <v>1345.34</v>
      </c>
      <c r="X372">
        <f>IF(Source!BI203=2,H368+H369+H370, 0)</f>
        <v>0</v>
      </c>
      <c r="Y372">
        <f>IF(Source!BI203=3,H368+H369+H370, 0)</f>
        <v>0</v>
      </c>
      <c r="Z372">
        <f>IF(Source!BI203=4,H368+H369+H370, 0)</f>
        <v>0</v>
      </c>
    </row>
    <row r="373" spans="1:26" ht="15" x14ac:dyDescent="0.25">
      <c r="A373" s="66" t="str">
        <f>CONCATENATE("Итого по локальной смете: ",IF(Source!G205&lt;&gt;"Новая локальная смета", Source!G205, ""))</f>
        <v xml:space="preserve">Итого по локальной смете: </v>
      </c>
      <c r="B373" s="66"/>
      <c r="C373" s="66"/>
      <c r="D373" s="66"/>
      <c r="E373" s="66"/>
      <c r="F373" s="66"/>
      <c r="G373" s="67">
        <f>SUM(O29:O372)</f>
        <v>326705.93000000011</v>
      </c>
      <c r="H373" s="67"/>
      <c r="I373" s="29"/>
      <c r="J373" s="67">
        <f>SUM(P29:P372)</f>
        <v>1682471.7000000007</v>
      </c>
      <c r="K373" s="67"/>
      <c r="L373" s="43">
        <f>SUM(Q29:Q372)</f>
        <v>6164.7401880000007</v>
      </c>
    </row>
    <row r="374" spans="1:26" ht="15" x14ac:dyDescent="0.25">
      <c r="C374" s="66" t="str">
        <f>Source!H233</f>
        <v>Всего</v>
      </c>
      <c r="D374" s="66"/>
      <c r="E374" s="66"/>
      <c r="F374" s="66"/>
      <c r="G374" s="66"/>
      <c r="H374" s="66"/>
      <c r="I374" s="66"/>
      <c r="J374" s="67">
        <f>IF(Source!P233=0, "", Source!P233)</f>
        <v>1682471.7</v>
      </c>
      <c r="K374" s="67"/>
    </row>
    <row r="375" spans="1:26" ht="14.25" x14ac:dyDescent="0.2">
      <c r="C375" s="70" t="str">
        <f>Source!H234</f>
        <v>Итого НДС 18%</v>
      </c>
      <c r="D375" s="70"/>
      <c r="E375" s="70"/>
      <c r="F375" s="70"/>
      <c r="G375" s="70"/>
      <c r="H375" s="70"/>
      <c r="I375" s="70"/>
      <c r="J375" s="58">
        <f>IF(Source!P234=0, "", Source!P234)</f>
        <v>302844.90999999997</v>
      </c>
      <c r="K375" s="58"/>
    </row>
    <row r="376" spans="1:26" ht="15" x14ac:dyDescent="0.25">
      <c r="C376" s="66" t="str">
        <f>Source!H235</f>
        <v>Всего по смете</v>
      </c>
      <c r="D376" s="66"/>
      <c r="E376" s="66"/>
      <c r="F376" s="66"/>
      <c r="G376" s="66"/>
      <c r="H376" s="66"/>
      <c r="I376" s="66"/>
      <c r="J376" s="67">
        <f>IF(Source!P235=0, "", Source!P235)</f>
        <v>1985316.61</v>
      </c>
      <c r="K376" s="67"/>
    </row>
    <row r="379" spans="1:26" ht="14.25" x14ac:dyDescent="0.2">
      <c r="A379" s="28" t="s">
        <v>754</v>
      </c>
      <c r="B379" s="28"/>
      <c r="C379" s="12" t="s">
        <v>755</v>
      </c>
      <c r="D379" s="27" t="str">
        <f>IF(Source!AC12&lt;&gt;"", Source!AC12," ")</f>
        <v xml:space="preserve"> </v>
      </c>
      <c r="E379" s="27"/>
      <c r="F379" s="27"/>
      <c r="G379" s="27"/>
      <c r="H379" s="27"/>
      <c r="I379" s="13" t="str">
        <f>IF(Source!AB12&lt;&gt;"", Source!AB12," ")</f>
        <v xml:space="preserve"> </v>
      </c>
      <c r="J379" s="13"/>
      <c r="K379" s="13"/>
      <c r="L379" s="13"/>
    </row>
    <row r="380" spans="1:26" ht="14.25" x14ac:dyDescent="0.2">
      <c r="A380" s="13"/>
      <c r="B380" s="13"/>
      <c r="C380" s="12"/>
      <c r="D380" s="64" t="s">
        <v>756</v>
      </c>
      <c r="E380" s="64"/>
      <c r="F380" s="64"/>
      <c r="G380" s="64"/>
      <c r="H380" s="64"/>
      <c r="I380" s="13"/>
      <c r="J380" s="13"/>
      <c r="K380" s="13"/>
      <c r="L380" s="13"/>
    </row>
    <row r="381" spans="1:26" ht="14.25" x14ac:dyDescent="0.2">
      <c r="A381" s="13"/>
      <c r="B381" s="13"/>
      <c r="C381" s="12"/>
      <c r="D381" s="13"/>
      <c r="E381" s="13"/>
      <c r="F381" s="13"/>
      <c r="G381" s="13"/>
      <c r="H381" s="13"/>
      <c r="I381" s="13"/>
      <c r="J381" s="13"/>
      <c r="K381" s="13"/>
      <c r="L381" s="13"/>
    </row>
    <row r="382" spans="1:26" ht="14.25" x14ac:dyDescent="0.2">
      <c r="A382" s="28" t="s">
        <v>754</v>
      </c>
      <c r="B382" s="28"/>
      <c r="C382" s="12" t="s">
        <v>757</v>
      </c>
      <c r="D382" s="27" t="str">
        <f>IF(Source!AE12&lt;&gt;"", Source!AE12," ")</f>
        <v xml:space="preserve"> </v>
      </c>
      <c r="E382" s="27"/>
      <c r="F382" s="27"/>
      <c r="G382" s="27"/>
      <c r="H382" s="27"/>
      <c r="I382" s="13" t="str">
        <f>IF(Source!AD12&lt;&gt;"", Source!AD12," ")</f>
        <v xml:space="preserve"> </v>
      </c>
      <c r="J382" s="13"/>
      <c r="K382" s="13"/>
      <c r="L382" s="13"/>
    </row>
    <row r="383" spans="1:26" ht="14.25" x14ac:dyDescent="0.2">
      <c r="A383" s="13"/>
      <c r="B383" s="13"/>
      <c r="C383" s="13"/>
      <c r="D383" s="64" t="s">
        <v>756</v>
      </c>
      <c r="E383" s="64"/>
      <c r="F383" s="64"/>
      <c r="G383" s="64"/>
      <c r="H383" s="64"/>
      <c r="I383" s="13"/>
      <c r="J383" s="13"/>
      <c r="K383" s="13"/>
      <c r="L383" s="13"/>
    </row>
  </sheetData>
  <mergeCells count="173">
    <mergeCell ref="F363:G363"/>
    <mergeCell ref="F362:G362"/>
    <mergeCell ref="J358:K358"/>
    <mergeCell ref="G358:H358"/>
    <mergeCell ref="F354:G354"/>
    <mergeCell ref="F353:G353"/>
    <mergeCell ref="J290:K290"/>
    <mergeCell ref="G373:H373"/>
    <mergeCell ref="J373:K373"/>
    <mergeCell ref="A373:F373"/>
    <mergeCell ref="J372:K372"/>
    <mergeCell ref="G372:H372"/>
    <mergeCell ref="F370:G370"/>
    <mergeCell ref="F369:G369"/>
    <mergeCell ref="J365:K365"/>
    <mergeCell ref="G365:H365"/>
    <mergeCell ref="F307:G307"/>
    <mergeCell ref="F306:G306"/>
    <mergeCell ref="J299:K299"/>
    <mergeCell ref="G299:H299"/>
    <mergeCell ref="F297:G297"/>
    <mergeCell ref="F296:G296"/>
    <mergeCell ref="J325:K325"/>
    <mergeCell ref="G325:H325"/>
    <mergeCell ref="F321:G321"/>
    <mergeCell ref="F320:G320"/>
    <mergeCell ref="J314:K314"/>
    <mergeCell ref="G314:H314"/>
    <mergeCell ref="J234:K234"/>
    <mergeCell ref="G234:H234"/>
    <mergeCell ref="J347:K347"/>
    <mergeCell ref="G347:H347"/>
    <mergeCell ref="F342:G342"/>
    <mergeCell ref="F341:G341"/>
    <mergeCell ref="J335:K335"/>
    <mergeCell ref="G335:H335"/>
    <mergeCell ref="F332:G332"/>
    <mergeCell ref="F331:G331"/>
    <mergeCell ref="F252:G252"/>
    <mergeCell ref="F251:G251"/>
    <mergeCell ref="J245:K245"/>
    <mergeCell ref="G245:H245"/>
    <mergeCell ref="F241:G241"/>
    <mergeCell ref="F240:G240"/>
    <mergeCell ref="J268:K268"/>
    <mergeCell ref="G268:H268"/>
    <mergeCell ref="F263:G263"/>
    <mergeCell ref="F262:G262"/>
    <mergeCell ref="J256:K256"/>
    <mergeCell ref="G256:H256"/>
    <mergeCell ref="J186:K186"/>
    <mergeCell ref="G186:H186"/>
    <mergeCell ref="F184:G184"/>
    <mergeCell ref="G290:H290"/>
    <mergeCell ref="F288:G288"/>
    <mergeCell ref="F287:G287"/>
    <mergeCell ref="J281:K281"/>
    <mergeCell ref="G281:H281"/>
    <mergeCell ref="F276:G276"/>
    <mergeCell ref="F275:G275"/>
    <mergeCell ref="F201:G201"/>
    <mergeCell ref="F200:G200"/>
    <mergeCell ref="J194:K194"/>
    <mergeCell ref="G194:H194"/>
    <mergeCell ref="F192:G192"/>
    <mergeCell ref="F191:G191"/>
    <mergeCell ref="J214:K214"/>
    <mergeCell ref="G214:H214"/>
    <mergeCell ref="F212:G212"/>
    <mergeCell ref="F211:G211"/>
    <mergeCell ref="J205:K205"/>
    <mergeCell ref="G205:H205"/>
    <mergeCell ref="F230:G230"/>
    <mergeCell ref="F229:G229"/>
    <mergeCell ref="J223:K223"/>
    <mergeCell ref="G223:H223"/>
    <mergeCell ref="F221:G221"/>
    <mergeCell ref="F220:G220"/>
    <mergeCell ref="F137:G137"/>
    <mergeCell ref="F136:G136"/>
    <mergeCell ref="J129:K129"/>
    <mergeCell ref="G129:H129"/>
    <mergeCell ref="J41:K41"/>
    <mergeCell ref="G41:H41"/>
    <mergeCell ref="J35:K35"/>
    <mergeCell ref="G35:H35"/>
    <mergeCell ref="J67:K67"/>
    <mergeCell ref="G67:H67"/>
    <mergeCell ref="J60:K60"/>
    <mergeCell ref="G60:H60"/>
    <mergeCell ref="J50:K50"/>
    <mergeCell ref="G50:H50"/>
    <mergeCell ref="J179:K179"/>
    <mergeCell ref="G179:H179"/>
    <mergeCell ref="F177:G177"/>
    <mergeCell ref="F176:G176"/>
    <mergeCell ref="J169:K169"/>
    <mergeCell ref="G169:H169"/>
    <mergeCell ref="F167:G167"/>
    <mergeCell ref="F48:G48"/>
    <mergeCell ref="F47:G47"/>
    <mergeCell ref="F97:G97"/>
    <mergeCell ref="J90:K90"/>
    <mergeCell ref="F117:G117"/>
    <mergeCell ref="F116:G116"/>
    <mergeCell ref="F166:G166"/>
    <mergeCell ref="J159:K159"/>
    <mergeCell ref="G159:H159"/>
    <mergeCell ref="F155:G155"/>
    <mergeCell ref="F154:G154"/>
    <mergeCell ref="J148:K148"/>
    <mergeCell ref="G148:H148"/>
    <mergeCell ref="D380:H380"/>
    <mergeCell ref="D383:H383"/>
    <mergeCell ref="C24:F24"/>
    <mergeCell ref="G24:H24"/>
    <mergeCell ref="I24:J24"/>
    <mergeCell ref="K24:L24"/>
    <mergeCell ref="A26:L26"/>
    <mergeCell ref="C374:I374"/>
    <mergeCell ref="J374:K374"/>
    <mergeCell ref="J109:K109"/>
    <mergeCell ref="G109:H109"/>
    <mergeCell ref="F98:G98"/>
    <mergeCell ref="G90:H90"/>
    <mergeCell ref="J82:K82"/>
    <mergeCell ref="G82:H82"/>
    <mergeCell ref="J74:K74"/>
    <mergeCell ref="G74:H74"/>
    <mergeCell ref="C375:I375"/>
    <mergeCell ref="J375:K375"/>
    <mergeCell ref="C376:I376"/>
    <mergeCell ref="J376:K376"/>
    <mergeCell ref="F33:G33"/>
    <mergeCell ref="F32:G32"/>
    <mergeCell ref="F183:G183"/>
    <mergeCell ref="C22:F22"/>
    <mergeCell ref="G22:H22"/>
    <mergeCell ref="I22:J22"/>
    <mergeCell ref="K22:L22"/>
    <mergeCell ref="C23:F23"/>
    <mergeCell ref="G23:H23"/>
    <mergeCell ref="I23:J23"/>
    <mergeCell ref="K23:L23"/>
    <mergeCell ref="C20:F20"/>
    <mergeCell ref="G20:H20"/>
    <mergeCell ref="I20:J20"/>
    <mergeCell ref="K20:L20"/>
    <mergeCell ref="C21:F21"/>
    <mergeCell ref="G21:H21"/>
    <mergeCell ref="I21:J21"/>
    <mergeCell ref="K21:L21"/>
    <mergeCell ref="C19:F19"/>
    <mergeCell ref="G19:H19"/>
    <mergeCell ref="I19:J19"/>
    <mergeCell ref="K19:L19"/>
    <mergeCell ref="B11:K11"/>
    <mergeCell ref="B12:K12"/>
    <mergeCell ref="B14:K14"/>
    <mergeCell ref="G17:H17"/>
    <mergeCell ref="I17:J17"/>
    <mergeCell ref="B7:E7"/>
    <mergeCell ref="H7:L7"/>
    <mergeCell ref="B3:E3"/>
    <mergeCell ref="H3:L3"/>
    <mergeCell ref="B4:E4"/>
    <mergeCell ref="H4:L4"/>
    <mergeCell ref="B6:E6"/>
    <mergeCell ref="H6:L6"/>
    <mergeCell ref="C18:F18"/>
    <mergeCell ref="G18:H18"/>
    <mergeCell ref="I18:J18"/>
    <mergeCell ref="K18:L18"/>
  </mergeCells>
  <pageMargins left="0.4" right="0.2" top="0.2" bottom="0.4" header="0.2" footer="0.2"/>
  <pageSetup paperSize="9" scale="58" fitToHeight="0" orientation="portrait" horizontalDpi="4294967295" verticalDpi="4294967295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04"/>
  <sheetViews>
    <sheetView workbookViewId="0">
      <selection activeCell="G12" sqref="G12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298</v>
      </c>
      <c r="C12" s="1">
        <v>0</v>
      </c>
      <c r="D12" s="1">
        <f>ROW(A237)</f>
        <v>237</v>
      </c>
      <c r="E12" s="1">
        <v>0</v>
      </c>
      <c r="F12" s="1" t="s">
        <v>4</v>
      </c>
      <c r="G12" s="1" t="s">
        <v>759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B237</f>
        <v>298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</v>
      </c>
      <c r="G18" s="3" t="str">
        <f t="shared" si="0"/>
        <v>на капитальный ремонт уличного водопровода загородного учебно-спортивного комплекса " база отдыха "Волга" НИЯУ МИФИ по адресу: Тверская область,Калининский район,п/о Лисицкий бор,деревня Видогощи.</v>
      </c>
      <c r="H18" s="3"/>
      <c r="I18" s="3"/>
      <c r="J18" s="3"/>
      <c r="K18" s="3"/>
      <c r="L18" s="3"/>
      <c r="M18" s="3"/>
      <c r="N18" s="3"/>
      <c r="O18" s="3">
        <f t="shared" ref="O18:AT18" si="1">O237</f>
        <v>307841.67</v>
      </c>
      <c r="P18" s="3">
        <f t="shared" si="1"/>
        <v>242420.07</v>
      </c>
      <c r="Q18" s="3">
        <f t="shared" si="1"/>
        <v>13329.69</v>
      </c>
      <c r="R18" s="3">
        <f t="shared" si="1"/>
        <v>2037.96</v>
      </c>
      <c r="S18" s="3">
        <f t="shared" si="1"/>
        <v>52091.91</v>
      </c>
      <c r="T18" s="3">
        <f t="shared" si="1"/>
        <v>0</v>
      </c>
      <c r="U18" s="3">
        <f t="shared" si="1"/>
        <v>6164.7401880000007</v>
      </c>
      <c r="V18" s="3">
        <f t="shared" si="1"/>
        <v>162.76279999999997</v>
      </c>
      <c r="W18" s="3">
        <f t="shared" si="1"/>
        <v>0</v>
      </c>
      <c r="X18" s="3">
        <f t="shared" si="1"/>
        <v>46206.91</v>
      </c>
      <c r="Y18" s="3">
        <f t="shared" si="1"/>
        <v>27277.19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381325.77</v>
      </c>
      <c r="AS18" s="3">
        <f t="shared" si="1"/>
        <v>381325.77</v>
      </c>
      <c r="AT18" s="3">
        <f t="shared" si="1"/>
        <v>0</v>
      </c>
      <c r="AU18" s="3">
        <f t="shared" ref="AU18:BZ18" si="2">AU237</f>
        <v>0</v>
      </c>
      <c r="AV18" s="3">
        <f t="shared" si="2"/>
        <v>242420.07</v>
      </c>
      <c r="AW18" s="3">
        <f t="shared" si="2"/>
        <v>242420.07</v>
      </c>
      <c r="AX18" s="3">
        <f t="shared" si="2"/>
        <v>0</v>
      </c>
      <c r="AY18" s="3">
        <f t="shared" si="2"/>
        <v>242420.07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CA237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DG237</f>
        <v>1304028.8</v>
      </c>
      <c r="DH18" s="4">
        <f t="shared" si="4"/>
        <v>967107.57</v>
      </c>
      <c r="DI18" s="4">
        <f t="shared" si="4"/>
        <v>68647.899999999994</v>
      </c>
      <c r="DJ18" s="4">
        <f t="shared" si="4"/>
        <v>10495.52</v>
      </c>
      <c r="DK18" s="4">
        <f t="shared" si="4"/>
        <v>268273.33</v>
      </c>
      <c r="DL18" s="4">
        <f t="shared" si="4"/>
        <v>0</v>
      </c>
      <c r="DM18" s="4">
        <f t="shared" si="4"/>
        <v>6164.7401880000007</v>
      </c>
      <c r="DN18" s="4">
        <f t="shared" si="4"/>
        <v>162.76279999999997</v>
      </c>
      <c r="DO18" s="4">
        <f t="shared" si="4"/>
        <v>0</v>
      </c>
      <c r="DP18" s="4">
        <f t="shared" si="4"/>
        <v>237965.38</v>
      </c>
      <c r="DQ18" s="4">
        <f t="shared" si="4"/>
        <v>140477.51999999999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1682471.7</v>
      </c>
      <c r="EK18" s="4">
        <f t="shared" si="4"/>
        <v>1682471.7</v>
      </c>
      <c r="EL18" s="4">
        <f t="shared" si="4"/>
        <v>0</v>
      </c>
      <c r="EM18" s="4">
        <f t="shared" ref="EM18:FR18" si="5">EM237</f>
        <v>0</v>
      </c>
      <c r="EN18" s="4">
        <f t="shared" si="5"/>
        <v>967107.57</v>
      </c>
      <c r="EO18" s="4">
        <f t="shared" si="5"/>
        <v>967107.57</v>
      </c>
      <c r="EP18" s="4">
        <f t="shared" si="5"/>
        <v>0</v>
      </c>
      <c r="EQ18" s="4">
        <f t="shared" si="5"/>
        <v>967107.57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FS237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ROW(A205)</f>
        <v>205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55" x14ac:dyDescent="0.2">
      <c r="A22" s="3">
        <v>52</v>
      </c>
      <c r="B22" s="3">
        <f t="shared" ref="B22:G22" si="7">B205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O205</f>
        <v>307841.67</v>
      </c>
      <c r="P22" s="3">
        <f t="shared" si="8"/>
        <v>242420.07</v>
      </c>
      <c r="Q22" s="3">
        <f t="shared" si="8"/>
        <v>13329.69</v>
      </c>
      <c r="R22" s="3">
        <f t="shared" si="8"/>
        <v>2037.96</v>
      </c>
      <c r="S22" s="3">
        <f t="shared" si="8"/>
        <v>52091.91</v>
      </c>
      <c r="T22" s="3">
        <f t="shared" si="8"/>
        <v>0</v>
      </c>
      <c r="U22" s="3">
        <f t="shared" si="8"/>
        <v>6164.7401880000007</v>
      </c>
      <c r="V22" s="3">
        <f t="shared" si="8"/>
        <v>162.76279999999997</v>
      </c>
      <c r="W22" s="3">
        <f t="shared" si="8"/>
        <v>0</v>
      </c>
      <c r="X22" s="3">
        <f t="shared" si="8"/>
        <v>46206.91</v>
      </c>
      <c r="Y22" s="3">
        <f t="shared" si="8"/>
        <v>27277.19</v>
      </c>
      <c r="Z22" s="3">
        <f t="shared" si="8"/>
        <v>0</v>
      </c>
      <c r="AA22" s="3">
        <f t="shared" si="8"/>
        <v>0</v>
      </c>
      <c r="AB22" s="3">
        <f t="shared" si="8"/>
        <v>307841.67</v>
      </c>
      <c r="AC22" s="3">
        <f t="shared" si="8"/>
        <v>242420.07</v>
      </c>
      <c r="AD22" s="3">
        <f t="shared" si="8"/>
        <v>13329.69</v>
      </c>
      <c r="AE22" s="3">
        <f t="shared" si="8"/>
        <v>2037.96</v>
      </c>
      <c r="AF22" s="3">
        <f t="shared" si="8"/>
        <v>52091.91</v>
      </c>
      <c r="AG22" s="3">
        <f t="shared" si="8"/>
        <v>0</v>
      </c>
      <c r="AH22" s="3">
        <f t="shared" si="8"/>
        <v>6164.7401880000007</v>
      </c>
      <c r="AI22" s="3">
        <f t="shared" si="8"/>
        <v>162.76279999999997</v>
      </c>
      <c r="AJ22" s="3">
        <f t="shared" si="8"/>
        <v>0</v>
      </c>
      <c r="AK22" s="3">
        <f t="shared" si="8"/>
        <v>46206.91</v>
      </c>
      <c r="AL22" s="3">
        <f t="shared" si="8"/>
        <v>27277.19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381325.77</v>
      </c>
      <c r="AS22" s="3">
        <f t="shared" si="8"/>
        <v>381325.77</v>
      </c>
      <c r="AT22" s="3">
        <f t="shared" si="8"/>
        <v>0</v>
      </c>
      <c r="AU22" s="3">
        <f t="shared" ref="AU22:BZ22" si="9">AU205</f>
        <v>0</v>
      </c>
      <c r="AV22" s="3">
        <f t="shared" si="9"/>
        <v>242420.07</v>
      </c>
      <c r="AW22" s="3">
        <f t="shared" si="9"/>
        <v>242420.07</v>
      </c>
      <c r="AX22" s="3">
        <f t="shared" si="9"/>
        <v>0</v>
      </c>
      <c r="AY22" s="3">
        <f t="shared" si="9"/>
        <v>242420.07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CA205</f>
        <v>381325.77</v>
      </c>
      <c r="CB22" s="3">
        <f t="shared" si="10"/>
        <v>381325.77</v>
      </c>
      <c r="CC22" s="3">
        <f t="shared" si="10"/>
        <v>0</v>
      </c>
      <c r="CD22" s="3">
        <f t="shared" si="10"/>
        <v>0</v>
      </c>
      <c r="CE22" s="3">
        <f t="shared" si="10"/>
        <v>242420.07</v>
      </c>
      <c r="CF22" s="3">
        <f t="shared" si="10"/>
        <v>242420.07</v>
      </c>
      <c r="CG22" s="3">
        <f t="shared" si="10"/>
        <v>0</v>
      </c>
      <c r="CH22" s="3">
        <f t="shared" si="10"/>
        <v>242420.07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DG205</f>
        <v>1304028.8</v>
      </c>
      <c r="DH22" s="4">
        <f t="shared" si="11"/>
        <v>967107.57</v>
      </c>
      <c r="DI22" s="4">
        <f t="shared" si="11"/>
        <v>68647.899999999994</v>
      </c>
      <c r="DJ22" s="4">
        <f t="shared" si="11"/>
        <v>10495.52</v>
      </c>
      <c r="DK22" s="4">
        <f t="shared" si="11"/>
        <v>268273.33</v>
      </c>
      <c r="DL22" s="4">
        <f t="shared" si="11"/>
        <v>0</v>
      </c>
      <c r="DM22" s="4">
        <f t="shared" si="11"/>
        <v>6164.7401880000007</v>
      </c>
      <c r="DN22" s="4">
        <f t="shared" si="11"/>
        <v>162.76279999999997</v>
      </c>
      <c r="DO22" s="4">
        <f t="shared" si="11"/>
        <v>0</v>
      </c>
      <c r="DP22" s="4">
        <f t="shared" si="11"/>
        <v>237965.38</v>
      </c>
      <c r="DQ22" s="4">
        <f t="shared" si="11"/>
        <v>140477.51999999999</v>
      </c>
      <c r="DR22" s="4">
        <f t="shared" si="11"/>
        <v>0</v>
      </c>
      <c r="DS22" s="4">
        <f t="shared" si="11"/>
        <v>0</v>
      </c>
      <c r="DT22" s="4">
        <f t="shared" si="11"/>
        <v>1304028.8</v>
      </c>
      <c r="DU22" s="4">
        <f t="shared" si="11"/>
        <v>967107.57</v>
      </c>
      <c r="DV22" s="4">
        <f t="shared" si="11"/>
        <v>68647.899999999994</v>
      </c>
      <c r="DW22" s="4">
        <f t="shared" si="11"/>
        <v>10495.52</v>
      </c>
      <c r="DX22" s="4">
        <f t="shared" si="11"/>
        <v>268273.33</v>
      </c>
      <c r="DY22" s="4">
        <f t="shared" si="11"/>
        <v>0</v>
      </c>
      <c r="DZ22" s="4">
        <f t="shared" si="11"/>
        <v>6164.7401880000007</v>
      </c>
      <c r="EA22" s="4">
        <f t="shared" si="11"/>
        <v>162.76279999999997</v>
      </c>
      <c r="EB22" s="4">
        <f t="shared" si="11"/>
        <v>0</v>
      </c>
      <c r="EC22" s="4">
        <f t="shared" si="11"/>
        <v>237965.38</v>
      </c>
      <c r="ED22" s="4">
        <f t="shared" si="11"/>
        <v>140477.51999999999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1682471.7</v>
      </c>
      <c r="EK22" s="4">
        <f t="shared" si="11"/>
        <v>1682471.7</v>
      </c>
      <c r="EL22" s="4">
        <f t="shared" si="11"/>
        <v>0</v>
      </c>
      <c r="EM22" s="4">
        <f t="shared" ref="EM22:FR22" si="12">EM205</f>
        <v>0</v>
      </c>
      <c r="EN22" s="4">
        <f t="shared" si="12"/>
        <v>967107.57</v>
      </c>
      <c r="EO22" s="4">
        <f t="shared" si="12"/>
        <v>967107.57</v>
      </c>
      <c r="EP22" s="4">
        <f t="shared" si="12"/>
        <v>0</v>
      </c>
      <c r="EQ22" s="4">
        <f t="shared" si="12"/>
        <v>967107.57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FS205</f>
        <v>1682471.7</v>
      </c>
      <c r="FT22" s="4">
        <f t="shared" si="13"/>
        <v>1682471.7</v>
      </c>
      <c r="FU22" s="4">
        <f t="shared" si="13"/>
        <v>0</v>
      </c>
      <c r="FV22" s="4">
        <f t="shared" si="13"/>
        <v>0</v>
      </c>
      <c r="FW22" s="4">
        <f t="shared" si="13"/>
        <v>967107.57</v>
      </c>
      <c r="FX22" s="4">
        <f t="shared" si="13"/>
        <v>967107.57</v>
      </c>
      <c r="FY22" s="4">
        <f t="shared" si="13"/>
        <v>0</v>
      </c>
      <c r="FZ22" s="4">
        <f t="shared" si="13"/>
        <v>967107.57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2">
        <v>17</v>
      </c>
      <c r="B24" s="2">
        <v>1</v>
      </c>
      <c r="C24" s="2">
        <f>ROW(SmtRes!A1)</f>
        <v>1</v>
      </c>
      <c r="D24" s="2">
        <f>ROW(EtalonRes!A1)</f>
        <v>1</v>
      </c>
      <c r="E24" s="2" t="s">
        <v>12</v>
      </c>
      <c r="F24" s="2" t="s">
        <v>13</v>
      </c>
      <c r="G24" s="2" t="s">
        <v>14</v>
      </c>
      <c r="H24" s="2" t="s">
        <v>15</v>
      </c>
      <c r="I24" s="2">
        <f>ROUND(1185/100,9)</f>
        <v>11.85</v>
      </c>
      <c r="J24" s="2">
        <v>0</v>
      </c>
      <c r="K24" s="2"/>
      <c r="L24" s="2"/>
      <c r="M24" s="2"/>
      <c r="N24" s="2"/>
      <c r="O24" s="2">
        <f t="shared" ref="O24:O55" si="14">ROUND(CP24,2)</f>
        <v>21583.51</v>
      </c>
      <c r="P24" s="2">
        <f t="shared" ref="P24:P55" si="15">ROUND(CQ24*I24,2)</f>
        <v>0</v>
      </c>
      <c r="Q24" s="2">
        <f t="shared" ref="Q24:Q55" si="16">ROUND(CR24*I24,2)</f>
        <v>0</v>
      </c>
      <c r="R24" s="2">
        <f t="shared" ref="R24:R55" si="17">ROUND(CS24*I24,2)</f>
        <v>0</v>
      </c>
      <c r="S24" s="2">
        <f t="shared" ref="S24:S55" si="18">ROUND(CT24*I24,2)</f>
        <v>21583.51</v>
      </c>
      <c r="T24" s="2">
        <f t="shared" ref="T24:T55" si="19">ROUND(CU24*I24,2)</f>
        <v>0</v>
      </c>
      <c r="U24" s="2">
        <f t="shared" ref="U24:U55" si="20">CV24*I24</f>
        <v>2575.5974999999999</v>
      </c>
      <c r="V24" s="2">
        <f t="shared" ref="V24:V55" si="21">CW24*I24</f>
        <v>0</v>
      </c>
      <c r="W24" s="2">
        <f t="shared" ref="W24:W55" si="22">ROUND(CX24*I24,2)</f>
        <v>0</v>
      </c>
      <c r="X24" s="2">
        <f t="shared" ref="X24:X55" si="23">ROUND(CY24,2)</f>
        <v>15540.13</v>
      </c>
      <c r="Y24" s="2">
        <f t="shared" ref="Y24:Y55" si="24">ROUND(CZ24,2)</f>
        <v>8201.73</v>
      </c>
      <c r="Z24" s="2"/>
      <c r="AA24" s="2">
        <v>39612628</v>
      </c>
      <c r="AB24" s="2">
        <f t="shared" ref="AB24:AB55" si="25">ROUND((AC24+AD24+AF24),6)</f>
        <v>1821.393</v>
      </c>
      <c r="AC24" s="2">
        <f>ROUND((ES24),6)</f>
        <v>0</v>
      </c>
      <c r="AD24" s="2">
        <f>ROUND(((((ET24*1.25))-((EU24*1.25)))+AE24),6)</f>
        <v>0</v>
      </c>
      <c r="AE24" s="2">
        <f>ROUND(((EU24*1.25)),6)</f>
        <v>0</v>
      </c>
      <c r="AF24" s="2">
        <f>ROUND(((EV24*1.15)),6)</f>
        <v>1821.393</v>
      </c>
      <c r="AG24" s="2">
        <f t="shared" ref="AG24:AG55" si="26">ROUND((AP24),6)</f>
        <v>0</v>
      </c>
      <c r="AH24" s="2">
        <f>((EW24*1.15))</f>
        <v>217.35</v>
      </c>
      <c r="AI24" s="2">
        <f>((EX24*1.25))</f>
        <v>0</v>
      </c>
      <c r="AJ24" s="2">
        <f t="shared" ref="AJ24:AJ55" si="27">ROUND((AS24),6)</f>
        <v>0</v>
      </c>
      <c r="AK24" s="2">
        <v>1583.82</v>
      </c>
      <c r="AL24" s="2">
        <v>0</v>
      </c>
      <c r="AM24" s="2">
        <v>0</v>
      </c>
      <c r="AN24" s="2">
        <v>0</v>
      </c>
      <c r="AO24" s="2">
        <v>1583.82</v>
      </c>
      <c r="AP24" s="2">
        <v>0</v>
      </c>
      <c r="AQ24" s="2">
        <v>189</v>
      </c>
      <c r="AR24" s="2">
        <v>0</v>
      </c>
      <c r="AS24" s="2">
        <v>0</v>
      </c>
      <c r="AT24" s="2">
        <v>72</v>
      </c>
      <c r="AU24" s="2">
        <v>38</v>
      </c>
      <c r="AV24" s="2">
        <v>1</v>
      </c>
      <c r="AW24" s="2">
        <v>1</v>
      </c>
      <c r="AX24" s="2"/>
      <c r="AY24" s="2"/>
      <c r="AZ24" s="2">
        <v>1</v>
      </c>
      <c r="BA24" s="2">
        <v>1</v>
      </c>
      <c r="BB24" s="2">
        <v>1</v>
      </c>
      <c r="BC24" s="2">
        <v>1</v>
      </c>
      <c r="BD24" s="2" t="s">
        <v>3</v>
      </c>
      <c r="BE24" s="2" t="s">
        <v>3</v>
      </c>
      <c r="BF24" s="2" t="s">
        <v>3</v>
      </c>
      <c r="BG24" s="2" t="s">
        <v>3</v>
      </c>
      <c r="BH24" s="2">
        <v>0</v>
      </c>
      <c r="BI24" s="2">
        <v>1</v>
      </c>
      <c r="BJ24" s="2" t="s">
        <v>16</v>
      </c>
      <c r="BK24" s="2"/>
      <c r="BL24" s="2"/>
      <c r="BM24" s="2">
        <v>1003</v>
      </c>
      <c r="BN24" s="2">
        <v>0</v>
      </c>
      <c r="BO24" s="2" t="s">
        <v>3</v>
      </c>
      <c r="BP24" s="2">
        <v>0</v>
      </c>
      <c r="BQ24" s="2">
        <v>2</v>
      </c>
      <c r="BR24" s="2">
        <v>0</v>
      </c>
      <c r="BS24" s="2">
        <v>1</v>
      </c>
      <c r="BT24" s="2">
        <v>1</v>
      </c>
      <c r="BU24" s="2">
        <v>1</v>
      </c>
      <c r="BV24" s="2">
        <v>1</v>
      </c>
      <c r="BW24" s="2">
        <v>1</v>
      </c>
      <c r="BX24" s="2">
        <v>1</v>
      </c>
      <c r="BY24" s="2" t="s">
        <v>3</v>
      </c>
      <c r="BZ24" s="2">
        <v>80</v>
      </c>
      <c r="CA24" s="2">
        <v>45</v>
      </c>
      <c r="CB24" s="2"/>
      <c r="CC24" s="2"/>
      <c r="CD24" s="2"/>
      <c r="CE24" s="2"/>
      <c r="CF24" s="2">
        <v>0</v>
      </c>
      <c r="CG24" s="2">
        <v>0</v>
      </c>
      <c r="CH24" s="2"/>
      <c r="CI24" s="2"/>
      <c r="CJ24" s="2"/>
      <c r="CK24" s="2"/>
      <c r="CL24" s="2"/>
      <c r="CM24" s="2">
        <v>0</v>
      </c>
      <c r="CN24" s="2" t="s">
        <v>715</v>
      </c>
      <c r="CO24" s="2">
        <v>0</v>
      </c>
      <c r="CP24" s="2">
        <f t="shared" ref="CP24:CP55" si="28">(P24+Q24+S24)</f>
        <v>21583.51</v>
      </c>
      <c r="CQ24" s="2">
        <f t="shared" ref="CQ24:CQ55" si="29">AC24*BC24</f>
        <v>0</v>
      </c>
      <c r="CR24" s="2">
        <f t="shared" ref="CR24:CR55" si="30">AD24*BB24</f>
        <v>0</v>
      </c>
      <c r="CS24" s="2">
        <f t="shared" ref="CS24:CS55" si="31">AE24*BS24</f>
        <v>0</v>
      </c>
      <c r="CT24" s="2">
        <f t="shared" ref="CT24:CT55" si="32">AF24*BA24</f>
        <v>1821.393</v>
      </c>
      <c r="CU24" s="2">
        <f t="shared" ref="CU24:CU55" si="33">AG24</f>
        <v>0</v>
      </c>
      <c r="CV24" s="2">
        <f t="shared" ref="CV24:CV55" si="34">AH24</f>
        <v>217.35</v>
      </c>
      <c r="CW24" s="2">
        <f t="shared" ref="CW24:CW55" si="35">AI24</f>
        <v>0</v>
      </c>
      <c r="CX24" s="2">
        <f t="shared" ref="CX24:CX55" si="36">AJ24</f>
        <v>0</v>
      </c>
      <c r="CY24" s="2">
        <f t="shared" ref="CY24:CY55" si="37">(((S24+R24)*AT24)/100)</f>
        <v>15540.127199999999</v>
      </c>
      <c r="CZ24" s="2">
        <f t="shared" ref="CZ24:CZ55" si="38">(((S24+R24)*AU24)/100)</f>
        <v>8201.7337999999982</v>
      </c>
      <c r="DA24" s="2"/>
      <c r="DB24" s="2"/>
      <c r="DC24" s="2" t="s">
        <v>3</v>
      </c>
      <c r="DD24" s="2" t="s">
        <v>3</v>
      </c>
      <c r="DE24" s="2" t="s">
        <v>17</v>
      </c>
      <c r="DF24" s="2" t="s">
        <v>17</v>
      </c>
      <c r="DG24" s="2" t="s">
        <v>18</v>
      </c>
      <c r="DH24" s="2" t="s">
        <v>3</v>
      </c>
      <c r="DI24" s="2" t="s">
        <v>18</v>
      </c>
      <c r="DJ24" s="2" t="s">
        <v>17</v>
      </c>
      <c r="DK24" s="2" t="s">
        <v>3</v>
      </c>
      <c r="DL24" s="2" t="s">
        <v>3</v>
      </c>
      <c r="DM24" s="2" t="s">
        <v>3</v>
      </c>
      <c r="DN24" s="2">
        <v>0</v>
      </c>
      <c r="DO24" s="2">
        <v>0</v>
      </c>
      <c r="DP24" s="2">
        <v>1</v>
      </c>
      <c r="DQ24" s="2">
        <v>1</v>
      </c>
      <c r="DR24" s="2"/>
      <c r="DS24" s="2"/>
      <c r="DT24" s="2"/>
      <c r="DU24" s="2">
        <v>1007</v>
      </c>
      <c r="DV24" s="2" t="s">
        <v>15</v>
      </c>
      <c r="DW24" s="2" t="s">
        <v>15</v>
      </c>
      <c r="DX24" s="2">
        <v>100</v>
      </c>
      <c r="DY24" s="2"/>
      <c r="DZ24" s="2"/>
      <c r="EA24" s="2"/>
      <c r="EB24" s="2"/>
      <c r="EC24" s="2"/>
      <c r="ED24" s="2"/>
      <c r="EE24" s="2">
        <v>39174479</v>
      </c>
      <c r="EF24" s="2">
        <v>2</v>
      </c>
      <c r="EG24" s="2" t="s">
        <v>19</v>
      </c>
      <c r="EH24" s="2">
        <v>0</v>
      </c>
      <c r="EI24" s="2" t="s">
        <v>3</v>
      </c>
      <c r="EJ24" s="2">
        <v>1</v>
      </c>
      <c r="EK24" s="2">
        <v>1003</v>
      </c>
      <c r="EL24" s="2" t="s">
        <v>20</v>
      </c>
      <c r="EM24" s="2" t="s">
        <v>21</v>
      </c>
      <c r="EN24" s="2"/>
      <c r="EO24" s="2" t="s">
        <v>22</v>
      </c>
      <c r="EP24" s="2"/>
      <c r="EQ24" s="2">
        <v>131072</v>
      </c>
      <c r="ER24" s="2">
        <v>1583.82</v>
      </c>
      <c r="ES24" s="2">
        <v>0</v>
      </c>
      <c r="ET24" s="2">
        <v>0</v>
      </c>
      <c r="EU24" s="2">
        <v>0</v>
      </c>
      <c r="EV24" s="2">
        <v>1583.82</v>
      </c>
      <c r="EW24" s="2">
        <v>189</v>
      </c>
      <c r="EX24" s="2">
        <v>0</v>
      </c>
      <c r="EY24" s="2">
        <v>0</v>
      </c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>
        <v>0</v>
      </c>
      <c r="FR24" s="2">
        <f t="shared" ref="FR24:FR55" si="39">ROUND(IF(AND(BH24=3,BI24=3),P24,0),2)</f>
        <v>0</v>
      </c>
      <c r="FS24" s="2">
        <v>0</v>
      </c>
      <c r="FT24" s="2" t="s">
        <v>23</v>
      </c>
      <c r="FU24" s="2" t="s">
        <v>24</v>
      </c>
      <c r="FV24" s="2"/>
      <c r="FW24" s="2"/>
      <c r="FX24" s="2">
        <v>72</v>
      </c>
      <c r="FY24" s="2">
        <v>38.25</v>
      </c>
      <c r="FZ24" s="2"/>
      <c r="GA24" s="2" t="s">
        <v>3</v>
      </c>
      <c r="GB24" s="2"/>
      <c r="GC24" s="2"/>
      <c r="GD24" s="2">
        <v>0</v>
      </c>
      <c r="GE24" s="2"/>
      <c r="GF24" s="2">
        <v>1494300783</v>
      </c>
      <c r="GG24" s="2">
        <v>2</v>
      </c>
      <c r="GH24" s="2">
        <v>1</v>
      </c>
      <c r="GI24" s="2">
        <v>-2</v>
      </c>
      <c r="GJ24" s="2">
        <v>0</v>
      </c>
      <c r="GK24" s="2">
        <f>ROUND(R24*(R12)/100,2)</f>
        <v>0</v>
      </c>
      <c r="GL24" s="2">
        <f t="shared" ref="GL24:GL55" si="40">ROUND(IF(AND(BH24=3,BI24=3,FS24&lt;&gt;0),P24,0),2)</f>
        <v>0</v>
      </c>
      <c r="GM24" s="2">
        <f t="shared" ref="GM24:GM55" si="41">ROUND(O24+X24+Y24+GK24,2)+GX24</f>
        <v>45325.37</v>
      </c>
      <c r="GN24" s="2">
        <f t="shared" ref="GN24:GN55" si="42">IF(OR(BI24=0,BI24=1),ROUND(O24+X24+Y24+GK24,2),0)</f>
        <v>45325.37</v>
      </c>
      <c r="GO24" s="2">
        <f t="shared" ref="GO24:GO55" si="43">IF(BI24=2,ROUND(O24+X24+Y24+GK24,2),0)</f>
        <v>0</v>
      </c>
      <c r="GP24" s="2">
        <f t="shared" ref="GP24:GP55" si="44">IF(BI24=4,ROUND(O24+X24+Y24+GK24,2)+GX24,0)</f>
        <v>0</v>
      </c>
      <c r="GQ24" s="2"/>
      <c r="GR24" s="2">
        <v>0</v>
      </c>
      <c r="GS24" s="2">
        <v>3</v>
      </c>
      <c r="GT24" s="2">
        <v>0</v>
      </c>
      <c r="GU24" s="2" t="s">
        <v>3</v>
      </c>
      <c r="GV24" s="2">
        <f t="shared" ref="GV24:GV55" si="45">ROUND(GT24,6)</f>
        <v>0</v>
      </c>
      <c r="GW24" s="2">
        <v>1</v>
      </c>
      <c r="GX24" s="2">
        <f t="shared" ref="GX24:GX55" si="46">ROUND(GV24*GW24*I24,2)</f>
        <v>0</v>
      </c>
      <c r="GY24" s="2"/>
      <c r="GZ24" s="2"/>
      <c r="HA24" s="2">
        <v>0</v>
      </c>
      <c r="HB24" s="2">
        <v>0</v>
      </c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>
        <v>0</v>
      </c>
      <c r="IL24" s="2"/>
      <c r="IM24" s="2"/>
      <c r="IN24" s="2"/>
      <c r="IO24" s="2"/>
      <c r="IP24" s="2"/>
      <c r="IQ24" s="2"/>
      <c r="IR24" s="2"/>
      <c r="IS24" s="2"/>
      <c r="IT24" s="2"/>
      <c r="IU24" s="2"/>
    </row>
    <row r="25" spans="1:255" x14ac:dyDescent="0.2">
      <c r="A25">
        <v>17</v>
      </c>
      <c r="B25">
        <v>1</v>
      </c>
      <c r="C25">
        <f>ROW(SmtRes!A2)</f>
        <v>2</v>
      </c>
      <c r="D25">
        <f>ROW(EtalonRes!A2)</f>
        <v>2</v>
      </c>
      <c r="E25" t="s">
        <v>12</v>
      </c>
      <c r="F25" t="s">
        <v>13</v>
      </c>
      <c r="G25" t="s">
        <v>14</v>
      </c>
      <c r="H25" t="s">
        <v>15</v>
      </c>
      <c r="I25">
        <f>ROUND(1185/100,9)</f>
        <v>11.85</v>
      </c>
      <c r="J25">
        <v>0</v>
      </c>
      <c r="O25">
        <f t="shared" si="14"/>
        <v>111155.06</v>
      </c>
      <c r="P25">
        <f t="shared" si="15"/>
        <v>0</v>
      </c>
      <c r="Q25">
        <f t="shared" si="16"/>
        <v>0</v>
      </c>
      <c r="R25">
        <f t="shared" si="17"/>
        <v>0</v>
      </c>
      <c r="S25">
        <f t="shared" si="18"/>
        <v>111155.06</v>
      </c>
      <c r="T25">
        <f t="shared" si="19"/>
        <v>0</v>
      </c>
      <c r="U25">
        <f t="shared" si="20"/>
        <v>2575.5974999999999</v>
      </c>
      <c r="V25">
        <f t="shared" si="21"/>
        <v>0</v>
      </c>
      <c r="W25">
        <f t="shared" si="22"/>
        <v>0</v>
      </c>
      <c r="X25">
        <f t="shared" si="23"/>
        <v>80031.64</v>
      </c>
      <c r="Y25">
        <f t="shared" si="24"/>
        <v>42238.92</v>
      </c>
      <c r="AA25">
        <v>39612629</v>
      </c>
      <c r="AB25">
        <f t="shared" si="25"/>
        <v>1821.393</v>
      </c>
      <c r="AC25">
        <f>ROUND((ES25),6)</f>
        <v>0</v>
      </c>
      <c r="AD25">
        <f>ROUND(((((ET25*1.25))-((EU25*1.25)))+AE25),6)</f>
        <v>0</v>
      </c>
      <c r="AE25">
        <f>ROUND(((EU25*1.25)),6)</f>
        <v>0</v>
      </c>
      <c r="AF25">
        <f>ROUND(((EV25*1.15)),6)</f>
        <v>1821.393</v>
      </c>
      <c r="AG25">
        <f t="shared" si="26"/>
        <v>0</v>
      </c>
      <c r="AH25">
        <f>((EW25*1.15))</f>
        <v>217.35</v>
      </c>
      <c r="AI25">
        <f>((EX25*1.25))</f>
        <v>0</v>
      </c>
      <c r="AJ25">
        <f t="shared" si="27"/>
        <v>0</v>
      </c>
      <c r="AK25">
        <v>1583.82</v>
      </c>
      <c r="AL25">
        <v>0</v>
      </c>
      <c r="AM25">
        <v>0</v>
      </c>
      <c r="AN25">
        <v>0</v>
      </c>
      <c r="AO25">
        <v>1583.82</v>
      </c>
      <c r="AP25">
        <v>0</v>
      </c>
      <c r="AQ25">
        <v>189</v>
      </c>
      <c r="AR25">
        <v>0</v>
      </c>
      <c r="AS25">
        <v>0</v>
      </c>
      <c r="AT25">
        <v>72</v>
      </c>
      <c r="AU25">
        <v>38</v>
      </c>
      <c r="AV25">
        <v>1</v>
      </c>
      <c r="AW25">
        <v>1</v>
      </c>
      <c r="AZ25">
        <v>5.15</v>
      </c>
      <c r="BA25">
        <v>5.15</v>
      </c>
      <c r="BB25">
        <v>5.15</v>
      </c>
      <c r="BC25">
        <v>5.15</v>
      </c>
      <c r="BD25" t="s">
        <v>3</v>
      </c>
      <c r="BE25" t="s">
        <v>3</v>
      </c>
      <c r="BF25" t="s">
        <v>3</v>
      </c>
      <c r="BG25" t="s">
        <v>3</v>
      </c>
      <c r="BH25">
        <v>0</v>
      </c>
      <c r="BI25">
        <v>1</v>
      </c>
      <c r="BJ25" t="s">
        <v>16</v>
      </c>
      <c r="BM25">
        <v>1003</v>
      </c>
      <c r="BN25">
        <v>0</v>
      </c>
      <c r="BO25" t="s">
        <v>3</v>
      </c>
      <c r="BP25">
        <v>0</v>
      </c>
      <c r="BQ25">
        <v>2</v>
      </c>
      <c r="BR25">
        <v>0</v>
      </c>
      <c r="BS25">
        <v>5.15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3</v>
      </c>
      <c r="BZ25">
        <v>80</v>
      </c>
      <c r="CA25">
        <v>45</v>
      </c>
      <c r="CF25">
        <v>0</v>
      </c>
      <c r="CG25">
        <v>0</v>
      </c>
      <c r="CM25">
        <v>0</v>
      </c>
      <c r="CN25" t="s">
        <v>715</v>
      </c>
      <c r="CO25">
        <v>0</v>
      </c>
      <c r="CP25">
        <f t="shared" si="28"/>
        <v>111155.06</v>
      </c>
      <c r="CQ25">
        <f t="shared" si="29"/>
        <v>0</v>
      </c>
      <c r="CR25">
        <f t="shared" si="30"/>
        <v>0</v>
      </c>
      <c r="CS25">
        <f t="shared" si="31"/>
        <v>0</v>
      </c>
      <c r="CT25">
        <f t="shared" si="32"/>
        <v>9380.1739500000003</v>
      </c>
      <c r="CU25">
        <f t="shared" si="33"/>
        <v>0</v>
      </c>
      <c r="CV25">
        <f t="shared" si="34"/>
        <v>217.35</v>
      </c>
      <c r="CW25">
        <f t="shared" si="35"/>
        <v>0</v>
      </c>
      <c r="CX25">
        <f t="shared" si="36"/>
        <v>0</v>
      </c>
      <c r="CY25">
        <f t="shared" si="37"/>
        <v>80031.643200000006</v>
      </c>
      <c r="CZ25">
        <f t="shared" si="38"/>
        <v>42238.9228</v>
      </c>
      <c r="DC25" t="s">
        <v>3</v>
      </c>
      <c r="DD25" t="s">
        <v>3</v>
      </c>
      <c r="DE25" t="s">
        <v>17</v>
      </c>
      <c r="DF25" t="s">
        <v>17</v>
      </c>
      <c r="DG25" t="s">
        <v>18</v>
      </c>
      <c r="DH25" t="s">
        <v>3</v>
      </c>
      <c r="DI25" t="s">
        <v>18</v>
      </c>
      <c r="DJ25" t="s">
        <v>17</v>
      </c>
      <c r="DK25" t="s">
        <v>3</v>
      </c>
      <c r="DL25" t="s">
        <v>3</v>
      </c>
      <c r="DM25" t="s">
        <v>3</v>
      </c>
      <c r="DN25">
        <v>0</v>
      </c>
      <c r="DO25">
        <v>0</v>
      </c>
      <c r="DP25">
        <v>1</v>
      </c>
      <c r="DQ25">
        <v>1</v>
      </c>
      <c r="DU25">
        <v>1007</v>
      </c>
      <c r="DV25" t="s">
        <v>15</v>
      </c>
      <c r="DW25" t="s">
        <v>15</v>
      </c>
      <c r="DX25">
        <v>100</v>
      </c>
      <c r="EE25">
        <v>39174479</v>
      </c>
      <c r="EF25">
        <v>2</v>
      </c>
      <c r="EG25" t="s">
        <v>19</v>
      </c>
      <c r="EH25">
        <v>0</v>
      </c>
      <c r="EI25" t="s">
        <v>3</v>
      </c>
      <c r="EJ25">
        <v>1</v>
      </c>
      <c r="EK25">
        <v>1003</v>
      </c>
      <c r="EL25" t="s">
        <v>20</v>
      </c>
      <c r="EM25" t="s">
        <v>21</v>
      </c>
      <c r="EO25" t="s">
        <v>22</v>
      </c>
      <c r="EQ25">
        <v>131072</v>
      </c>
      <c r="ER25">
        <v>1583.82</v>
      </c>
      <c r="ES25">
        <v>0</v>
      </c>
      <c r="ET25">
        <v>0</v>
      </c>
      <c r="EU25">
        <v>0</v>
      </c>
      <c r="EV25">
        <v>1583.82</v>
      </c>
      <c r="EW25">
        <v>189</v>
      </c>
      <c r="EX25">
        <v>0</v>
      </c>
      <c r="EY25">
        <v>0</v>
      </c>
      <c r="FQ25">
        <v>0</v>
      </c>
      <c r="FR25">
        <f t="shared" si="39"/>
        <v>0</v>
      </c>
      <c r="FS25">
        <v>0</v>
      </c>
      <c r="FT25" t="s">
        <v>23</v>
      </c>
      <c r="FU25" t="s">
        <v>24</v>
      </c>
      <c r="FX25">
        <v>72</v>
      </c>
      <c r="FY25">
        <v>38.25</v>
      </c>
      <c r="GA25" t="s">
        <v>3</v>
      </c>
      <c r="GD25">
        <v>0</v>
      </c>
      <c r="GF25">
        <v>1494300783</v>
      </c>
      <c r="GG25">
        <v>1</v>
      </c>
      <c r="GH25">
        <v>1</v>
      </c>
      <c r="GI25">
        <v>4</v>
      </c>
      <c r="GJ25">
        <v>0</v>
      </c>
      <c r="GK25">
        <f>ROUND(R25*(S12)/100,2)</f>
        <v>0</v>
      </c>
      <c r="GL25">
        <f t="shared" si="40"/>
        <v>0</v>
      </c>
      <c r="GM25">
        <f t="shared" si="41"/>
        <v>233425.62</v>
      </c>
      <c r="GN25">
        <f t="shared" si="42"/>
        <v>233425.62</v>
      </c>
      <c r="GO25">
        <f t="shared" si="43"/>
        <v>0</v>
      </c>
      <c r="GP25">
        <f t="shared" si="44"/>
        <v>0</v>
      </c>
      <c r="GR25">
        <v>0</v>
      </c>
      <c r="GS25">
        <v>3</v>
      </c>
      <c r="GT25">
        <v>0</v>
      </c>
      <c r="GU25" t="s">
        <v>3</v>
      </c>
      <c r="GV25">
        <f t="shared" si="45"/>
        <v>0</v>
      </c>
      <c r="GW25">
        <v>1</v>
      </c>
      <c r="GX25">
        <f t="shared" si="46"/>
        <v>0</v>
      </c>
      <c r="HA25">
        <v>0</v>
      </c>
      <c r="HB25">
        <v>0</v>
      </c>
      <c r="IK25">
        <v>0</v>
      </c>
    </row>
    <row r="26" spans="1:255" x14ac:dyDescent="0.2">
      <c r="A26" s="2">
        <v>17</v>
      </c>
      <c r="B26" s="2">
        <v>1</v>
      </c>
      <c r="C26" s="2">
        <f>ROW(SmtRes!A3)</f>
        <v>3</v>
      </c>
      <c r="D26" s="2">
        <f>ROW(EtalonRes!A4)</f>
        <v>4</v>
      </c>
      <c r="E26" s="2" t="s">
        <v>25</v>
      </c>
      <c r="F26" s="2" t="s">
        <v>26</v>
      </c>
      <c r="G26" s="2" t="s">
        <v>27</v>
      </c>
      <c r="H26" s="2" t="s">
        <v>28</v>
      </c>
      <c r="I26" s="2">
        <v>1.413</v>
      </c>
      <c r="J26" s="2">
        <v>0</v>
      </c>
      <c r="K26" s="2"/>
      <c r="L26" s="2"/>
      <c r="M26" s="2"/>
      <c r="N26" s="2"/>
      <c r="O26" s="2">
        <f t="shared" si="14"/>
        <v>70.97</v>
      </c>
      <c r="P26" s="2">
        <f t="shared" si="15"/>
        <v>0</v>
      </c>
      <c r="Q26" s="2">
        <f t="shared" si="16"/>
        <v>0</v>
      </c>
      <c r="R26" s="2">
        <f t="shared" si="17"/>
        <v>0</v>
      </c>
      <c r="S26" s="2">
        <f t="shared" si="18"/>
        <v>70.97</v>
      </c>
      <c r="T26" s="2">
        <f t="shared" si="19"/>
        <v>0</v>
      </c>
      <c r="U26" s="2">
        <f t="shared" si="20"/>
        <v>9.0997200000000014</v>
      </c>
      <c r="V26" s="2">
        <f t="shared" si="21"/>
        <v>0</v>
      </c>
      <c r="W26" s="2">
        <f t="shared" si="22"/>
        <v>0</v>
      </c>
      <c r="X26" s="2">
        <f t="shared" si="23"/>
        <v>52.52</v>
      </c>
      <c r="Y26" s="2">
        <f t="shared" si="24"/>
        <v>35.49</v>
      </c>
      <c r="Z26" s="2"/>
      <c r="AA26" s="2">
        <v>39612628</v>
      </c>
      <c r="AB26" s="2">
        <f t="shared" si="25"/>
        <v>50.23</v>
      </c>
      <c r="AC26" s="2">
        <f>ROUND((ES26),6)</f>
        <v>0</v>
      </c>
      <c r="AD26" s="2">
        <f>ROUND((((ET26)-(EU26))+AE26),6)</f>
        <v>0</v>
      </c>
      <c r="AE26" s="2">
        <f>ROUND((EU26),6)</f>
        <v>0</v>
      </c>
      <c r="AF26" s="2">
        <f>ROUND((EV26),6)</f>
        <v>50.23</v>
      </c>
      <c r="AG26" s="2">
        <f t="shared" si="26"/>
        <v>0</v>
      </c>
      <c r="AH26" s="2">
        <f>(EW26)</f>
        <v>6.44</v>
      </c>
      <c r="AI26" s="2">
        <f>(EX26)</f>
        <v>0</v>
      </c>
      <c r="AJ26" s="2">
        <f t="shared" si="27"/>
        <v>0</v>
      </c>
      <c r="AK26" s="2">
        <v>50.23</v>
      </c>
      <c r="AL26" s="2">
        <v>0</v>
      </c>
      <c r="AM26" s="2">
        <v>0</v>
      </c>
      <c r="AN26" s="2">
        <v>0</v>
      </c>
      <c r="AO26" s="2">
        <v>50.23</v>
      </c>
      <c r="AP26" s="2">
        <v>0</v>
      </c>
      <c r="AQ26" s="2">
        <v>6.44</v>
      </c>
      <c r="AR26" s="2">
        <v>0</v>
      </c>
      <c r="AS26" s="2">
        <v>0</v>
      </c>
      <c r="AT26" s="2">
        <v>74</v>
      </c>
      <c r="AU26" s="2">
        <v>50</v>
      </c>
      <c r="AV26" s="2">
        <v>1</v>
      </c>
      <c r="AW26" s="2">
        <v>1</v>
      </c>
      <c r="AX26" s="2"/>
      <c r="AY26" s="2"/>
      <c r="AZ26" s="2">
        <v>1</v>
      </c>
      <c r="BA26" s="2">
        <v>1</v>
      </c>
      <c r="BB26" s="2">
        <v>1</v>
      </c>
      <c r="BC26" s="2">
        <v>1</v>
      </c>
      <c r="BD26" s="2" t="s">
        <v>3</v>
      </c>
      <c r="BE26" s="2" t="s">
        <v>3</v>
      </c>
      <c r="BF26" s="2" t="s">
        <v>3</v>
      </c>
      <c r="BG26" s="2" t="s">
        <v>3</v>
      </c>
      <c r="BH26" s="2">
        <v>0</v>
      </c>
      <c r="BI26" s="2">
        <v>1</v>
      </c>
      <c r="BJ26" s="2" t="s">
        <v>29</v>
      </c>
      <c r="BK26" s="2"/>
      <c r="BL26" s="2"/>
      <c r="BM26" s="2">
        <v>66001</v>
      </c>
      <c r="BN26" s="2">
        <v>0</v>
      </c>
      <c r="BO26" s="2" t="s">
        <v>3</v>
      </c>
      <c r="BP26" s="2">
        <v>0</v>
      </c>
      <c r="BQ26" s="2">
        <v>6</v>
      </c>
      <c r="BR26" s="2">
        <v>0</v>
      </c>
      <c r="BS26" s="2">
        <v>1</v>
      </c>
      <c r="BT26" s="2">
        <v>1</v>
      </c>
      <c r="BU26" s="2">
        <v>1</v>
      </c>
      <c r="BV26" s="2">
        <v>1</v>
      </c>
      <c r="BW26" s="2">
        <v>1</v>
      </c>
      <c r="BX26" s="2">
        <v>1</v>
      </c>
      <c r="BY26" s="2" t="s">
        <v>3</v>
      </c>
      <c r="BZ26" s="2">
        <v>74</v>
      </c>
      <c r="CA26" s="2">
        <v>50</v>
      </c>
      <c r="CB26" s="2"/>
      <c r="CC26" s="2"/>
      <c r="CD26" s="2"/>
      <c r="CE26" s="2"/>
      <c r="CF26" s="2">
        <v>0</v>
      </c>
      <c r="CG26" s="2">
        <v>0</v>
      </c>
      <c r="CH26" s="2"/>
      <c r="CI26" s="2"/>
      <c r="CJ26" s="2"/>
      <c r="CK26" s="2"/>
      <c r="CL26" s="2"/>
      <c r="CM26" s="2">
        <v>0</v>
      </c>
      <c r="CN26" s="2" t="s">
        <v>3</v>
      </c>
      <c r="CO26" s="2">
        <v>0</v>
      </c>
      <c r="CP26" s="2">
        <f t="shared" si="28"/>
        <v>70.97</v>
      </c>
      <c r="CQ26" s="2">
        <f t="shared" si="29"/>
        <v>0</v>
      </c>
      <c r="CR26" s="2">
        <f t="shared" si="30"/>
        <v>0</v>
      </c>
      <c r="CS26" s="2">
        <f t="shared" si="31"/>
        <v>0</v>
      </c>
      <c r="CT26" s="2">
        <f t="shared" si="32"/>
        <v>50.23</v>
      </c>
      <c r="CU26" s="2">
        <f t="shared" si="33"/>
        <v>0</v>
      </c>
      <c r="CV26" s="2">
        <f t="shared" si="34"/>
        <v>6.44</v>
      </c>
      <c r="CW26" s="2">
        <f t="shared" si="35"/>
        <v>0</v>
      </c>
      <c r="CX26" s="2">
        <f t="shared" si="36"/>
        <v>0</v>
      </c>
      <c r="CY26" s="2">
        <f t="shared" si="37"/>
        <v>52.517799999999994</v>
      </c>
      <c r="CZ26" s="2">
        <f t="shared" si="38"/>
        <v>35.484999999999999</v>
      </c>
      <c r="DA26" s="2"/>
      <c r="DB26" s="2"/>
      <c r="DC26" s="2" t="s">
        <v>3</v>
      </c>
      <c r="DD26" s="2" t="s">
        <v>3</v>
      </c>
      <c r="DE26" s="2" t="s">
        <v>3</v>
      </c>
      <c r="DF26" s="2" t="s">
        <v>3</v>
      </c>
      <c r="DG26" s="2" t="s">
        <v>3</v>
      </c>
      <c r="DH26" s="2" t="s">
        <v>3</v>
      </c>
      <c r="DI26" s="2" t="s">
        <v>3</v>
      </c>
      <c r="DJ26" s="2" t="s">
        <v>3</v>
      </c>
      <c r="DK26" s="2" t="s">
        <v>3</v>
      </c>
      <c r="DL26" s="2" t="s">
        <v>3</v>
      </c>
      <c r="DM26" s="2" t="s">
        <v>3</v>
      </c>
      <c r="DN26" s="2">
        <v>0</v>
      </c>
      <c r="DO26" s="2">
        <v>0</v>
      </c>
      <c r="DP26" s="2">
        <v>1</v>
      </c>
      <c r="DQ26" s="2">
        <v>1</v>
      </c>
      <c r="DR26" s="2"/>
      <c r="DS26" s="2"/>
      <c r="DT26" s="2"/>
      <c r="DU26" s="2">
        <v>1007</v>
      </c>
      <c r="DV26" s="2" t="s">
        <v>28</v>
      </c>
      <c r="DW26" s="2" t="s">
        <v>28</v>
      </c>
      <c r="DX26" s="2">
        <v>1</v>
      </c>
      <c r="DY26" s="2"/>
      <c r="DZ26" s="2"/>
      <c r="EA26" s="2"/>
      <c r="EB26" s="2"/>
      <c r="EC26" s="2"/>
      <c r="ED26" s="2"/>
      <c r="EE26" s="2">
        <v>39174607</v>
      </c>
      <c r="EF26" s="2">
        <v>6</v>
      </c>
      <c r="EG26" s="2" t="s">
        <v>30</v>
      </c>
      <c r="EH26" s="2">
        <v>0</v>
      </c>
      <c r="EI26" s="2" t="s">
        <v>3</v>
      </c>
      <c r="EJ26" s="2">
        <v>1</v>
      </c>
      <c r="EK26" s="2">
        <v>66001</v>
      </c>
      <c r="EL26" s="2" t="s">
        <v>31</v>
      </c>
      <c r="EM26" s="2" t="s">
        <v>32</v>
      </c>
      <c r="EN26" s="2"/>
      <c r="EO26" s="2" t="s">
        <v>3</v>
      </c>
      <c r="EP26" s="2"/>
      <c r="EQ26" s="2">
        <v>131072</v>
      </c>
      <c r="ER26" s="2">
        <v>50.23</v>
      </c>
      <c r="ES26" s="2">
        <v>0</v>
      </c>
      <c r="ET26" s="2">
        <v>0</v>
      </c>
      <c r="EU26" s="2">
        <v>0</v>
      </c>
      <c r="EV26" s="2">
        <v>50.23</v>
      </c>
      <c r="EW26" s="2">
        <v>6.44</v>
      </c>
      <c r="EX26" s="2">
        <v>0</v>
      </c>
      <c r="EY26" s="2">
        <v>0</v>
      </c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>
        <v>0</v>
      </c>
      <c r="FR26" s="2">
        <f t="shared" si="39"/>
        <v>0</v>
      </c>
      <c r="FS26" s="2">
        <v>0</v>
      </c>
      <c r="FT26" s="2"/>
      <c r="FU26" s="2"/>
      <c r="FV26" s="2"/>
      <c r="FW26" s="2"/>
      <c r="FX26" s="2">
        <v>74</v>
      </c>
      <c r="FY26" s="2">
        <v>50</v>
      </c>
      <c r="FZ26" s="2"/>
      <c r="GA26" s="2" t="s">
        <v>3</v>
      </c>
      <c r="GB26" s="2"/>
      <c r="GC26" s="2"/>
      <c r="GD26" s="2">
        <v>0</v>
      </c>
      <c r="GE26" s="2"/>
      <c r="GF26" s="2">
        <v>1635173541</v>
      </c>
      <c r="GG26" s="2">
        <v>2</v>
      </c>
      <c r="GH26" s="2">
        <v>1</v>
      </c>
      <c r="GI26" s="2">
        <v>-2</v>
      </c>
      <c r="GJ26" s="2">
        <v>0</v>
      </c>
      <c r="GK26" s="2">
        <f>ROUND(R26*(R12)/100,2)</f>
        <v>0</v>
      </c>
      <c r="GL26" s="2">
        <f t="shared" si="40"/>
        <v>0</v>
      </c>
      <c r="GM26" s="2">
        <f t="shared" si="41"/>
        <v>158.97999999999999</v>
      </c>
      <c r="GN26" s="2">
        <f t="shared" si="42"/>
        <v>158.97999999999999</v>
      </c>
      <c r="GO26" s="2">
        <f t="shared" si="43"/>
        <v>0</v>
      </c>
      <c r="GP26" s="2">
        <f t="shared" si="44"/>
        <v>0</v>
      </c>
      <c r="GQ26" s="2"/>
      <c r="GR26" s="2">
        <v>0</v>
      </c>
      <c r="GS26" s="2">
        <v>3</v>
      </c>
      <c r="GT26" s="2">
        <v>0</v>
      </c>
      <c r="GU26" s="2" t="s">
        <v>3</v>
      </c>
      <c r="GV26" s="2">
        <f t="shared" si="45"/>
        <v>0</v>
      </c>
      <c r="GW26" s="2">
        <v>1</v>
      </c>
      <c r="GX26" s="2">
        <f t="shared" si="46"/>
        <v>0</v>
      </c>
      <c r="GY26" s="2"/>
      <c r="GZ26" s="2"/>
      <c r="HA26" s="2">
        <v>0</v>
      </c>
      <c r="HB26" s="2">
        <v>0</v>
      </c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>
        <v>0</v>
      </c>
      <c r="IL26" s="2"/>
      <c r="IM26" s="2"/>
      <c r="IN26" s="2"/>
      <c r="IO26" s="2"/>
      <c r="IP26" s="2"/>
      <c r="IQ26" s="2"/>
      <c r="IR26" s="2"/>
      <c r="IS26" s="2"/>
      <c r="IT26" s="2"/>
      <c r="IU26" s="2"/>
    </row>
    <row r="27" spans="1:255" x14ac:dyDescent="0.2">
      <c r="A27">
        <v>17</v>
      </c>
      <c r="B27">
        <v>1</v>
      </c>
      <c r="C27">
        <f>ROW(SmtRes!A4)</f>
        <v>4</v>
      </c>
      <c r="D27">
        <f>ROW(EtalonRes!A6)</f>
        <v>6</v>
      </c>
      <c r="E27" t="s">
        <v>25</v>
      </c>
      <c r="F27" t="s">
        <v>26</v>
      </c>
      <c r="G27" t="s">
        <v>27</v>
      </c>
      <c r="H27" t="s">
        <v>28</v>
      </c>
      <c r="I27">
        <v>1.413</v>
      </c>
      <c r="J27">
        <v>0</v>
      </c>
      <c r="O27">
        <f t="shared" si="14"/>
        <v>365.52</v>
      </c>
      <c r="P27">
        <f t="shared" si="15"/>
        <v>0</v>
      </c>
      <c r="Q27">
        <f t="shared" si="16"/>
        <v>0</v>
      </c>
      <c r="R27">
        <f t="shared" si="17"/>
        <v>0</v>
      </c>
      <c r="S27">
        <f t="shared" si="18"/>
        <v>365.52</v>
      </c>
      <c r="T27">
        <f t="shared" si="19"/>
        <v>0</v>
      </c>
      <c r="U27">
        <f t="shared" si="20"/>
        <v>9.0997200000000014</v>
      </c>
      <c r="V27">
        <f t="shared" si="21"/>
        <v>0</v>
      </c>
      <c r="W27">
        <f t="shared" si="22"/>
        <v>0</v>
      </c>
      <c r="X27">
        <f t="shared" si="23"/>
        <v>270.48</v>
      </c>
      <c r="Y27">
        <f t="shared" si="24"/>
        <v>182.76</v>
      </c>
      <c r="AA27">
        <v>39612629</v>
      </c>
      <c r="AB27">
        <f t="shared" si="25"/>
        <v>50.23</v>
      </c>
      <c r="AC27">
        <f>ROUND((ES27),6)</f>
        <v>0</v>
      </c>
      <c r="AD27">
        <f>ROUND((((ET27)-(EU27))+AE27),6)</f>
        <v>0</v>
      </c>
      <c r="AE27">
        <f>ROUND((EU27),6)</f>
        <v>0</v>
      </c>
      <c r="AF27">
        <f>ROUND((EV27),6)</f>
        <v>50.23</v>
      </c>
      <c r="AG27">
        <f t="shared" si="26"/>
        <v>0</v>
      </c>
      <c r="AH27">
        <f>(EW27)</f>
        <v>6.44</v>
      </c>
      <c r="AI27">
        <f>(EX27)</f>
        <v>0</v>
      </c>
      <c r="AJ27">
        <f t="shared" si="27"/>
        <v>0</v>
      </c>
      <c r="AK27">
        <v>50.23</v>
      </c>
      <c r="AL27">
        <v>0</v>
      </c>
      <c r="AM27">
        <v>0</v>
      </c>
      <c r="AN27">
        <v>0</v>
      </c>
      <c r="AO27">
        <v>50.23</v>
      </c>
      <c r="AP27">
        <v>0</v>
      </c>
      <c r="AQ27">
        <v>6.44</v>
      </c>
      <c r="AR27">
        <v>0</v>
      </c>
      <c r="AS27">
        <v>0</v>
      </c>
      <c r="AT27">
        <v>74</v>
      </c>
      <c r="AU27">
        <v>50</v>
      </c>
      <c r="AV27">
        <v>1</v>
      </c>
      <c r="AW27">
        <v>1</v>
      </c>
      <c r="AZ27">
        <v>5.15</v>
      </c>
      <c r="BA27">
        <v>5.15</v>
      </c>
      <c r="BB27">
        <v>5.15</v>
      </c>
      <c r="BC27">
        <v>5.15</v>
      </c>
      <c r="BD27" t="s">
        <v>3</v>
      </c>
      <c r="BE27" t="s">
        <v>3</v>
      </c>
      <c r="BF27" t="s">
        <v>3</v>
      </c>
      <c r="BG27" t="s">
        <v>3</v>
      </c>
      <c r="BH27">
        <v>0</v>
      </c>
      <c r="BI27">
        <v>1</v>
      </c>
      <c r="BJ27" t="s">
        <v>29</v>
      </c>
      <c r="BM27">
        <v>66001</v>
      </c>
      <c r="BN27">
        <v>0</v>
      </c>
      <c r="BO27" t="s">
        <v>3</v>
      </c>
      <c r="BP27">
        <v>0</v>
      </c>
      <c r="BQ27">
        <v>6</v>
      </c>
      <c r="BR27">
        <v>0</v>
      </c>
      <c r="BS27">
        <v>5.15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3</v>
      </c>
      <c r="BZ27">
        <v>74</v>
      </c>
      <c r="CA27">
        <v>50</v>
      </c>
      <c r="CF27">
        <v>0</v>
      </c>
      <c r="CG27">
        <v>0</v>
      </c>
      <c r="CM27">
        <v>0</v>
      </c>
      <c r="CN27" t="s">
        <v>3</v>
      </c>
      <c r="CO27">
        <v>0</v>
      </c>
      <c r="CP27">
        <f t="shared" si="28"/>
        <v>365.52</v>
      </c>
      <c r="CQ27">
        <f t="shared" si="29"/>
        <v>0</v>
      </c>
      <c r="CR27">
        <f t="shared" si="30"/>
        <v>0</v>
      </c>
      <c r="CS27">
        <f t="shared" si="31"/>
        <v>0</v>
      </c>
      <c r="CT27">
        <f t="shared" si="32"/>
        <v>258.68450000000001</v>
      </c>
      <c r="CU27">
        <f t="shared" si="33"/>
        <v>0</v>
      </c>
      <c r="CV27">
        <f t="shared" si="34"/>
        <v>6.44</v>
      </c>
      <c r="CW27">
        <f t="shared" si="35"/>
        <v>0</v>
      </c>
      <c r="CX27">
        <f t="shared" si="36"/>
        <v>0</v>
      </c>
      <c r="CY27">
        <f t="shared" si="37"/>
        <v>270.48480000000001</v>
      </c>
      <c r="CZ27">
        <f t="shared" si="38"/>
        <v>182.76</v>
      </c>
      <c r="DC27" t="s">
        <v>3</v>
      </c>
      <c r="DD27" t="s">
        <v>3</v>
      </c>
      <c r="DE27" t="s">
        <v>3</v>
      </c>
      <c r="DF27" t="s">
        <v>3</v>
      </c>
      <c r="DG27" t="s">
        <v>3</v>
      </c>
      <c r="DH27" t="s">
        <v>3</v>
      </c>
      <c r="DI27" t="s">
        <v>3</v>
      </c>
      <c r="DJ27" t="s">
        <v>3</v>
      </c>
      <c r="DK27" t="s">
        <v>3</v>
      </c>
      <c r="DL27" t="s">
        <v>3</v>
      </c>
      <c r="DM27" t="s">
        <v>3</v>
      </c>
      <c r="DN27">
        <v>0</v>
      </c>
      <c r="DO27">
        <v>0</v>
      </c>
      <c r="DP27">
        <v>1</v>
      </c>
      <c r="DQ27">
        <v>1</v>
      </c>
      <c r="DU27">
        <v>1007</v>
      </c>
      <c r="DV27" t="s">
        <v>28</v>
      </c>
      <c r="DW27" t="s">
        <v>28</v>
      </c>
      <c r="DX27">
        <v>1</v>
      </c>
      <c r="EE27">
        <v>39174607</v>
      </c>
      <c r="EF27">
        <v>6</v>
      </c>
      <c r="EG27" t="s">
        <v>30</v>
      </c>
      <c r="EH27">
        <v>0</v>
      </c>
      <c r="EI27" t="s">
        <v>3</v>
      </c>
      <c r="EJ27">
        <v>1</v>
      </c>
      <c r="EK27">
        <v>66001</v>
      </c>
      <c r="EL27" t="s">
        <v>31</v>
      </c>
      <c r="EM27" t="s">
        <v>32</v>
      </c>
      <c r="EO27" t="s">
        <v>3</v>
      </c>
      <c r="EQ27">
        <v>131072</v>
      </c>
      <c r="ER27">
        <v>50.23</v>
      </c>
      <c r="ES27">
        <v>0</v>
      </c>
      <c r="ET27">
        <v>0</v>
      </c>
      <c r="EU27">
        <v>0</v>
      </c>
      <c r="EV27">
        <v>50.23</v>
      </c>
      <c r="EW27">
        <v>6.44</v>
      </c>
      <c r="EX27">
        <v>0</v>
      </c>
      <c r="EY27">
        <v>0</v>
      </c>
      <c r="FQ27">
        <v>0</v>
      </c>
      <c r="FR27">
        <f t="shared" si="39"/>
        <v>0</v>
      </c>
      <c r="FS27">
        <v>0</v>
      </c>
      <c r="FX27">
        <v>74</v>
      </c>
      <c r="FY27">
        <v>50</v>
      </c>
      <c r="GA27" t="s">
        <v>3</v>
      </c>
      <c r="GD27">
        <v>0</v>
      </c>
      <c r="GF27">
        <v>1635173541</v>
      </c>
      <c r="GG27">
        <v>1</v>
      </c>
      <c r="GH27">
        <v>1</v>
      </c>
      <c r="GI27">
        <v>4</v>
      </c>
      <c r="GJ27">
        <v>0</v>
      </c>
      <c r="GK27">
        <f>ROUND(R27*(S12)/100,2)</f>
        <v>0</v>
      </c>
      <c r="GL27">
        <f t="shared" si="40"/>
        <v>0</v>
      </c>
      <c r="GM27">
        <f t="shared" si="41"/>
        <v>818.76</v>
      </c>
      <c r="GN27">
        <f t="shared" si="42"/>
        <v>818.76</v>
      </c>
      <c r="GO27">
        <f t="shared" si="43"/>
        <v>0</v>
      </c>
      <c r="GP27">
        <f t="shared" si="44"/>
        <v>0</v>
      </c>
      <c r="GR27">
        <v>0</v>
      </c>
      <c r="GS27">
        <v>3</v>
      </c>
      <c r="GT27">
        <v>0</v>
      </c>
      <c r="GU27" t="s">
        <v>3</v>
      </c>
      <c r="GV27">
        <f t="shared" si="45"/>
        <v>0</v>
      </c>
      <c r="GW27">
        <v>1</v>
      </c>
      <c r="GX27">
        <f t="shared" si="46"/>
        <v>0</v>
      </c>
      <c r="HA27">
        <v>0</v>
      </c>
      <c r="HB27">
        <v>0</v>
      </c>
      <c r="IK27">
        <v>0</v>
      </c>
    </row>
    <row r="28" spans="1:255" x14ac:dyDescent="0.2">
      <c r="A28" s="2">
        <v>17</v>
      </c>
      <c r="B28" s="2">
        <v>1</v>
      </c>
      <c r="C28" s="2">
        <f>ROW(SmtRes!A8)</f>
        <v>8</v>
      </c>
      <c r="D28" s="2">
        <f>ROW(EtalonRes!A11)</f>
        <v>11</v>
      </c>
      <c r="E28" s="2" t="s">
        <v>33</v>
      </c>
      <c r="F28" s="2" t="s">
        <v>34</v>
      </c>
      <c r="G28" s="2" t="s">
        <v>35</v>
      </c>
      <c r="H28" s="2" t="s">
        <v>36</v>
      </c>
      <c r="I28" s="2">
        <f>ROUND(30/100,9)</f>
        <v>0.3</v>
      </c>
      <c r="J28" s="2">
        <v>0</v>
      </c>
      <c r="K28" s="2"/>
      <c r="L28" s="2"/>
      <c r="M28" s="2"/>
      <c r="N28" s="2"/>
      <c r="O28" s="2">
        <f t="shared" si="14"/>
        <v>1479.2</v>
      </c>
      <c r="P28" s="2">
        <f t="shared" si="15"/>
        <v>0</v>
      </c>
      <c r="Q28" s="2">
        <f t="shared" si="16"/>
        <v>1236.3900000000001</v>
      </c>
      <c r="R28" s="2">
        <f t="shared" si="17"/>
        <v>172.27</v>
      </c>
      <c r="S28" s="2">
        <f t="shared" si="18"/>
        <v>242.81</v>
      </c>
      <c r="T28" s="2">
        <f t="shared" si="19"/>
        <v>0</v>
      </c>
      <c r="U28" s="2">
        <f t="shared" si="20"/>
        <v>25.831199999999999</v>
      </c>
      <c r="V28" s="2">
        <f t="shared" si="21"/>
        <v>12.7608</v>
      </c>
      <c r="W28" s="2">
        <f t="shared" si="22"/>
        <v>0</v>
      </c>
      <c r="X28" s="2">
        <f t="shared" si="23"/>
        <v>485.64</v>
      </c>
      <c r="Y28" s="2">
        <f t="shared" si="24"/>
        <v>298.86</v>
      </c>
      <c r="Z28" s="2"/>
      <c r="AA28" s="2">
        <v>39612628</v>
      </c>
      <c r="AB28" s="2">
        <f t="shared" si="25"/>
        <v>4930.6880000000001</v>
      </c>
      <c r="AC28" s="2">
        <f>ROUND(((ES28*0)),6)</f>
        <v>0</v>
      </c>
      <c r="AD28" s="2">
        <f>ROUND(((((ET28*0.8))-((EU28*0.8)))+AE28),6)</f>
        <v>4121.3119999999999</v>
      </c>
      <c r="AE28" s="2">
        <f>ROUND(((EU28*0.8)),6)</f>
        <v>574.24</v>
      </c>
      <c r="AF28" s="2">
        <f>ROUND(((EV28*0.8)),6)</f>
        <v>809.37599999999998</v>
      </c>
      <c r="AG28" s="2">
        <f t="shared" si="26"/>
        <v>0</v>
      </c>
      <c r="AH28" s="2">
        <f>((EW28*0.8))</f>
        <v>86.103999999999999</v>
      </c>
      <c r="AI28" s="2">
        <f>((EX28*0.8))</f>
        <v>42.536000000000001</v>
      </c>
      <c r="AJ28" s="2">
        <f t="shared" si="27"/>
        <v>0</v>
      </c>
      <c r="AK28" s="2">
        <v>6289.69</v>
      </c>
      <c r="AL28" s="2">
        <v>126.33</v>
      </c>
      <c r="AM28" s="2">
        <v>5151.6400000000003</v>
      </c>
      <c r="AN28" s="2">
        <v>717.8</v>
      </c>
      <c r="AO28" s="2">
        <v>1011.72</v>
      </c>
      <c r="AP28" s="2">
        <v>0</v>
      </c>
      <c r="AQ28" s="2">
        <v>107.63</v>
      </c>
      <c r="AR28" s="2">
        <v>53.17</v>
      </c>
      <c r="AS28" s="2">
        <v>0</v>
      </c>
      <c r="AT28" s="2">
        <v>117</v>
      </c>
      <c r="AU28" s="2">
        <v>72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3</v>
      </c>
      <c r="BE28" s="2" t="s">
        <v>3</v>
      </c>
      <c r="BF28" s="2" t="s">
        <v>3</v>
      </c>
      <c r="BG28" s="2" t="s">
        <v>3</v>
      </c>
      <c r="BH28" s="2">
        <v>0</v>
      </c>
      <c r="BI28" s="2">
        <v>1</v>
      </c>
      <c r="BJ28" s="2" t="s">
        <v>37</v>
      </c>
      <c r="BK28" s="2"/>
      <c r="BL28" s="2"/>
      <c r="BM28" s="2">
        <v>7006</v>
      </c>
      <c r="BN28" s="2">
        <v>0</v>
      </c>
      <c r="BO28" s="2" t="s">
        <v>3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3</v>
      </c>
      <c r="BZ28" s="2">
        <v>130</v>
      </c>
      <c r="CA28" s="2">
        <v>85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38</v>
      </c>
      <c r="CO28" s="2">
        <v>0</v>
      </c>
      <c r="CP28" s="2">
        <f t="shared" si="28"/>
        <v>1479.2</v>
      </c>
      <c r="CQ28" s="2">
        <f t="shared" si="29"/>
        <v>0</v>
      </c>
      <c r="CR28" s="2">
        <f t="shared" si="30"/>
        <v>4121.3119999999999</v>
      </c>
      <c r="CS28" s="2">
        <f t="shared" si="31"/>
        <v>574.24</v>
      </c>
      <c r="CT28" s="2">
        <f t="shared" si="32"/>
        <v>809.37599999999998</v>
      </c>
      <c r="CU28" s="2">
        <f t="shared" si="33"/>
        <v>0</v>
      </c>
      <c r="CV28" s="2">
        <f t="shared" si="34"/>
        <v>86.103999999999999</v>
      </c>
      <c r="CW28" s="2">
        <f t="shared" si="35"/>
        <v>42.536000000000001</v>
      </c>
      <c r="CX28" s="2">
        <f t="shared" si="36"/>
        <v>0</v>
      </c>
      <c r="CY28" s="2">
        <f t="shared" si="37"/>
        <v>485.64360000000011</v>
      </c>
      <c r="CZ28" s="2">
        <f t="shared" si="38"/>
        <v>298.85760000000005</v>
      </c>
      <c r="DA28" s="2"/>
      <c r="DB28" s="2"/>
      <c r="DC28" s="2" t="s">
        <v>3</v>
      </c>
      <c r="DD28" s="2" t="s">
        <v>39</v>
      </c>
      <c r="DE28" s="2" t="s">
        <v>40</v>
      </c>
      <c r="DF28" s="2" t="s">
        <v>40</v>
      </c>
      <c r="DG28" s="2" t="s">
        <v>40</v>
      </c>
      <c r="DH28" s="2" t="s">
        <v>3</v>
      </c>
      <c r="DI28" s="2" t="s">
        <v>40</v>
      </c>
      <c r="DJ28" s="2" t="s">
        <v>40</v>
      </c>
      <c r="DK28" s="2" t="s">
        <v>3</v>
      </c>
      <c r="DL28" s="2" t="s">
        <v>3</v>
      </c>
      <c r="DM28" s="2" t="s">
        <v>3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1013</v>
      </c>
      <c r="DV28" s="2" t="s">
        <v>36</v>
      </c>
      <c r="DW28" s="2" t="s">
        <v>36</v>
      </c>
      <c r="DX28" s="2">
        <v>1</v>
      </c>
      <c r="DY28" s="2"/>
      <c r="DZ28" s="2"/>
      <c r="EA28" s="2"/>
      <c r="EB28" s="2"/>
      <c r="EC28" s="2"/>
      <c r="ED28" s="2"/>
      <c r="EE28" s="2">
        <v>39174497</v>
      </c>
      <c r="EF28" s="2">
        <v>2</v>
      </c>
      <c r="EG28" s="2" t="s">
        <v>19</v>
      </c>
      <c r="EH28" s="2">
        <v>0</v>
      </c>
      <c r="EI28" s="2" t="s">
        <v>3</v>
      </c>
      <c r="EJ28" s="2">
        <v>1</v>
      </c>
      <c r="EK28" s="2">
        <v>7006</v>
      </c>
      <c r="EL28" s="2" t="s">
        <v>41</v>
      </c>
      <c r="EM28" s="2" t="s">
        <v>42</v>
      </c>
      <c r="EN28" s="2"/>
      <c r="EO28" s="2" t="s">
        <v>43</v>
      </c>
      <c r="EP28" s="2"/>
      <c r="EQ28" s="2">
        <v>131072</v>
      </c>
      <c r="ER28" s="2">
        <v>6289.69</v>
      </c>
      <c r="ES28" s="2">
        <v>126.33</v>
      </c>
      <c r="ET28" s="2">
        <v>5151.6400000000003</v>
      </c>
      <c r="EU28" s="2">
        <v>717.8</v>
      </c>
      <c r="EV28" s="2">
        <v>1011.72</v>
      </c>
      <c r="EW28" s="2">
        <v>107.63</v>
      </c>
      <c r="EX28" s="2">
        <v>53.17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si="39"/>
        <v>0</v>
      </c>
      <c r="FS28" s="2">
        <v>0</v>
      </c>
      <c r="FT28" s="2" t="s">
        <v>23</v>
      </c>
      <c r="FU28" s="2" t="s">
        <v>24</v>
      </c>
      <c r="FV28" s="2"/>
      <c r="FW28" s="2"/>
      <c r="FX28" s="2">
        <v>117</v>
      </c>
      <c r="FY28" s="2">
        <v>72.25</v>
      </c>
      <c r="FZ28" s="2"/>
      <c r="GA28" s="2" t="s">
        <v>3</v>
      </c>
      <c r="GB28" s="2"/>
      <c r="GC28" s="2"/>
      <c r="GD28" s="2">
        <v>0</v>
      </c>
      <c r="GE28" s="2"/>
      <c r="GF28" s="2">
        <v>1669395671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si="40"/>
        <v>0</v>
      </c>
      <c r="GM28" s="2">
        <f t="shared" si="41"/>
        <v>2263.6999999999998</v>
      </c>
      <c r="GN28" s="2">
        <f t="shared" si="42"/>
        <v>2263.6999999999998</v>
      </c>
      <c r="GO28" s="2">
        <f t="shared" si="43"/>
        <v>0</v>
      </c>
      <c r="GP28" s="2">
        <f t="shared" si="44"/>
        <v>0</v>
      </c>
      <c r="GQ28" s="2"/>
      <c r="GR28" s="2">
        <v>0</v>
      </c>
      <c r="GS28" s="2">
        <v>3</v>
      </c>
      <c r="GT28" s="2">
        <v>0</v>
      </c>
      <c r="GU28" s="2" t="s">
        <v>3</v>
      </c>
      <c r="GV28" s="2">
        <f t="shared" si="45"/>
        <v>0</v>
      </c>
      <c r="GW28" s="2">
        <v>1</v>
      </c>
      <c r="GX28" s="2">
        <f t="shared" si="46"/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ROW(SmtRes!A12)</f>
        <v>12</v>
      </c>
      <c r="D29">
        <f>ROW(EtalonRes!A16)</f>
        <v>16</v>
      </c>
      <c r="E29" t="s">
        <v>33</v>
      </c>
      <c r="F29" t="s">
        <v>34</v>
      </c>
      <c r="G29" t="s">
        <v>35</v>
      </c>
      <c r="H29" t="s">
        <v>36</v>
      </c>
      <c r="I29">
        <f>ROUND(30/100,9)</f>
        <v>0.3</v>
      </c>
      <c r="J29">
        <v>0</v>
      </c>
      <c r="O29">
        <f t="shared" si="14"/>
        <v>7617.92</v>
      </c>
      <c r="P29">
        <f t="shared" si="15"/>
        <v>0</v>
      </c>
      <c r="Q29">
        <f t="shared" si="16"/>
        <v>6367.43</v>
      </c>
      <c r="R29">
        <f t="shared" si="17"/>
        <v>887.2</v>
      </c>
      <c r="S29">
        <f t="shared" si="18"/>
        <v>1250.49</v>
      </c>
      <c r="T29">
        <f t="shared" si="19"/>
        <v>0</v>
      </c>
      <c r="U29">
        <f t="shared" si="20"/>
        <v>25.831199999999999</v>
      </c>
      <c r="V29">
        <f t="shared" si="21"/>
        <v>12.7608</v>
      </c>
      <c r="W29">
        <f t="shared" si="22"/>
        <v>0</v>
      </c>
      <c r="X29">
        <f t="shared" si="23"/>
        <v>2501.1</v>
      </c>
      <c r="Y29">
        <f t="shared" si="24"/>
        <v>1539.14</v>
      </c>
      <c r="AA29">
        <v>39612629</v>
      </c>
      <c r="AB29">
        <f t="shared" si="25"/>
        <v>4930.6880000000001</v>
      </c>
      <c r="AC29">
        <f>ROUND(((ES29*0)),6)</f>
        <v>0</v>
      </c>
      <c r="AD29">
        <f>ROUND(((((ET29*0.8))-((EU29*0.8)))+AE29),6)</f>
        <v>4121.3119999999999</v>
      </c>
      <c r="AE29">
        <f>ROUND(((EU29*0.8)),6)</f>
        <v>574.24</v>
      </c>
      <c r="AF29">
        <f>ROUND(((EV29*0.8)),6)</f>
        <v>809.37599999999998</v>
      </c>
      <c r="AG29">
        <f t="shared" si="26"/>
        <v>0</v>
      </c>
      <c r="AH29">
        <f>((EW29*0.8))</f>
        <v>86.103999999999999</v>
      </c>
      <c r="AI29">
        <f>((EX29*0.8))</f>
        <v>42.536000000000001</v>
      </c>
      <c r="AJ29">
        <f t="shared" si="27"/>
        <v>0</v>
      </c>
      <c r="AK29">
        <v>6289.69</v>
      </c>
      <c r="AL29">
        <v>126.33</v>
      </c>
      <c r="AM29">
        <v>5151.6400000000003</v>
      </c>
      <c r="AN29">
        <v>717.8</v>
      </c>
      <c r="AO29">
        <v>1011.72</v>
      </c>
      <c r="AP29">
        <v>0</v>
      </c>
      <c r="AQ29">
        <v>107.63</v>
      </c>
      <c r="AR29">
        <v>53.17</v>
      </c>
      <c r="AS29">
        <v>0</v>
      </c>
      <c r="AT29">
        <v>117</v>
      </c>
      <c r="AU29">
        <v>72</v>
      </c>
      <c r="AV29">
        <v>1</v>
      </c>
      <c r="AW29">
        <v>1</v>
      </c>
      <c r="AZ29">
        <v>5.15</v>
      </c>
      <c r="BA29">
        <v>5.15</v>
      </c>
      <c r="BB29">
        <v>5.15</v>
      </c>
      <c r="BC29">
        <v>5.15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1</v>
      </c>
      <c r="BJ29" t="s">
        <v>37</v>
      </c>
      <c r="BM29">
        <v>7006</v>
      </c>
      <c r="BN29">
        <v>0</v>
      </c>
      <c r="BO29" t="s">
        <v>3</v>
      </c>
      <c r="BP29">
        <v>0</v>
      </c>
      <c r="BQ29">
        <v>2</v>
      </c>
      <c r="BR29">
        <v>0</v>
      </c>
      <c r="BS29">
        <v>5.15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130</v>
      </c>
      <c r="CA29">
        <v>85</v>
      </c>
      <c r="CF29">
        <v>0</v>
      </c>
      <c r="CG29">
        <v>0</v>
      </c>
      <c r="CM29">
        <v>0</v>
      </c>
      <c r="CN29" t="s">
        <v>38</v>
      </c>
      <c r="CO29">
        <v>0</v>
      </c>
      <c r="CP29">
        <f t="shared" si="28"/>
        <v>7617.92</v>
      </c>
      <c r="CQ29">
        <f t="shared" si="29"/>
        <v>0</v>
      </c>
      <c r="CR29">
        <f t="shared" si="30"/>
        <v>21224.756799999999</v>
      </c>
      <c r="CS29">
        <f t="shared" si="31"/>
        <v>2957.3360000000002</v>
      </c>
      <c r="CT29">
        <f t="shared" si="32"/>
        <v>4168.2864</v>
      </c>
      <c r="CU29">
        <f t="shared" si="33"/>
        <v>0</v>
      </c>
      <c r="CV29">
        <f t="shared" si="34"/>
        <v>86.103999999999999</v>
      </c>
      <c r="CW29">
        <f t="shared" si="35"/>
        <v>42.536000000000001</v>
      </c>
      <c r="CX29">
        <f t="shared" si="36"/>
        <v>0</v>
      </c>
      <c r="CY29">
        <f t="shared" si="37"/>
        <v>2501.0972999999999</v>
      </c>
      <c r="CZ29">
        <f t="shared" si="38"/>
        <v>1539.1368</v>
      </c>
      <c r="DC29" t="s">
        <v>3</v>
      </c>
      <c r="DD29" t="s">
        <v>39</v>
      </c>
      <c r="DE29" t="s">
        <v>40</v>
      </c>
      <c r="DF29" t="s">
        <v>40</v>
      </c>
      <c r="DG29" t="s">
        <v>40</v>
      </c>
      <c r="DH29" t="s">
        <v>3</v>
      </c>
      <c r="DI29" t="s">
        <v>40</v>
      </c>
      <c r="DJ29" t="s">
        <v>40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1013</v>
      </c>
      <c r="DV29" t="s">
        <v>36</v>
      </c>
      <c r="DW29" t="s">
        <v>36</v>
      </c>
      <c r="DX29">
        <v>1</v>
      </c>
      <c r="EE29">
        <v>39174497</v>
      </c>
      <c r="EF29">
        <v>2</v>
      </c>
      <c r="EG29" t="s">
        <v>19</v>
      </c>
      <c r="EH29">
        <v>0</v>
      </c>
      <c r="EI29" t="s">
        <v>3</v>
      </c>
      <c r="EJ29">
        <v>1</v>
      </c>
      <c r="EK29">
        <v>7006</v>
      </c>
      <c r="EL29" t="s">
        <v>41</v>
      </c>
      <c r="EM29" t="s">
        <v>42</v>
      </c>
      <c r="EO29" t="s">
        <v>43</v>
      </c>
      <c r="EQ29">
        <v>131072</v>
      </c>
      <c r="ER29">
        <v>6289.69</v>
      </c>
      <c r="ES29">
        <v>126.33</v>
      </c>
      <c r="ET29">
        <v>5151.6400000000003</v>
      </c>
      <c r="EU29">
        <v>717.8</v>
      </c>
      <c r="EV29">
        <v>1011.72</v>
      </c>
      <c r="EW29">
        <v>107.63</v>
      </c>
      <c r="EX29">
        <v>53.17</v>
      </c>
      <c r="EY29">
        <v>0</v>
      </c>
      <c r="FQ29">
        <v>0</v>
      </c>
      <c r="FR29">
        <f t="shared" si="39"/>
        <v>0</v>
      </c>
      <c r="FS29">
        <v>0</v>
      </c>
      <c r="FT29" t="s">
        <v>23</v>
      </c>
      <c r="FU29" t="s">
        <v>24</v>
      </c>
      <c r="FX29">
        <v>117</v>
      </c>
      <c r="FY29">
        <v>72.25</v>
      </c>
      <c r="GA29" t="s">
        <v>3</v>
      </c>
      <c r="GD29">
        <v>0</v>
      </c>
      <c r="GF29">
        <v>1669395671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40"/>
        <v>0</v>
      </c>
      <c r="GM29">
        <f t="shared" si="41"/>
        <v>11658.16</v>
      </c>
      <c r="GN29">
        <f t="shared" si="42"/>
        <v>11658.16</v>
      </c>
      <c r="GO29">
        <f t="shared" si="43"/>
        <v>0</v>
      </c>
      <c r="GP29">
        <f t="shared" si="44"/>
        <v>0</v>
      </c>
      <c r="GR29">
        <v>0</v>
      </c>
      <c r="GS29">
        <v>3</v>
      </c>
      <c r="GT29">
        <v>0</v>
      </c>
      <c r="GU29" t="s">
        <v>3</v>
      </c>
      <c r="GV29">
        <f t="shared" si="45"/>
        <v>0</v>
      </c>
      <c r="GW29">
        <v>1</v>
      </c>
      <c r="GX29">
        <f t="shared" si="46"/>
        <v>0</v>
      </c>
      <c r="HA29">
        <v>0</v>
      </c>
      <c r="HB29"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ROW(SmtRes!A18)</f>
        <v>18</v>
      </c>
      <c r="D30" s="2">
        <f>ROW(EtalonRes!A23)</f>
        <v>23</v>
      </c>
      <c r="E30" s="2" t="s">
        <v>44</v>
      </c>
      <c r="F30" s="2" t="s">
        <v>45</v>
      </c>
      <c r="G30" s="2" t="s">
        <v>46</v>
      </c>
      <c r="H30" s="2" t="s">
        <v>47</v>
      </c>
      <c r="I30" s="2">
        <f>ROUND(60/100,9)</f>
        <v>0.6</v>
      </c>
      <c r="J30" s="2">
        <v>0</v>
      </c>
      <c r="K30" s="2"/>
      <c r="L30" s="2"/>
      <c r="M30" s="2"/>
      <c r="N30" s="2"/>
      <c r="O30" s="2">
        <f t="shared" si="14"/>
        <v>430.18</v>
      </c>
      <c r="P30" s="2">
        <f t="shared" si="15"/>
        <v>39.79</v>
      </c>
      <c r="Q30" s="2">
        <f t="shared" si="16"/>
        <v>9.56</v>
      </c>
      <c r="R30" s="2">
        <f t="shared" si="17"/>
        <v>2.11</v>
      </c>
      <c r="S30" s="2">
        <f t="shared" si="18"/>
        <v>380.83</v>
      </c>
      <c r="T30" s="2">
        <f t="shared" si="19"/>
        <v>0</v>
      </c>
      <c r="U30" s="2">
        <f t="shared" si="20"/>
        <v>45.827999999999996</v>
      </c>
      <c r="V30" s="2">
        <f t="shared" si="21"/>
        <v>0.156</v>
      </c>
      <c r="W30" s="2">
        <f t="shared" si="22"/>
        <v>0</v>
      </c>
      <c r="X30" s="2">
        <f t="shared" si="23"/>
        <v>283.38</v>
      </c>
      <c r="Y30" s="2">
        <f t="shared" si="24"/>
        <v>191.47</v>
      </c>
      <c r="Z30" s="2"/>
      <c r="AA30" s="2">
        <v>39612628</v>
      </c>
      <c r="AB30" s="2">
        <f t="shared" si="25"/>
        <v>716.97</v>
      </c>
      <c r="AC30" s="2">
        <f t="shared" ref="AC30:AC61" si="47">ROUND((ES30),6)</f>
        <v>66.319999999999993</v>
      </c>
      <c r="AD30" s="2">
        <f t="shared" ref="AD30:AD39" si="48">ROUND((((ET30)-(EU30))+AE30),6)</f>
        <v>15.93</v>
      </c>
      <c r="AE30" s="2">
        <f t="shared" ref="AE30:AE39" si="49">ROUND((EU30),6)</f>
        <v>3.51</v>
      </c>
      <c r="AF30" s="2">
        <f t="shared" ref="AF30:AF39" si="50">ROUND((EV30),6)</f>
        <v>634.72</v>
      </c>
      <c r="AG30" s="2">
        <f t="shared" si="26"/>
        <v>0</v>
      </c>
      <c r="AH30" s="2">
        <f t="shared" ref="AH30:AH39" si="51">(EW30)</f>
        <v>76.38</v>
      </c>
      <c r="AI30" s="2">
        <f t="shared" ref="AI30:AI39" si="52">(EX30)</f>
        <v>0.26</v>
      </c>
      <c r="AJ30" s="2">
        <f t="shared" si="27"/>
        <v>0</v>
      </c>
      <c r="AK30" s="2">
        <v>716.97</v>
      </c>
      <c r="AL30" s="2">
        <v>66.319999999999993</v>
      </c>
      <c r="AM30" s="2">
        <v>15.93</v>
      </c>
      <c r="AN30" s="2">
        <v>3.51</v>
      </c>
      <c r="AO30" s="2">
        <v>634.72</v>
      </c>
      <c r="AP30" s="2">
        <v>0</v>
      </c>
      <c r="AQ30" s="2">
        <v>76.38</v>
      </c>
      <c r="AR30" s="2">
        <v>0.26</v>
      </c>
      <c r="AS30" s="2">
        <v>0</v>
      </c>
      <c r="AT30" s="2">
        <v>74</v>
      </c>
      <c r="AU30" s="2">
        <v>50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3</v>
      </c>
      <c r="BE30" s="2" t="s">
        <v>3</v>
      </c>
      <c r="BF30" s="2" t="s">
        <v>3</v>
      </c>
      <c r="BG30" s="2" t="s">
        <v>3</v>
      </c>
      <c r="BH30" s="2">
        <v>0</v>
      </c>
      <c r="BI30" s="2">
        <v>1</v>
      </c>
      <c r="BJ30" s="2" t="s">
        <v>48</v>
      </c>
      <c r="BK30" s="2"/>
      <c r="BL30" s="2"/>
      <c r="BM30" s="2">
        <v>65001</v>
      </c>
      <c r="BN30" s="2">
        <v>0</v>
      </c>
      <c r="BO30" s="2" t="s">
        <v>3</v>
      </c>
      <c r="BP30" s="2">
        <v>0</v>
      </c>
      <c r="BQ30" s="2">
        <v>6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3</v>
      </c>
      <c r="BZ30" s="2">
        <v>74</v>
      </c>
      <c r="CA30" s="2">
        <v>50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3</v>
      </c>
      <c r="CO30" s="2">
        <v>0</v>
      </c>
      <c r="CP30" s="2">
        <f t="shared" si="28"/>
        <v>430.18</v>
      </c>
      <c r="CQ30" s="2">
        <f t="shared" si="29"/>
        <v>66.319999999999993</v>
      </c>
      <c r="CR30" s="2">
        <f t="shared" si="30"/>
        <v>15.93</v>
      </c>
      <c r="CS30" s="2">
        <f t="shared" si="31"/>
        <v>3.51</v>
      </c>
      <c r="CT30" s="2">
        <f t="shared" si="32"/>
        <v>634.72</v>
      </c>
      <c r="CU30" s="2">
        <f t="shared" si="33"/>
        <v>0</v>
      </c>
      <c r="CV30" s="2">
        <f t="shared" si="34"/>
        <v>76.38</v>
      </c>
      <c r="CW30" s="2">
        <f t="shared" si="35"/>
        <v>0.26</v>
      </c>
      <c r="CX30" s="2">
        <f t="shared" si="36"/>
        <v>0</v>
      </c>
      <c r="CY30" s="2">
        <f t="shared" si="37"/>
        <v>283.37560000000002</v>
      </c>
      <c r="CZ30" s="2">
        <f t="shared" si="38"/>
        <v>191.47</v>
      </c>
      <c r="DA30" s="2"/>
      <c r="DB30" s="2"/>
      <c r="DC30" s="2" t="s">
        <v>3</v>
      </c>
      <c r="DD30" s="2" t="s">
        <v>3</v>
      </c>
      <c r="DE30" s="2" t="s">
        <v>3</v>
      </c>
      <c r="DF30" s="2" t="s">
        <v>3</v>
      </c>
      <c r="DG30" s="2" t="s">
        <v>3</v>
      </c>
      <c r="DH30" s="2" t="s">
        <v>3</v>
      </c>
      <c r="DI30" s="2" t="s">
        <v>3</v>
      </c>
      <c r="DJ30" s="2" t="s">
        <v>3</v>
      </c>
      <c r="DK30" s="2" t="s">
        <v>3</v>
      </c>
      <c r="DL30" s="2" t="s">
        <v>3</v>
      </c>
      <c r="DM30" s="2" t="s">
        <v>3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1003</v>
      </c>
      <c r="DV30" s="2" t="s">
        <v>47</v>
      </c>
      <c r="DW30" s="2" t="s">
        <v>47</v>
      </c>
      <c r="DX30" s="2">
        <v>100</v>
      </c>
      <c r="DY30" s="2"/>
      <c r="DZ30" s="2"/>
      <c r="EA30" s="2"/>
      <c r="EB30" s="2"/>
      <c r="EC30" s="2"/>
      <c r="ED30" s="2"/>
      <c r="EE30" s="2">
        <v>39174590</v>
      </c>
      <c r="EF30" s="2">
        <v>6</v>
      </c>
      <c r="EG30" s="2" t="s">
        <v>30</v>
      </c>
      <c r="EH30" s="2">
        <v>0</v>
      </c>
      <c r="EI30" s="2" t="s">
        <v>3</v>
      </c>
      <c r="EJ30" s="2">
        <v>1</v>
      </c>
      <c r="EK30" s="2">
        <v>65001</v>
      </c>
      <c r="EL30" s="2" t="s">
        <v>49</v>
      </c>
      <c r="EM30" s="2" t="s">
        <v>50</v>
      </c>
      <c r="EN30" s="2"/>
      <c r="EO30" s="2" t="s">
        <v>3</v>
      </c>
      <c r="EP30" s="2"/>
      <c r="EQ30" s="2">
        <v>0</v>
      </c>
      <c r="ER30" s="2">
        <v>716.97</v>
      </c>
      <c r="ES30" s="2">
        <v>66.319999999999993</v>
      </c>
      <c r="ET30" s="2">
        <v>15.93</v>
      </c>
      <c r="EU30" s="2">
        <v>3.51</v>
      </c>
      <c r="EV30" s="2">
        <v>634.72</v>
      </c>
      <c r="EW30" s="2">
        <v>76.38</v>
      </c>
      <c r="EX30" s="2">
        <v>0.26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39"/>
        <v>0</v>
      </c>
      <c r="FS30" s="2">
        <v>0</v>
      </c>
      <c r="FT30" s="2"/>
      <c r="FU30" s="2"/>
      <c r="FV30" s="2"/>
      <c r="FW30" s="2"/>
      <c r="FX30" s="2">
        <v>74</v>
      </c>
      <c r="FY30" s="2">
        <v>50</v>
      </c>
      <c r="FZ30" s="2"/>
      <c r="GA30" s="2" t="s">
        <v>3</v>
      </c>
      <c r="GB30" s="2"/>
      <c r="GC30" s="2"/>
      <c r="GD30" s="2">
        <v>0</v>
      </c>
      <c r="GE30" s="2"/>
      <c r="GF30" s="2">
        <v>-894849141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40"/>
        <v>0</v>
      </c>
      <c r="GM30" s="2">
        <f t="shared" si="41"/>
        <v>905.03</v>
      </c>
      <c r="GN30" s="2">
        <f t="shared" si="42"/>
        <v>905.03</v>
      </c>
      <c r="GO30" s="2">
        <f t="shared" si="43"/>
        <v>0</v>
      </c>
      <c r="GP30" s="2">
        <f t="shared" si="44"/>
        <v>0</v>
      </c>
      <c r="GQ30" s="2"/>
      <c r="GR30" s="2">
        <v>0</v>
      </c>
      <c r="GS30" s="2">
        <v>3</v>
      </c>
      <c r="GT30" s="2">
        <v>0</v>
      </c>
      <c r="GU30" s="2" t="s">
        <v>3</v>
      </c>
      <c r="GV30" s="2">
        <f t="shared" si="45"/>
        <v>0</v>
      </c>
      <c r="GW30" s="2">
        <v>1</v>
      </c>
      <c r="GX30" s="2">
        <f t="shared" si="46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ROW(SmtRes!A24)</f>
        <v>24</v>
      </c>
      <c r="D31">
        <f>ROW(EtalonRes!A30)</f>
        <v>30</v>
      </c>
      <c r="E31" t="s">
        <v>44</v>
      </c>
      <c r="F31" t="s">
        <v>45</v>
      </c>
      <c r="G31" t="s">
        <v>46</v>
      </c>
      <c r="H31" t="s">
        <v>47</v>
      </c>
      <c r="I31">
        <f>ROUND(60/100,9)</f>
        <v>0.6</v>
      </c>
      <c r="J31">
        <v>0</v>
      </c>
      <c r="O31">
        <f t="shared" si="14"/>
        <v>2215.4299999999998</v>
      </c>
      <c r="P31">
        <f t="shared" si="15"/>
        <v>204.93</v>
      </c>
      <c r="Q31">
        <f t="shared" si="16"/>
        <v>49.22</v>
      </c>
      <c r="R31">
        <f t="shared" si="17"/>
        <v>10.85</v>
      </c>
      <c r="S31">
        <f t="shared" si="18"/>
        <v>1961.28</v>
      </c>
      <c r="T31">
        <f t="shared" si="19"/>
        <v>0</v>
      </c>
      <c r="U31">
        <f t="shared" si="20"/>
        <v>45.827999999999996</v>
      </c>
      <c r="V31">
        <f t="shared" si="21"/>
        <v>0.156</v>
      </c>
      <c r="W31">
        <f t="shared" si="22"/>
        <v>0</v>
      </c>
      <c r="X31">
        <f t="shared" si="23"/>
        <v>1459.38</v>
      </c>
      <c r="Y31">
        <f t="shared" si="24"/>
        <v>986.07</v>
      </c>
      <c r="AA31">
        <v>39612629</v>
      </c>
      <c r="AB31">
        <f t="shared" si="25"/>
        <v>716.97</v>
      </c>
      <c r="AC31">
        <f t="shared" si="47"/>
        <v>66.319999999999993</v>
      </c>
      <c r="AD31">
        <f t="shared" si="48"/>
        <v>15.93</v>
      </c>
      <c r="AE31">
        <f t="shared" si="49"/>
        <v>3.51</v>
      </c>
      <c r="AF31">
        <f t="shared" si="50"/>
        <v>634.72</v>
      </c>
      <c r="AG31">
        <f t="shared" si="26"/>
        <v>0</v>
      </c>
      <c r="AH31">
        <f t="shared" si="51"/>
        <v>76.38</v>
      </c>
      <c r="AI31">
        <f t="shared" si="52"/>
        <v>0.26</v>
      </c>
      <c r="AJ31">
        <f t="shared" si="27"/>
        <v>0</v>
      </c>
      <c r="AK31">
        <v>716.97</v>
      </c>
      <c r="AL31">
        <v>66.319999999999993</v>
      </c>
      <c r="AM31">
        <v>15.93</v>
      </c>
      <c r="AN31">
        <v>3.51</v>
      </c>
      <c r="AO31">
        <v>634.72</v>
      </c>
      <c r="AP31">
        <v>0</v>
      </c>
      <c r="AQ31">
        <v>76.38</v>
      </c>
      <c r="AR31">
        <v>0.26</v>
      </c>
      <c r="AS31">
        <v>0</v>
      </c>
      <c r="AT31">
        <v>74</v>
      </c>
      <c r="AU31">
        <v>50</v>
      </c>
      <c r="AV31">
        <v>1</v>
      </c>
      <c r="AW31">
        <v>1</v>
      </c>
      <c r="AZ31">
        <v>5.15</v>
      </c>
      <c r="BA31">
        <v>5.15</v>
      </c>
      <c r="BB31">
        <v>5.15</v>
      </c>
      <c r="BC31">
        <v>5.15</v>
      </c>
      <c r="BD31" t="s">
        <v>3</v>
      </c>
      <c r="BE31" t="s">
        <v>3</v>
      </c>
      <c r="BF31" t="s">
        <v>3</v>
      </c>
      <c r="BG31" t="s">
        <v>3</v>
      </c>
      <c r="BH31">
        <v>0</v>
      </c>
      <c r="BI31">
        <v>1</v>
      </c>
      <c r="BJ31" t="s">
        <v>48</v>
      </c>
      <c r="BM31">
        <v>65001</v>
      </c>
      <c r="BN31">
        <v>0</v>
      </c>
      <c r="BO31" t="s">
        <v>3</v>
      </c>
      <c r="BP31">
        <v>0</v>
      </c>
      <c r="BQ31">
        <v>6</v>
      </c>
      <c r="BR31">
        <v>0</v>
      </c>
      <c r="BS31">
        <v>5.15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74</v>
      </c>
      <c r="CA31">
        <v>50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28"/>
        <v>2215.4299999999998</v>
      </c>
      <c r="CQ31">
        <f t="shared" si="29"/>
        <v>341.548</v>
      </c>
      <c r="CR31">
        <f t="shared" si="30"/>
        <v>82.039500000000004</v>
      </c>
      <c r="CS31">
        <f t="shared" si="31"/>
        <v>18.076499999999999</v>
      </c>
      <c r="CT31">
        <f t="shared" si="32"/>
        <v>3268.8080000000004</v>
      </c>
      <c r="CU31">
        <f t="shared" si="33"/>
        <v>0</v>
      </c>
      <c r="CV31">
        <f t="shared" si="34"/>
        <v>76.38</v>
      </c>
      <c r="CW31">
        <f t="shared" si="35"/>
        <v>0.26</v>
      </c>
      <c r="CX31">
        <f t="shared" si="36"/>
        <v>0</v>
      </c>
      <c r="CY31">
        <f t="shared" si="37"/>
        <v>1459.3761999999999</v>
      </c>
      <c r="CZ31">
        <f t="shared" si="38"/>
        <v>986.06500000000005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1003</v>
      </c>
      <c r="DV31" t="s">
        <v>47</v>
      </c>
      <c r="DW31" t="s">
        <v>47</v>
      </c>
      <c r="DX31">
        <v>100</v>
      </c>
      <c r="EE31">
        <v>39174590</v>
      </c>
      <c r="EF31">
        <v>6</v>
      </c>
      <c r="EG31" t="s">
        <v>30</v>
      </c>
      <c r="EH31">
        <v>0</v>
      </c>
      <c r="EI31" t="s">
        <v>3</v>
      </c>
      <c r="EJ31">
        <v>1</v>
      </c>
      <c r="EK31">
        <v>65001</v>
      </c>
      <c r="EL31" t="s">
        <v>49</v>
      </c>
      <c r="EM31" t="s">
        <v>50</v>
      </c>
      <c r="EO31" t="s">
        <v>3</v>
      </c>
      <c r="EQ31">
        <v>0</v>
      </c>
      <c r="ER31">
        <v>716.97</v>
      </c>
      <c r="ES31">
        <v>66.319999999999993</v>
      </c>
      <c r="ET31">
        <v>15.93</v>
      </c>
      <c r="EU31">
        <v>3.51</v>
      </c>
      <c r="EV31">
        <v>634.72</v>
      </c>
      <c r="EW31">
        <v>76.38</v>
      </c>
      <c r="EX31">
        <v>0.26</v>
      </c>
      <c r="EY31">
        <v>0</v>
      </c>
      <c r="FQ31">
        <v>0</v>
      </c>
      <c r="FR31">
        <f t="shared" si="39"/>
        <v>0</v>
      </c>
      <c r="FS31">
        <v>0</v>
      </c>
      <c r="FX31">
        <v>74</v>
      </c>
      <c r="FY31">
        <v>50</v>
      </c>
      <c r="GA31" t="s">
        <v>3</v>
      </c>
      <c r="GD31">
        <v>0</v>
      </c>
      <c r="GF31">
        <v>-894849141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40"/>
        <v>0</v>
      </c>
      <c r="GM31">
        <f t="shared" si="41"/>
        <v>4660.88</v>
      </c>
      <c r="GN31">
        <f t="shared" si="42"/>
        <v>4660.88</v>
      </c>
      <c r="GO31">
        <f t="shared" si="43"/>
        <v>0</v>
      </c>
      <c r="GP31">
        <f t="shared" si="44"/>
        <v>0</v>
      </c>
      <c r="GR31">
        <v>0</v>
      </c>
      <c r="GS31">
        <v>3</v>
      </c>
      <c r="GT31">
        <v>0</v>
      </c>
      <c r="GU31" t="s">
        <v>3</v>
      </c>
      <c r="GV31">
        <f t="shared" si="45"/>
        <v>0</v>
      </c>
      <c r="GW31">
        <v>1</v>
      </c>
      <c r="GX31">
        <f t="shared" si="46"/>
        <v>0</v>
      </c>
      <c r="HA31">
        <v>0</v>
      </c>
      <c r="HB31"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ROW(SmtRes!A25)</f>
        <v>25</v>
      </c>
      <c r="D32" s="2">
        <f>ROW(EtalonRes!A32)</f>
        <v>32</v>
      </c>
      <c r="E32" s="2" t="s">
        <v>51</v>
      </c>
      <c r="F32" s="2" t="s">
        <v>52</v>
      </c>
      <c r="G32" s="2" t="s">
        <v>53</v>
      </c>
      <c r="H32" s="2" t="s">
        <v>47</v>
      </c>
      <c r="I32" s="2">
        <f>ROUND(350/100,9)</f>
        <v>3.5</v>
      </c>
      <c r="J32" s="2">
        <v>0</v>
      </c>
      <c r="K32" s="2"/>
      <c r="L32" s="2"/>
      <c r="M32" s="2"/>
      <c r="N32" s="2"/>
      <c r="O32" s="2">
        <f t="shared" si="14"/>
        <v>2527.98</v>
      </c>
      <c r="P32" s="2">
        <f t="shared" si="15"/>
        <v>0</v>
      </c>
      <c r="Q32" s="2">
        <f t="shared" si="16"/>
        <v>0</v>
      </c>
      <c r="R32" s="2">
        <f t="shared" si="17"/>
        <v>0</v>
      </c>
      <c r="S32" s="2">
        <f t="shared" si="18"/>
        <v>2527.98</v>
      </c>
      <c r="T32" s="2">
        <f t="shared" si="19"/>
        <v>0</v>
      </c>
      <c r="U32" s="2">
        <f t="shared" si="20"/>
        <v>324.09999999999997</v>
      </c>
      <c r="V32" s="2">
        <f t="shared" si="21"/>
        <v>0</v>
      </c>
      <c r="W32" s="2">
        <f t="shared" si="22"/>
        <v>0</v>
      </c>
      <c r="X32" s="2">
        <f t="shared" si="23"/>
        <v>1870.71</v>
      </c>
      <c r="Y32" s="2">
        <f t="shared" si="24"/>
        <v>1263.99</v>
      </c>
      <c r="Z32" s="2"/>
      <c r="AA32" s="2">
        <v>39612628</v>
      </c>
      <c r="AB32" s="2">
        <f t="shared" si="25"/>
        <v>722.28</v>
      </c>
      <c r="AC32" s="2">
        <f t="shared" si="47"/>
        <v>0</v>
      </c>
      <c r="AD32" s="2">
        <f t="shared" si="48"/>
        <v>0</v>
      </c>
      <c r="AE32" s="2">
        <f t="shared" si="49"/>
        <v>0</v>
      </c>
      <c r="AF32" s="2">
        <f t="shared" si="50"/>
        <v>722.28</v>
      </c>
      <c r="AG32" s="2">
        <f t="shared" si="26"/>
        <v>0</v>
      </c>
      <c r="AH32" s="2">
        <f t="shared" si="51"/>
        <v>92.6</v>
      </c>
      <c r="AI32" s="2">
        <f t="shared" si="52"/>
        <v>0</v>
      </c>
      <c r="AJ32" s="2">
        <f t="shared" si="27"/>
        <v>0</v>
      </c>
      <c r="AK32" s="2">
        <v>722.28</v>
      </c>
      <c r="AL32" s="2">
        <v>0</v>
      </c>
      <c r="AM32" s="2">
        <v>0</v>
      </c>
      <c r="AN32" s="2">
        <v>0</v>
      </c>
      <c r="AO32" s="2">
        <v>722.28</v>
      </c>
      <c r="AP32" s="2">
        <v>0</v>
      </c>
      <c r="AQ32" s="2">
        <v>92.6</v>
      </c>
      <c r="AR32" s="2">
        <v>0</v>
      </c>
      <c r="AS32" s="2">
        <v>0</v>
      </c>
      <c r="AT32" s="2">
        <v>74</v>
      </c>
      <c r="AU32" s="2">
        <v>50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3</v>
      </c>
      <c r="BE32" s="2" t="s">
        <v>3</v>
      </c>
      <c r="BF32" s="2" t="s">
        <v>3</v>
      </c>
      <c r="BG32" s="2" t="s">
        <v>3</v>
      </c>
      <c r="BH32" s="2">
        <v>0</v>
      </c>
      <c r="BI32" s="2">
        <v>1</v>
      </c>
      <c r="BJ32" s="2" t="s">
        <v>54</v>
      </c>
      <c r="BK32" s="2"/>
      <c r="BL32" s="2"/>
      <c r="BM32" s="2">
        <v>66001</v>
      </c>
      <c r="BN32" s="2">
        <v>0</v>
      </c>
      <c r="BO32" s="2" t="s">
        <v>3</v>
      </c>
      <c r="BP32" s="2">
        <v>0</v>
      </c>
      <c r="BQ32" s="2">
        <v>6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3</v>
      </c>
      <c r="BZ32" s="2">
        <v>74</v>
      </c>
      <c r="CA32" s="2">
        <v>50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3</v>
      </c>
      <c r="CO32" s="2">
        <v>0</v>
      </c>
      <c r="CP32" s="2">
        <f t="shared" si="28"/>
        <v>2527.98</v>
      </c>
      <c r="CQ32" s="2">
        <f t="shared" si="29"/>
        <v>0</v>
      </c>
      <c r="CR32" s="2">
        <f t="shared" si="30"/>
        <v>0</v>
      </c>
      <c r="CS32" s="2">
        <f t="shared" si="31"/>
        <v>0</v>
      </c>
      <c r="CT32" s="2">
        <f t="shared" si="32"/>
        <v>722.28</v>
      </c>
      <c r="CU32" s="2">
        <f t="shared" si="33"/>
        <v>0</v>
      </c>
      <c r="CV32" s="2">
        <f t="shared" si="34"/>
        <v>92.6</v>
      </c>
      <c r="CW32" s="2">
        <f t="shared" si="35"/>
        <v>0</v>
      </c>
      <c r="CX32" s="2">
        <f t="shared" si="36"/>
        <v>0</v>
      </c>
      <c r="CY32" s="2">
        <f t="shared" si="37"/>
        <v>1870.7051999999999</v>
      </c>
      <c r="CZ32" s="2">
        <f t="shared" si="38"/>
        <v>1263.99</v>
      </c>
      <c r="DA32" s="2"/>
      <c r="DB32" s="2"/>
      <c r="DC32" s="2" t="s">
        <v>3</v>
      </c>
      <c r="DD32" s="2" t="s">
        <v>3</v>
      </c>
      <c r="DE32" s="2" t="s">
        <v>3</v>
      </c>
      <c r="DF32" s="2" t="s">
        <v>3</v>
      </c>
      <c r="DG32" s="2" t="s">
        <v>3</v>
      </c>
      <c r="DH32" s="2" t="s">
        <v>3</v>
      </c>
      <c r="DI32" s="2" t="s">
        <v>3</v>
      </c>
      <c r="DJ32" s="2" t="s">
        <v>3</v>
      </c>
      <c r="DK32" s="2" t="s">
        <v>3</v>
      </c>
      <c r="DL32" s="2" t="s">
        <v>3</v>
      </c>
      <c r="DM32" s="2" t="s">
        <v>3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1003</v>
      </c>
      <c r="DV32" s="2" t="s">
        <v>47</v>
      </c>
      <c r="DW32" s="2" t="s">
        <v>47</v>
      </c>
      <c r="DX32" s="2">
        <v>100</v>
      </c>
      <c r="DY32" s="2"/>
      <c r="DZ32" s="2"/>
      <c r="EA32" s="2"/>
      <c r="EB32" s="2"/>
      <c r="EC32" s="2"/>
      <c r="ED32" s="2"/>
      <c r="EE32" s="2">
        <v>39174607</v>
      </c>
      <c r="EF32" s="2">
        <v>6</v>
      </c>
      <c r="EG32" s="2" t="s">
        <v>30</v>
      </c>
      <c r="EH32" s="2">
        <v>0</v>
      </c>
      <c r="EI32" s="2" t="s">
        <v>3</v>
      </c>
      <c r="EJ32" s="2">
        <v>1</v>
      </c>
      <c r="EK32" s="2">
        <v>66001</v>
      </c>
      <c r="EL32" s="2" t="s">
        <v>31</v>
      </c>
      <c r="EM32" s="2" t="s">
        <v>32</v>
      </c>
      <c r="EN32" s="2"/>
      <c r="EO32" s="2" t="s">
        <v>3</v>
      </c>
      <c r="EP32" s="2"/>
      <c r="EQ32" s="2">
        <v>131072</v>
      </c>
      <c r="ER32" s="2">
        <v>722.28</v>
      </c>
      <c r="ES32" s="2">
        <v>0</v>
      </c>
      <c r="ET32" s="2">
        <v>0</v>
      </c>
      <c r="EU32" s="2">
        <v>0</v>
      </c>
      <c r="EV32" s="2">
        <v>722.28</v>
      </c>
      <c r="EW32" s="2">
        <v>92.6</v>
      </c>
      <c r="EX32" s="2">
        <v>0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39"/>
        <v>0</v>
      </c>
      <c r="FS32" s="2">
        <v>0</v>
      </c>
      <c r="FT32" s="2"/>
      <c r="FU32" s="2"/>
      <c r="FV32" s="2"/>
      <c r="FW32" s="2"/>
      <c r="FX32" s="2">
        <v>74</v>
      </c>
      <c r="FY32" s="2">
        <v>50</v>
      </c>
      <c r="FZ32" s="2"/>
      <c r="GA32" s="2" t="s">
        <v>3</v>
      </c>
      <c r="GB32" s="2"/>
      <c r="GC32" s="2"/>
      <c r="GD32" s="2">
        <v>0</v>
      </c>
      <c r="GE32" s="2"/>
      <c r="GF32" s="2">
        <v>1271648148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40"/>
        <v>0</v>
      </c>
      <c r="GM32" s="2">
        <f t="shared" si="41"/>
        <v>5662.68</v>
      </c>
      <c r="GN32" s="2">
        <f t="shared" si="42"/>
        <v>5662.68</v>
      </c>
      <c r="GO32" s="2">
        <f t="shared" si="43"/>
        <v>0</v>
      </c>
      <c r="GP32" s="2">
        <f t="shared" si="44"/>
        <v>0</v>
      </c>
      <c r="GQ32" s="2"/>
      <c r="GR32" s="2">
        <v>0</v>
      </c>
      <c r="GS32" s="2">
        <v>3</v>
      </c>
      <c r="GT32" s="2">
        <v>0</v>
      </c>
      <c r="GU32" s="2" t="s">
        <v>3</v>
      </c>
      <c r="GV32" s="2">
        <f t="shared" si="45"/>
        <v>0</v>
      </c>
      <c r="GW32" s="2">
        <v>1</v>
      </c>
      <c r="GX32" s="2">
        <f t="shared" si="46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ROW(SmtRes!A26)</f>
        <v>26</v>
      </c>
      <c r="D33">
        <f>ROW(EtalonRes!A34)</f>
        <v>34</v>
      </c>
      <c r="E33" t="s">
        <v>51</v>
      </c>
      <c r="F33" t="s">
        <v>52</v>
      </c>
      <c r="G33" t="s">
        <v>53</v>
      </c>
      <c r="H33" t="s">
        <v>47</v>
      </c>
      <c r="I33">
        <f>ROUND(350/100,9)</f>
        <v>3.5</v>
      </c>
      <c r="J33">
        <v>0</v>
      </c>
      <c r="O33">
        <f t="shared" si="14"/>
        <v>13019.1</v>
      </c>
      <c r="P33">
        <f t="shared" si="15"/>
        <v>0</v>
      </c>
      <c r="Q33">
        <f t="shared" si="16"/>
        <v>0</v>
      </c>
      <c r="R33">
        <f t="shared" si="17"/>
        <v>0</v>
      </c>
      <c r="S33">
        <f t="shared" si="18"/>
        <v>13019.1</v>
      </c>
      <c r="T33">
        <f t="shared" si="19"/>
        <v>0</v>
      </c>
      <c r="U33">
        <f t="shared" si="20"/>
        <v>324.09999999999997</v>
      </c>
      <c r="V33">
        <f t="shared" si="21"/>
        <v>0</v>
      </c>
      <c r="W33">
        <f t="shared" si="22"/>
        <v>0</v>
      </c>
      <c r="X33">
        <f t="shared" si="23"/>
        <v>9634.1299999999992</v>
      </c>
      <c r="Y33">
        <f t="shared" si="24"/>
        <v>6509.55</v>
      </c>
      <c r="AA33">
        <v>39612629</v>
      </c>
      <c r="AB33">
        <f t="shared" si="25"/>
        <v>722.28</v>
      </c>
      <c r="AC33">
        <f t="shared" si="47"/>
        <v>0</v>
      </c>
      <c r="AD33">
        <f t="shared" si="48"/>
        <v>0</v>
      </c>
      <c r="AE33">
        <f t="shared" si="49"/>
        <v>0</v>
      </c>
      <c r="AF33">
        <f t="shared" si="50"/>
        <v>722.28</v>
      </c>
      <c r="AG33">
        <f t="shared" si="26"/>
        <v>0</v>
      </c>
      <c r="AH33">
        <f t="shared" si="51"/>
        <v>92.6</v>
      </c>
      <c r="AI33">
        <f t="shared" si="52"/>
        <v>0</v>
      </c>
      <c r="AJ33">
        <f t="shared" si="27"/>
        <v>0</v>
      </c>
      <c r="AK33">
        <v>722.28</v>
      </c>
      <c r="AL33">
        <v>0</v>
      </c>
      <c r="AM33">
        <v>0</v>
      </c>
      <c r="AN33">
        <v>0</v>
      </c>
      <c r="AO33">
        <v>722.28</v>
      </c>
      <c r="AP33">
        <v>0</v>
      </c>
      <c r="AQ33">
        <v>92.6</v>
      </c>
      <c r="AR33">
        <v>0</v>
      </c>
      <c r="AS33">
        <v>0</v>
      </c>
      <c r="AT33">
        <v>74</v>
      </c>
      <c r="AU33">
        <v>50</v>
      </c>
      <c r="AV33">
        <v>1</v>
      </c>
      <c r="AW33">
        <v>1</v>
      </c>
      <c r="AZ33">
        <v>5.15</v>
      </c>
      <c r="BA33">
        <v>5.15</v>
      </c>
      <c r="BB33">
        <v>5.15</v>
      </c>
      <c r="BC33">
        <v>5.15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1</v>
      </c>
      <c r="BJ33" t="s">
        <v>54</v>
      </c>
      <c r="BM33">
        <v>66001</v>
      </c>
      <c r="BN33">
        <v>0</v>
      </c>
      <c r="BO33" t="s">
        <v>3</v>
      </c>
      <c r="BP33">
        <v>0</v>
      </c>
      <c r="BQ33">
        <v>6</v>
      </c>
      <c r="BR33">
        <v>0</v>
      </c>
      <c r="BS33">
        <v>5.15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74</v>
      </c>
      <c r="CA33">
        <v>50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 t="shared" si="28"/>
        <v>13019.1</v>
      </c>
      <c r="CQ33">
        <f t="shared" si="29"/>
        <v>0</v>
      </c>
      <c r="CR33">
        <f t="shared" si="30"/>
        <v>0</v>
      </c>
      <c r="CS33">
        <f t="shared" si="31"/>
        <v>0</v>
      </c>
      <c r="CT33">
        <f t="shared" si="32"/>
        <v>3719.7420000000002</v>
      </c>
      <c r="CU33">
        <f t="shared" si="33"/>
        <v>0</v>
      </c>
      <c r="CV33">
        <f t="shared" si="34"/>
        <v>92.6</v>
      </c>
      <c r="CW33">
        <f t="shared" si="35"/>
        <v>0</v>
      </c>
      <c r="CX33">
        <f t="shared" si="36"/>
        <v>0</v>
      </c>
      <c r="CY33">
        <f t="shared" si="37"/>
        <v>9634.134</v>
      </c>
      <c r="CZ33">
        <f t="shared" si="38"/>
        <v>6509.55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1003</v>
      </c>
      <c r="DV33" t="s">
        <v>47</v>
      </c>
      <c r="DW33" t="s">
        <v>47</v>
      </c>
      <c r="DX33">
        <v>100</v>
      </c>
      <c r="EE33">
        <v>39174607</v>
      </c>
      <c r="EF33">
        <v>6</v>
      </c>
      <c r="EG33" t="s">
        <v>30</v>
      </c>
      <c r="EH33">
        <v>0</v>
      </c>
      <c r="EI33" t="s">
        <v>3</v>
      </c>
      <c r="EJ33">
        <v>1</v>
      </c>
      <c r="EK33">
        <v>66001</v>
      </c>
      <c r="EL33" t="s">
        <v>31</v>
      </c>
      <c r="EM33" t="s">
        <v>32</v>
      </c>
      <c r="EO33" t="s">
        <v>3</v>
      </c>
      <c r="EQ33">
        <v>131072</v>
      </c>
      <c r="ER33">
        <v>722.28</v>
      </c>
      <c r="ES33">
        <v>0</v>
      </c>
      <c r="ET33">
        <v>0</v>
      </c>
      <c r="EU33">
        <v>0</v>
      </c>
      <c r="EV33">
        <v>722.28</v>
      </c>
      <c r="EW33">
        <v>92.6</v>
      </c>
      <c r="EX33">
        <v>0</v>
      </c>
      <c r="EY33">
        <v>0</v>
      </c>
      <c r="FQ33">
        <v>0</v>
      </c>
      <c r="FR33">
        <f t="shared" si="39"/>
        <v>0</v>
      </c>
      <c r="FS33">
        <v>0</v>
      </c>
      <c r="FX33">
        <v>74</v>
      </c>
      <c r="FY33">
        <v>50</v>
      </c>
      <c r="GA33" t="s">
        <v>3</v>
      </c>
      <c r="GD33">
        <v>0</v>
      </c>
      <c r="GF33">
        <v>1271648148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40"/>
        <v>0</v>
      </c>
      <c r="GM33">
        <f t="shared" si="41"/>
        <v>29162.78</v>
      </c>
      <c r="GN33">
        <f t="shared" si="42"/>
        <v>29162.78</v>
      </c>
      <c r="GO33">
        <f t="shared" si="43"/>
        <v>0</v>
      </c>
      <c r="GP33">
        <f t="shared" si="44"/>
        <v>0</v>
      </c>
      <c r="GR33">
        <v>0</v>
      </c>
      <c r="GS33">
        <v>3</v>
      </c>
      <c r="GT33">
        <v>0</v>
      </c>
      <c r="GU33" t="s">
        <v>3</v>
      </c>
      <c r="GV33">
        <f t="shared" si="45"/>
        <v>0</v>
      </c>
      <c r="GW33">
        <v>1</v>
      </c>
      <c r="GX33">
        <f t="shared" si="46"/>
        <v>0</v>
      </c>
      <c r="HA33">
        <v>0</v>
      </c>
      <c r="HB33"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ROW(SmtRes!A27)</f>
        <v>27</v>
      </c>
      <c r="D34" s="2">
        <f>ROW(EtalonRes!A36)</f>
        <v>36</v>
      </c>
      <c r="E34" s="2" t="s">
        <v>55</v>
      </c>
      <c r="F34" s="2" t="s">
        <v>56</v>
      </c>
      <c r="G34" s="2" t="s">
        <v>57</v>
      </c>
      <c r="H34" s="2" t="s">
        <v>47</v>
      </c>
      <c r="I34" s="2">
        <f>ROUND(318/100,9)</f>
        <v>3.18</v>
      </c>
      <c r="J34" s="2">
        <v>0</v>
      </c>
      <c r="K34" s="2"/>
      <c r="L34" s="2"/>
      <c r="M34" s="2"/>
      <c r="N34" s="2"/>
      <c r="O34" s="2">
        <f t="shared" si="14"/>
        <v>1946.13</v>
      </c>
      <c r="P34" s="2">
        <f t="shared" si="15"/>
        <v>0</v>
      </c>
      <c r="Q34" s="2">
        <f t="shared" si="16"/>
        <v>0</v>
      </c>
      <c r="R34" s="2">
        <f t="shared" si="17"/>
        <v>0</v>
      </c>
      <c r="S34" s="2">
        <f t="shared" si="18"/>
        <v>1946.13</v>
      </c>
      <c r="T34" s="2">
        <f t="shared" si="19"/>
        <v>0</v>
      </c>
      <c r="U34" s="2">
        <f t="shared" si="20"/>
        <v>249.50279999999998</v>
      </c>
      <c r="V34" s="2">
        <f t="shared" si="21"/>
        <v>0</v>
      </c>
      <c r="W34" s="2">
        <f t="shared" si="22"/>
        <v>0</v>
      </c>
      <c r="X34" s="2">
        <f t="shared" si="23"/>
        <v>1440.14</v>
      </c>
      <c r="Y34" s="2">
        <f t="shared" si="24"/>
        <v>973.07</v>
      </c>
      <c r="Z34" s="2"/>
      <c r="AA34" s="2">
        <v>39612628</v>
      </c>
      <c r="AB34" s="2">
        <f t="shared" si="25"/>
        <v>611.99</v>
      </c>
      <c r="AC34" s="2">
        <f t="shared" si="47"/>
        <v>0</v>
      </c>
      <c r="AD34" s="2">
        <f t="shared" si="48"/>
        <v>0</v>
      </c>
      <c r="AE34" s="2">
        <f t="shared" si="49"/>
        <v>0</v>
      </c>
      <c r="AF34" s="2">
        <f t="shared" si="50"/>
        <v>611.99</v>
      </c>
      <c r="AG34" s="2">
        <f t="shared" si="26"/>
        <v>0</v>
      </c>
      <c r="AH34" s="2">
        <f t="shared" si="51"/>
        <v>78.459999999999994</v>
      </c>
      <c r="AI34" s="2">
        <f t="shared" si="52"/>
        <v>0</v>
      </c>
      <c r="AJ34" s="2">
        <f t="shared" si="27"/>
        <v>0</v>
      </c>
      <c r="AK34" s="2">
        <v>611.99</v>
      </c>
      <c r="AL34" s="2">
        <v>0</v>
      </c>
      <c r="AM34" s="2">
        <v>0</v>
      </c>
      <c r="AN34" s="2">
        <v>0</v>
      </c>
      <c r="AO34" s="2">
        <v>611.99</v>
      </c>
      <c r="AP34" s="2">
        <v>0</v>
      </c>
      <c r="AQ34" s="2">
        <v>78.459999999999994</v>
      </c>
      <c r="AR34" s="2">
        <v>0</v>
      </c>
      <c r="AS34" s="2">
        <v>0</v>
      </c>
      <c r="AT34" s="2">
        <v>74</v>
      </c>
      <c r="AU34" s="2">
        <v>50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3</v>
      </c>
      <c r="BE34" s="2" t="s">
        <v>3</v>
      </c>
      <c r="BF34" s="2" t="s">
        <v>3</v>
      </c>
      <c r="BG34" s="2" t="s">
        <v>3</v>
      </c>
      <c r="BH34" s="2">
        <v>0</v>
      </c>
      <c r="BI34" s="2">
        <v>1</v>
      </c>
      <c r="BJ34" s="2" t="s">
        <v>58</v>
      </c>
      <c r="BK34" s="2"/>
      <c r="BL34" s="2"/>
      <c r="BM34" s="2">
        <v>66001</v>
      </c>
      <c r="BN34" s="2">
        <v>0</v>
      </c>
      <c r="BO34" s="2" t="s">
        <v>3</v>
      </c>
      <c r="BP34" s="2">
        <v>0</v>
      </c>
      <c r="BQ34" s="2">
        <v>6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3</v>
      </c>
      <c r="BZ34" s="2">
        <v>74</v>
      </c>
      <c r="CA34" s="2">
        <v>50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3</v>
      </c>
      <c r="CO34" s="2">
        <v>0</v>
      </c>
      <c r="CP34" s="2">
        <f t="shared" si="28"/>
        <v>1946.13</v>
      </c>
      <c r="CQ34" s="2">
        <f t="shared" si="29"/>
        <v>0</v>
      </c>
      <c r="CR34" s="2">
        <f t="shared" si="30"/>
        <v>0</v>
      </c>
      <c r="CS34" s="2">
        <f t="shared" si="31"/>
        <v>0</v>
      </c>
      <c r="CT34" s="2">
        <f t="shared" si="32"/>
        <v>611.99</v>
      </c>
      <c r="CU34" s="2">
        <f t="shared" si="33"/>
        <v>0</v>
      </c>
      <c r="CV34" s="2">
        <f t="shared" si="34"/>
        <v>78.459999999999994</v>
      </c>
      <c r="CW34" s="2">
        <f t="shared" si="35"/>
        <v>0</v>
      </c>
      <c r="CX34" s="2">
        <f t="shared" si="36"/>
        <v>0</v>
      </c>
      <c r="CY34" s="2">
        <f t="shared" si="37"/>
        <v>1440.1361999999999</v>
      </c>
      <c r="CZ34" s="2">
        <f t="shared" si="38"/>
        <v>973.06500000000005</v>
      </c>
      <c r="DA34" s="2"/>
      <c r="DB34" s="2"/>
      <c r="DC34" s="2" t="s">
        <v>3</v>
      </c>
      <c r="DD34" s="2" t="s">
        <v>3</v>
      </c>
      <c r="DE34" s="2" t="s">
        <v>3</v>
      </c>
      <c r="DF34" s="2" t="s">
        <v>3</v>
      </c>
      <c r="DG34" s="2" t="s">
        <v>3</v>
      </c>
      <c r="DH34" s="2" t="s">
        <v>3</v>
      </c>
      <c r="DI34" s="2" t="s">
        <v>3</v>
      </c>
      <c r="DJ34" s="2" t="s">
        <v>3</v>
      </c>
      <c r="DK34" s="2" t="s">
        <v>3</v>
      </c>
      <c r="DL34" s="2" t="s">
        <v>3</v>
      </c>
      <c r="DM34" s="2" t="s">
        <v>3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1003</v>
      </c>
      <c r="DV34" s="2" t="s">
        <v>47</v>
      </c>
      <c r="DW34" s="2" t="s">
        <v>47</v>
      </c>
      <c r="DX34" s="2">
        <v>100</v>
      </c>
      <c r="DY34" s="2"/>
      <c r="DZ34" s="2"/>
      <c r="EA34" s="2"/>
      <c r="EB34" s="2"/>
      <c r="EC34" s="2"/>
      <c r="ED34" s="2"/>
      <c r="EE34" s="2">
        <v>39174607</v>
      </c>
      <c r="EF34" s="2">
        <v>6</v>
      </c>
      <c r="EG34" s="2" t="s">
        <v>30</v>
      </c>
      <c r="EH34" s="2">
        <v>0</v>
      </c>
      <c r="EI34" s="2" t="s">
        <v>3</v>
      </c>
      <c r="EJ34" s="2">
        <v>1</v>
      </c>
      <c r="EK34" s="2">
        <v>66001</v>
      </c>
      <c r="EL34" s="2" t="s">
        <v>31</v>
      </c>
      <c r="EM34" s="2" t="s">
        <v>32</v>
      </c>
      <c r="EN34" s="2"/>
      <c r="EO34" s="2" t="s">
        <v>3</v>
      </c>
      <c r="EP34" s="2"/>
      <c r="EQ34" s="2">
        <v>131072</v>
      </c>
      <c r="ER34" s="2">
        <v>611.99</v>
      </c>
      <c r="ES34" s="2">
        <v>0</v>
      </c>
      <c r="ET34" s="2">
        <v>0</v>
      </c>
      <c r="EU34" s="2">
        <v>0</v>
      </c>
      <c r="EV34" s="2">
        <v>611.99</v>
      </c>
      <c r="EW34" s="2">
        <v>78.459999999999994</v>
      </c>
      <c r="EX34" s="2">
        <v>0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39"/>
        <v>0</v>
      </c>
      <c r="FS34" s="2">
        <v>0</v>
      </c>
      <c r="FT34" s="2"/>
      <c r="FU34" s="2"/>
      <c r="FV34" s="2"/>
      <c r="FW34" s="2"/>
      <c r="FX34" s="2">
        <v>74</v>
      </c>
      <c r="FY34" s="2">
        <v>50</v>
      </c>
      <c r="FZ34" s="2"/>
      <c r="GA34" s="2" t="s">
        <v>3</v>
      </c>
      <c r="GB34" s="2"/>
      <c r="GC34" s="2"/>
      <c r="GD34" s="2">
        <v>0</v>
      </c>
      <c r="GE34" s="2"/>
      <c r="GF34" s="2">
        <v>489480328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0"/>
        <v>0</v>
      </c>
      <c r="GM34" s="2">
        <f t="shared" si="41"/>
        <v>4359.34</v>
      </c>
      <c r="GN34" s="2">
        <f t="shared" si="42"/>
        <v>4359.34</v>
      </c>
      <c r="GO34" s="2">
        <f t="shared" si="43"/>
        <v>0</v>
      </c>
      <c r="GP34" s="2">
        <f t="shared" si="44"/>
        <v>0</v>
      </c>
      <c r="GQ34" s="2"/>
      <c r="GR34" s="2">
        <v>0</v>
      </c>
      <c r="GS34" s="2">
        <v>3</v>
      </c>
      <c r="GT34" s="2">
        <v>0</v>
      </c>
      <c r="GU34" s="2" t="s">
        <v>3</v>
      </c>
      <c r="GV34" s="2">
        <f t="shared" si="45"/>
        <v>0</v>
      </c>
      <c r="GW34" s="2">
        <v>1</v>
      </c>
      <c r="GX34" s="2">
        <f t="shared" si="46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ROW(SmtRes!A28)</f>
        <v>28</v>
      </c>
      <c r="D35">
        <f>ROW(EtalonRes!A38)</f>
        <v>38</v>
      </c>
      <c r="E35" t="s">
        <v>55</v>
      </c>
      <c r="F35" t="s">
        <v>56</v>
      </c>
      <c r="G35" t="s">
        <v>57</v>
      </c>
      <c r="H35" t="s">
        <v>47</v>
      </c>
      <c r="I35">
        <f>ROUND(318/100,9)</f>
        <v>3.18</v>
      </c>
      <c r="J35">
        <v>0</v>
      </c>
      <c r="O35">
        <f t="shared" si="14"/>
        <v>10022.56</v>
      </c>
      <c r="P35">
        <f t="shared" si="15"/>
        <v>0</v>
      </c>
      <c r="Q35">
        <f t="shared" si="16"/>
        <v>0</v>
      </c>
      <c r="R35">
        <f t="shared" si="17"/>
        <v>0</v>
      </c>
      <c r="S35">
        <f t="shared" si="18"/>
        <v>10022.56</v>
      </c>
      <c r="T35">
        <f t="shared" si="19"/>
        <v>0</v>
      </c>
      <c r="U35">
        <f t="shared" si="20"/>
        <v>249.50279999999998</v>
      </c>
      <c r="V35">
        <f t="shared" si="21"/>
        <v>0</v>
      </c>
      <c r="W35">
        <f t="shared" si="22"/>
        <v>0</v>
      </c>
      <c r="X35">
        <f t="shared" si="23"/>
        <v>7416.69</v>
      </c>
      <c r="Y35">
        <f t="shared" si="24"/>
        <v>5011.28</v>
      </c>
      <c r="AA35">
        <v>39612629</v>
      </c>
      <c r="AB35">
        <f t="shared" si="25"/>
        <v>611.99</v>
      </c>
      <c r="AC35">
        <f t="shared" si="47"/>
        <v>0</v>
      </c>
      <c r="AD35">
        <f t="shared" si="48"/>
        <v>0</v>
      </c>
      <c r="AE35">
        <f t="shared" si="49"/>
        <v>0</v>
      </c>
      <c r="AF35">
        <f t="shared" si="50"/>
        <v>611.99</v>
      </c>
      <c r="AG35">
        <f t="shared" si="26"/>
        <v>0</v>
      </c>
      <c r="AH35">
        <f t="shared" si="51"/>
        <v>78.459999999999994</v>
      </c>
      <c r="AI35">
        <f t="shared" si="52"/>
        <v>0</v>
      </c>
      <c r="AJ35">
        <f t="shared" si="27"/>
        <v>0</v>
      </c>
      <c r="AK35">
        <v>611.99</v>
      </c>
      <c r="AL35">
        <v>0</v>
      </c>
      <c r="AM35">
        <v>0</v>
      </c>
      <c r="AN35">
        <v>0</v>
      </c>
      <c r="AO35">
        <v>611.99</v>
      </c>
      <c r="AP35">
        <v>0</v>
      </c>
      <c r="AQ35">
        <v>78.459999999999994</v>
      </c>
      <c r="AR35">
        <v>0</v>
      </c>
      <c r="AS35">
        <v>0</v>
      </c>
      <c r="AT35">
        <v>74</v>
      </c>
      <c r="AU35">
        <v>50</v>
      </c>
      <c r="AV35">
        <v>1</v>
      </c>
      <c r="AW35">
        <v>1</v>
      </c>
      <c r="AZ35">
        <v>5.15</v>
      </c>
      <c r="BA35">
        <v>5.15</v>
      </c>
      <c r="BB35">
        <v>5.15</v>
      </c>
      <c r="BC35">
        <v>5.15</v>
      </c>
      <c r="BD35" t="s">
        <v>3</v>
      </c>
      <c r="BE35" t="s">
        <v>3</v>
      </c>
      <c r="BF35" t="s">
        <v>3</v>
      </c>
      <c r="BG35" t="s">
        <v>3</v>
      </c>
      <c r="BH35">
        <v>0</v>
      </c>
      <c r="BI35">
        <v>1</v>
      </c>
      <c r="BJ35" t="s">
        <v>58</v>
      </c>
      <c r="BM35">
        <v>66001</v>
      </c>
      <c r="BN35">
        <v>0</v>
      </c>
      <c r="BO35" t="s">
        <v>3</v>
      </c>
      <c r="BP35">
        <v>0</v>
      </c>
      <c r="BQ35">
        <v>6</v>
      </c>
      <c r="BR35">
        <v>0</v>
      </c>
      <c r="BS35">
        <v>5.15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74</v>
      </c>
      <c r="CA35">
        <v>50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28"/>
        <v>10022.56</v>
      </c>
      <c r="CQ35">
        <f t="shared" si="29"/>
        <v>0</v>
      </c>
      <c r="CR35">
        <f t="shared" si="30"/>
        <v>0</v>
      </c>
      <c r="CS35">
        <f t="shared" si="31"/>
        <v>0</v>
      </c>
      <c r="CT35">
        <f t="shared" si="32"/>
        <v>3151.7485000000001</v>
      </c>
      <c r="CU35">
        <f t="shared" si="33"/>
        <v>0</v>
      </c>
      <c r="CV35">
        <f t="shared" si="34"/>
        <v>78.459999999999994</v>
      </c>
      <c r="CW35">
        <f t="shared" si="35"/>
        <v>0</v>
      </c>
      <c r="CX35">
        <f t="shared" si="36"/>
        <v>0</v>
      </c>
      <c r="CY35">
        <f t="shared" si="37"/>
        <v>7416.6943999999994</v>
      </c>
      <c r="CZ35">
        <f t="shared" si="38"/>
        <v>5011.28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1003</v>
      </c>
      <c r="DV35" t="s">
        <v>47</v>
      </c>
      <c r="DW35" t="s">
        <v>47</v>
      </c>
      <c r="DX35">
        <v>100</v>
      </c>
      <c r="EE35">
        <v>39174607</v>
      </c>
      <c r="EF35">
        <v>6</v>
      </c>
      <c r="EG35" t="s">
        <v>30</v>
      </c>
      <c r="EH35">
        <v>0</v>
      </c>
      <c r="EI35" t="s">
        <v>3</v>
      </c>
      <c r="EJ35">
        <v>1</v>
      </c>
      <c r="EK35">
        <v>66001</v>
      </c>
      <c r="EL35" t="s">
        <v>31</v>
      </c>
      <c r="EM35" t="s">
        <v>32</v>
      </c>
      <c r="EO35" t="s">
        <v>3</v>
      </c>
      <c r="EQ35">
        <v>131072</v>
      </c>
      <c r="ER35">
        <v>611.99</v>
      </c>
      <c r="ES35">
        <v>0</v>
      </c>
      <c r="ET35">
        <v>0</v>
      </c>
      <c r="EU35">
        <v>0</v>
      </c>
      <c r="EV35">
        <v>611.99</v>
      </c>
      <c r="EW35">
        <v>78.459999999999994</v>
      </c>
      <c r="EX35">
        <v>0</v>
      </c>
      <c r="EY35">
        <v>0</v>
      </c>
      <c r="FQ35">
        <v>0</v>
      </c>
      <c r="FR35">
        <f t="shared" si="39"/>
        <v>0</v>
      </c>
      <c r="FS35">
        <v>0</v>
      </c>
      <c r="FX35">
        <v>74</v>
      </c>
      <c r="FY35">
        <v>50</v>
      </c>
      <c r="GA35" t="s">
        <v>3</v>
      </c>
      <c r="GD35">
        <v>0</v>
      </c>
      <c r="GF35">
        <v>489480328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40"/>
        <v>0</v>
      </c>
      <c r="GM35">
        <f t="shared" si="41"/>
        <v>22450.53</v>
      </c>
      <c r="GN35">
        <f t="shared" si="42"/>
        <v>22450.53</v>
      </c>
      <c r="GO35">
        <f t="shared" si="43"/>
        <v>0</v>
      </c>
      <c r="GP35">
        <f t="shared" si="44"/>
        <v>0</v>
      </c>
      <c r="GR35">
        <v>0</v>
      </c>
      <c r="GS35">
        <v>3</v>
      </c>
      <c r="GT35">
        <v>0</v>
      </c>
      <c r="GU35" t="s">
        <v>3</v>
      </c>
      <c r="GV35">
        <f t="shared" si="45"/>
        <v>0</v>
      </c>
      <c r="GW35">
        <v>1</v>
      </c>
      <c r="GX35">
        <f t="shared" si="46"/>
        <v>0</v>
      </c>
      <c r="HA35">
        <v>0</v>
      </c>
      <c r="HB35">
        <v>0</v>
      </c>
      <c r="IK35">
        <v>0</v>
      </c>
    </row>
    <row r="36" spans="1:255" x14ac:dyDescent="0.2">
      <c r="A36" s="2">
        <v>17</v>
      </c>
      <c r="B36" s="2">
        <v>1</v>
      </c>
      <c r="C36" s="2">
        <f>ROW(SmtRes!A31)</f>
        <v>31</v>
      </c>
      <c r="D36" s="2">
        <f>ROW(EtalonRes!A41)</f>
        <v>41</v>
      </c>
      <c r="E36" s="2" t="s">
        <v>59</v>
      </c>
      <c r="F36" s="2" t="s">
        <v>60</v>
      </c>
      <c r="G36" s="2" t="s">
        <v>61</v>
      </c>
      <c r="H36" s="2" t="s">
        <v>62</v>
      </c>
      <c r="I36" s="2">
        <v>5</v>
      </c>
      <c r="J36" s="2">
        <v>0</v>
      </c>
      <c r="K36" s="2"/>
      <c r="L36" s="2"/>
      <c r="M36" s="2"/>
      <c r="N36" s="2"/>
      <c r="O36" s="2">
        <f t="shared" si="14"/>
        <v>59.2</v>
      </c>
      <c r="P36" s="2">
        <f t="shared" si="15"/>
        <v>0</v>
      </c>
      <c r="Q36" s="2">
        <f t="shared" si="16"/>
        <v>32.85</v>
      </c>
      <c r="R36" s="2">
        <f t="shared" si="17"/>
        <v>5.8</v>
      </c>
      <c r="S36" s="2">
        <f t="shared" si="18"/>
        <v>26.35</v>
      </c>
      <c r="T36" s="2">
        <f t="shared" si="19"/>
        <v>0</v>
      </c>
      <c r="U36" s="2">
        <f t="shared" si="20"/>
        <v>3.05</v>
      </c>
      <c r="V36" s="2">
        <f t="shared" si="21"/>
        <v>0.5</v>
      </c>
      <c r="W36" s="2">
        <f t="shared" si="22"/>
        <v>0</v>
      </c>
      <c r="X36" s="2">
        <f t="shared" si="23"/>
        <v>23.79</v>
      </c>
      <c r="Y36" s="2">
        <f t="shared" si="24"/>
        <v>16.079999999999998</v>
      </c>
      <c r="Z36" s="2"/>
      <c r="AA36" s="2">
        <v>39612628</v>
      </c>
      <c r="AB36" s="2">
        <f t="shared" si="25"/>
        <v>11.84</v>
      </c>
      <c r="AC36" s="2">
        <f t="shared" si="47"/>
        <v>0</v>
      </c>
      <c r="AD36" s="2">
        <f t="shared" si="48"/>
        <v>6.57</v>
      </c>
      <c r="AE36" s="2">
        <f t="shared" si="49"/>
        <v>1.1599999999999999</v>
      </c>
      <c r="AF36" s="2">
        <f t="shared" si="50"/>
        <v>5.27</v>
      </c>
      <c r="AG36" s="2">
        <f t="shared" si="26"/>
        <v>0</v>
      </c>
      <c r="AH36" s="2">
        <f t="shared" si="51"/>
        <v>0.61</v>
      </c>
      <c r="AI36" s="2">
        <f t="shared" si="52"/>
        <v>0.1</v>
      </c>
      <c r="AJ36" s="2">
        <f t="shared" si="27"/>
        <v>0</v>
      </c>
      <c r="AK36" s="2">
        <v>11.84</v>
      </c>
      <c r="AL36" s="2">
        <v>0</v>
      </c>
      <c r="AM36" s="2">
        <v>6.57</v>
      </c>
      <c r="AN36" s="2">
        <v>1.1599999999999999</v>
      </c>
      <c r="AO36" s="2">
        <v>5.27</v>
      </c>
      <c r="AP36" s="2">
        <v>0</v>
      </c>
      <c r="AQ36" s="2">
        <v>0.61</v>
      </c>
      <c r="AR36" s="2">
        <v>0.1</v>
      </c>
      <c r="AS36" s="2">
        <v>0</v>
      </c>
      <c r="AT36" s="2">
        <v>74</v>
      </c>
      <c r="AU36" s="2">
        <v>50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3</v>
      </c>
      <c r="BE36" s="2" t="s">
        <v>3</v>
      </c>
      <c r="BF36" s="2" t="s">
        <v>3</v>
      </c>
      <c r="BG36" s="2" t="s">
        <v>3</v>
      </c>
      <c r="BH36" s="2">
        <v>0</v>
      </c>
      <c r="BI36" s="2">
        <v>1</v>
      </c>
      <c r="BJ36" s="2" t="s">
        <v>63</v>
      </c>
      <c r="BK36" s="2"/>
      <c r="BL36" s="2"/>
      <c r="BM36" s="2">
        <v>66004</v>
      </c>
      <c r="BN36" s="2">
        <v>0</v>
      </c>
      <c r="BO36" s="2" t="s">
        <v>3</v>
      </c>
      <c r="BP36" s="2">
        <v>0</v>
      </c>
      <c r="BQ36" s="2">
        <v>6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3</v>
      </c>
      <c r="BZ36" s="2">
        <v>74</v>
      </c>
      <c r="CA36" s="2">
        <v>50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3</v>
      </c>
      <c r="CO36" s="2">
        <v>0</v>
      </c>
      <c r="CP36" s="2">
        <f t="shared" si="28"/>
        <v>59.2</v>
      </c>
      <c r="CQ36" s="2">
        <f t="shared" si="29"/>
        <v>0</v>
      </c>
      <c r="CR36" s="2">
        <f t="shared" si="30"/>
        <v>6.57</v>
      </c>
      <c r="CS36" s="2">
        <f t="shared" si="31"/>
        <v>1.1599999999999999</v>
      </c>
      <c r="CT36" s="2">
        <f t="shared" si="32"/>
        <v>5.27</v>
      </c>
      <c r="CU36" s="2">
        <f t="shared" si="33"/>
        <v>0</v>
      </c>
      <c r="CV36" s="2">
        <f t="shared" si="34"/>
        <v>0.61</v>
      </c>
      <c r="CW36" s="2">
        <f t="shared" si="35"/>
        <v>0.1</v>
      </c>
      <c r="CX36" s="2">
        <f t="shared" si="36"/>
        <v>0</v>
      </c>
      <c r="CY36" s="2">
        <f t="shared" si="37"/>
        <v>23.791</v>
      </c>
      <c r="CZ36" s="2">
        <f t="shared" si="38"/>
        <v>16.074999999999999</v>
      </c>
      <c r="DA36" s="2"/>
      <c r="DB36" s="2"/>
      <c r="DC36" s="2" t="s">
        <v>3</v>
      </c>
      <c r="DD36" s="2" t="s">
        <v>3</v>
      </c>
      <c r="DE36" s="2" t="s">
        <v>3</v>
      </c>
      <c r="DF36" s="2" t="s">
        <v>3</v>
      </c>
      <c r="DG36" s="2" t="s">
        <v>3</v>
      </c>
      <c r="DH36" s="2" t="s">
        <v>3</v>
      </c>
      <c r="DI36" s="2" t="s">
        <v>3</v>
      </c>
      <c r="DJ36" s="2" t="s">
        <v>3</v>
      </c>
      <c r="DK36" s="2" t="s">
        <v>3</v>
      </c>
      <c r="DL36" s="2" t="s">
        <v>3</v>
      </c>
      <c r="DM36" s="2" t="s">
        <v>3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1013</v>
      </c>
      <c r="DV36" s="2" t="s">
        <v>62</v>
      </c>
      <c r="DW36" s="2" t="s">
        <v>62</v>
      </c>
      <c r="DX36" s="2">
        <v>1</v>
      </c>
      <c r="DY36" s="2"/>
      <c r="DZ36" s="2"/>
      <c r="EA36" s="2"/>
      <c r="EB36" s="2"/>
      <c r="EC36" s="2"/>
      <c r="ED36" s="2"/>
      <c r="EE36" s="2">
        <v>39174610</v>
      </c>
      <c r="EF36" s="2">
        <v>6</v>
      </c>
      <c r="EG36" s="2" t="s">
        <v>30</v>
      </c>
      <c r="EH36" s="2">
        <v>0</v>
      </c>
      <c r="EI36" s="2" t="s">
        <v>3</v>
      </c>
      <c r="EJ36" s="2">
        <v>1</v>
      </c>
      <c r="EK36" s="2">
        <v>66004</v>
      </c>
      <c r="EL36" s="2" t="s">
        <v>31</v>
      </c>
      <c r="EM36" s="2" t="s">
        <v>32</v>
      </c>
      <c r="EN36" s="2"/>
      <c r="EO36" s="2" t="s">
        <v>3</v>
      </c>
      <c r="EP36" s="2"/>
      <c r="EQ36" s="2">
        <v>131072</v>
      </c>
      <c r="ER36" s="2">
        <v>11.84</v>
      </c>
      <c r="ES36" s="2">
        <v>0</v>
      </c>
      <c r="ET36" s="2">
        <v>6.57</v>
      </c>
      <c r="EU36" s="2">
        <v>1.1599999999999999</v>
      </c>
      <c r="EV36" s="2">
        <v>5.27</v>
      </c>
      <c r="EW36" s="2">
        <v>0.61</v>
      </c>
      <c r="EX36" s="2">
        <v>0.1</v>
      </c>
      <c r="EY36" s="2">
        <v>0</v>
      </c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39"/>
        <v>0</v>
      </c>
      <c r="FS36" s="2">
        <v>0</v>
      </c>
      <c r="FT36" s="2"/>
      <c r="FU36" s="2"/>
      <c r="FV36" s="2"/>
      <c r="FW36" s="2"/>
      <c r="FX36" s="2">
        <v>74</v>
      </c>
      <c r="FY36" s="2">
        <v>50</v>
      </c>
      <c r="FZ36" s="2"/>
      <c r="GA36" s="2" t="s">
        <v>3</v>
      </c>
      <c r="GB36" s="2"/>
      <c r="GC36" s="2"/>
      <c r="GD36" s="2">
        <v>0</v>
      </c>
      <c r="GE36" s="2"/>
      <c r="GF36" s="2">
        <v>-767391233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40"/>
        <v>0</v>
      </c>
      <c r="GM36" s="2">
        <f t="shared" si="41"/>
        <v>99.07</v>
      </c>
      <c r="GN36" s="2">
        <f t="shared" si="42"/>
        <v>99.07</v>
      </c>
      <c r="GO36" s="2">
        <f t="shared" si="43"/>
        <v>0</v>
      </c>
      <c r="GP36" s="2">
        <f t="shared" si="44"/>
        <v>0</v>
      </c>
      <c r="GQ36" s="2"/>
      <c r="GR36" s="2">
        <v>0</v>
      </c>
      <c r="GS36" s="2">
        <v>3</v>
      </c>
      <c r="GT36" s="2">
        <v>0</v>
      </c>
      <c r="GU36" s="2" t="s">
        <v>3</v>
      </c>
      <c r="GV36" s="2">
        <f t="shared" si="45"/>
        <v>0</v>
      </c>
      <c r="GW36" s="2">
        <v>1</v>
      </c>
      <c r="GX36" s="2">
        <f t="shared" si="46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C37">
        <f>ROW(SmtRes!A34)</f>
        <v>34</v>
      </c>
      <c r="D37">
        <f>ROW(EtalonRes!A44)</f>
        <v>44</v>
      </c>
      <c r="E37" t="s">
        <v>59</v>
      </c>
      <c r="F37" t="s">
        <v>60</v>
      </c>
      <c r="G37" t="s">
        <v>61</v>
      </c>
      <c r="H37" t="s">
        <v>62</v>
      </c>
      <c r="I37">
        <v>5</v>
      </c>
      <c r="J37">
        <v>0</v>
      </c>
      <c r="O37">
        <f t="shared" si="14"/>
        <v>304.88</v>
      </c>
      <c r="P37">
        <f t="shared" si="15"/>
        <v>0</v>
      </c>
      <c r="Q37">
        <f t="shared" si="16"/>
        <v>169.18</v>
      </c>
      <c r="R37">
        <f t="shared" si="17"/>
        <v>29.87</v>
      </c>
      <c r="S37">
        <f t="shared" si="18"/>
        <v>135.69999999999999</v>
      </c>
      <c r="T37">
        <f t="shared" si="19"/>
        <v>0</v>
      </c>
      <c r="U37">
        <f t="shared" si="20"/>
        <v>3.05</v>
      </c>
      <c r="V37">
        <f t="shared" si="21"/>
        <v>0.5</v>
      </c>
      <c r="W37">
        <f t="shared" si="22"/>
        <v>0</v>
      </c>
      <c r="X37">
        <f t="shared" si="23"/>
        <v>122.52</v>
      </c>
      <c r="Y37">
        <f t="shared" si="24"/>
        <v>82.79</v>
      </c>
      <c r="AA37">
        <v>39612629</v>
      </c>
      <c r="AB37">
        <f t="shared" si="25"/>
        <v>11.84</v>
      </c>
      <c r="AC37">
        <f t="shared" si="47"/>
        <v>0</v>
      </c>
      <c r="AD37">
        <f t="shared" si="48"/>
        <v>6.57</v>
      </c>
      <c r="AE37">
        <f t="shared" si="49"/>
        <v>1.1599999999999999</v>
      </c>
      <c r="AF37">
        <f t="shared" si="50"/>
        <v>5.27</v>
      </c>
      <c r="AG37">
        <f t="shared" si="26"/>
        <v>0</v>
      </c>
      <c r="AH37">
        <f t="shared" si="51"/>
        <v>0.61</v>
      </c>
      <c r="AI37">
        <f t="shared" si="52"/>
        <v>0.1</v>
      </c>
      <c r="AJ37">
        <f t="shared" si="27"/>
        <v>0</v>
      </c>
      <c r="AK37">
        <v>11.84</v>
      </c>
      <c r="AL37">
        <v>0</v>
      </c>
      <c r="AM37">
        <v>6.57</v>
      </c>
      <c r="AN37">
        <v>1.1599999999999999</v>
      </c>
      <c r="AO37">
        <v>5.27</v>
      </c>
      <c r="AP37">
        <v>0</v>
      </c>
      <c r="AQ37">
        <v>0.61</v>
      </c>
      <c r="AR37">
        <v>0.1</v>
      </c>
      <c r="AS37">
        <v>0</v>
      </c>
      <c r="AT37">
        <v>74</v>
      </c>
      <c r="AU37">
        <v>50</v>
      </c>
      <c r="AV37">
        <v>1</v>
      </c>
      <c r="AW37">
        <v>1</v>
      </c>
      <c r="AZ37">
        <v>5.15</v>
      </c>
      <c r="BA37">
        <v>5.15</v>
      </c>
      <c r="BB37">
        <v>5.15</v>
      </c>
      <c r="BC37">
        <v>5.15</v>
      </c>
      <c r="BD37" t="s">
        <v>3</v>
      </c>
      <c r="BE37" t="s">
        <v>3</v>
      </c>
      <c r="BF37" t="s">
        <v>3</v>
      </c>
      <c r="BG37" t="s">
        <v>3</v>
      </c>
      <c r="BH37">
        <v>0</v>
      </c>
      <c r="BI37">
        <v>1</v>
      </c>
      <c r="BJ37" t="s">
        <v>63</v>
      </c>
      <c r="BM37">
        <v>66004</v>
      </c>
      <c r="BN37">
        <v>0</v>
      </c>
      <c r="BO37" t="s">
        <v>3</v>
      </c>
      <c r="BP37">
        <v>0</v>
      </c>
      <c r="BQ37">
        <v>6</v>
      </c>
      <c r="BR37">
        <v>0</v>
      </c>
      <c r="BS37">
        <v>5.15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74</v>
      </c>
      <c r="CA37">
        <v>50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28"/>
        <v>304.88</v>
      </c>
      <c r="CQ37">
        <f t="shared" si="29"/>
        <v>0</v>
      </c>
      <c r="CR37">
        <f t="shared" si="30"/>
        <v>33.835500000000003</v>
      </c>
      <c r="CS37">
        <f t="shared" si="31"/>
        <v>5.9740000000000002</v>
      </c>
      <c r="CT37">
        <f t="shared" si="32"/>
        <v>27.140499999999999</v>
      </c>
      <c r="CU37">
        <f t="shared" si="33"/>
        <v>0</v>
      </c>
      <c r="CV37">
        <f t="shared" si="34"/>
        <v>0.61</v>
      </c>
      <c r="CW37">
        <f t="shared" si="35"/>
        <v>0.1</v>
      </c>
      <c r="CX37">
        <f t="shared" si="36"/>
        <v>0</v>
      </c>
      <c r="CY37">
        <f t="shared" si="37"/>
        <v>122.5218</v>
      </c>
      <c r="CZ37">
        <f t="shared" si="38"/>
        <v>82.784999999999997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1013</v>
      </c>
      <c r="DV37" t="s">
        <v>62</v>
      </c>
      <c r="DW37" t="s">
        <v>62</v>
      </c>
      <c r="DX37">
        <v>1</v>
      </c>
      <c r="EE37">
        <v>39174610</v>
      </c>
      <c r="EF37">
        <v>6</v>
      </c>
      <c r="EG37" t="s">
        <v>30</v>
      </c>
      <c r="EH37">
        <v>0</v>
      </c>
      <c r="EI37" t="s">
        <v>3</v>
      </c>
      <c r="EJ37">
        <v>1</v>
      </c>
      <c r="EK37">
        <v>66004</v>
      </c>
      <c r="EL37" t="s">
        <v>31</v>
      </c>
      <c r="EM37" t="s">
        <v>32</v>
      </c>
      <c r="EO37" t="s">
        <v>3</v>
      </c>
      <c r="EQ37">
        <v>131072</v>
      </c>
      <c r="ER37">
        <v>11.84</v>
      </c>
      <c r="ES37">
        <v>0</v>
      </c>
      <c r="ET37">
        <v>6.57</v>
      </c>
      <c r="EU37">
        <v>1.1599999999999999</v>
      </c>
      <c r="EV37">
        <v>5.27</v>
      </c>
      <c r="EW37">
        <v>0.61</v>
      </c>
      <c r="EX37">
        <v>0.1</v>
      </c>
      <c r="EY37">
        <v>0</v>
      </c>
      <c r="FQ37">
        <v>0</v>
      </c>
      <c r="FR37">
        <f t="shared" si="39"/>
        <v>0</v>
      </c>
      <c r="FS37">
        <v>0</v>
      </c>
      <c r="FX37">
        <v>74</v>
      </c>
      <c r="FY37">
        <v>50</v>
      </c>
      <c r="GA37" t="s">
        <v>3</v>
      </c>
      <c r="GD37">
        <v>0</v>
      </c>
      <c r="GF37">
        <v>-767391233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40"/>
        <v>0</v>
      </c>
      <c r="GM37">
        <f t="shared" si="41"/>
        <v>510.19</v>
      </c>
      <c r="GN37">
        <f t="shared" si="42"/>
        <v>510.19</v>
      </c>
      <c r="GO37">
        <f t="shared" si="43"/>
        <v>0</v>
      </c>
      <c r="GP37">
        <f t="shared" si="44"/>
        <v>0</v>
      </c>
      <c r="GR37">
        <v>0</v>
      </c>
      <c r="GS37">
        <v>3</v>
      </c>
      <c r="GT37">
        <v>0</v>
      </c>
      <c r="GU37" t="s">
        <v>3</v>
      </c>
      <c r="GV37">
        <f t="shared" si="45"/>
        <v>0</v>
      </c>
      <c r="GW37">
        <v>1</v>
      </c>
      <c r="GX37">
        <f t="shared" si="46"/>
        <v>0</v>
      </c>
      <c r="HA37">
        <v>0</v>
      </c>
      <c r="HB37">
        <v>0</v>
      </c>
      <c r="IK37">
        <v>0</v>
      </c>
    </row>
    <row r="38" spans="1:255" x14ac:dyDescent="0.2">
      <c r="A38" s="2">
        <v>17</v>
      </c>
      <c r="B38" s="2">
        <v>1</v>
      </c>
      <c r="C38" s="2">
        <f>ROW(SmtRes!A37)</f>
        <v>37</v>
      </c>
      <c r="D38" s="2">
        <f>ROW(EtalonRes!A47)</f>
        <v>47</v>
      </c>
      <c r="E38" s="2" t="s">
        <v>64</v>
      </c>
      <c r="F38" s="2" t="s">
        <v>65</v>
      </c>
      <c r="G38" s="2" t="s">
        <v>66</v>
      </c>
      <c r="H38" s="2" t="s">
        <v>62</v>
      </c>
      <c r="I38" s="2">
        <v>6</v>
      </c>
      <c r="J38" s="2">
        <v>0</v>
      </c>
      <c r="K38" s="2"/>
      <c r="L38" s="2"/>
      <c r="M38" s="2"/>
      <c r="N38" s="2"/>
      <c r="O38" s="2">
        <f t="shared" si="14"/>
        <v>98.52</v>
      </c>
      <c r="P38" s="2">
        <f t="shared" si="15"/>
        <v>0</v>
      </c>
      <c r="Q38" s="2">
        <f t="shared" si="16"/>
        <v>39.42</v>
      </c>
      <c r="R38" s="2">
        <f t="shared" si="17"/>
        <v>6.96</v>
      </c>
      <c r="S38" s="2">
        <f t="shared" si="18"/>
        <v>59.1</v>
      </c>
      <c r="T38" s="2">
        <f t="shared" si="19"/>
        <v>0</v>
      </c>
      <c r="U38" s="2">
        <f t="shared" si="20"/>
        <v>6.84</v>
      </c>
      <c r="V38" s="2">
        <f t="shared" si="21"/>
        <v>0.60000000000000009</v>
      </c>
      <c r="W38" s="2">
        <f t="shared" si="22"/>
        <v>0</v>
      </c>
      <c r="X38" s="2">
        <f t="shared" si="23"/>
        <v>48.88</v>
      </c>
      <c r="Y38" s="2">
        <f t="shared" si="24"/>
        <v>33.03</v>
      </c>
      <c r="Z38" s="2"/>
      <c r="AA38" s="2">
        <v>39612628</v>
      </c>
      <c r="AB38" s="2">
        <f t="shared" si="25"/>
        <v>16.420000000000002</v>
      </c>
      <c r="AC38" s="2">
        <f t="shared" si="47"/>
        <v>0</v>
      </c>
      <c r="AD38" s="2">
        <f t="shared" si="48"/>
        <v>6.57</v>
      </c>
      <c r="AE38" s="2">
        <f t="shared" si="49"/>
        <v>1.1599999999999999</v>
      </c>
      <c r="AF38" s="2">
        <f t="shared" si="50"/>
        <v>9.85</v>
      </c>
      <c r="AG38" s="2">
        <f t="shared" si="26"/>
        <v>0</v>
      </c>
      <c r="AH38" s="2">
        <f t="shared" si="51"/>
        <v>1.1399999999999999</v>
      </c>
      <c r="AI38" s="2">
        <f t="shared" si="52"/>
        <v>0.1</v>
      </c>
      <c r="AJ38" s="2">
        <f t="shared" si="27"/>
        <v>0</v>
      </c>
      <c r="AK38" s="2">
        <v>16.420000000000002</v>
      </c>
      <c r="AL38" s="2">
        <v>0</v>
      </c>
      <c r="AM38" s="2">
        <v>6.57</v>
      </c>
      <c r="AN38" s="2">
        <v>1.1599999999999999</v>
      </c>
      <c r="AO38" s="2">
        <v>9.85</v>
      </c>
      <c r="AP38" s="2">
        <v>0</v>
      </c>
      <c r="AQ38" s="2">
        <v>1.1399999999999999</v>
      </c>
      <c r="AR38" s="2">
        <v>0.1</v>
      </c>
      <c r="AS38" s="2">
        <v>0</v>
      </c>
      <c r="AT38" s="2">
        <v>74</v>
      </c>
      <c r="AU38" s="2">
        <v>50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3</v>
      </c>
      <c r="BE38" s="2" t="s">
        <v>3</v>
      </c>
      <c r="BF38" s="2" t="s">
        <v>3</v>
      </c>
      <c r="BG38" s="2" t="s">
        <v>3</v>
      </c>
      <c r="BH38" s="2">
        <v>0</v>
      </c>
      <c r="BI38" s="2">
        <v>1</v>
      </c>
      <c r="BJ38" s="2" t="s">
        <v>67</v>
      </c>
      <c r="BK38" s="2"/>
      <c r="BL38" s="2"/>
      <c r="BM38" s="2">
        <v>66004</v>
      </c>
      <c r="BN38" s="2">
        <v>0</v>
      </c>
      <c r="BO38" s="2" t="s">
        <v>3</v>
      </c>
      <c r="BP38" s="2">
        <v>0</v>
      </c>
      <c r="BQ38" s="2">
        <v>6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3</v>
      </c>
      <c r="BZ38" s="2">
        <v>74</v>
      </c>
      <c r="CA38" s="2">
        <v>50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3</v>
      </c>
      <c r="CO38" s="2">
        <v>0</v>
      </c>
      <c r="CP38" s="2">
        <f t="shared" si="28"/>
        <v>98.52000000000001</v>
      </c>
      <c r="CQ38" s="2">
        <f t="shared" si="29"/>
        <v>0</v>
      </c>
      <c r="CR38" s="2">
        <f t="shared" si="30"/>
        <v>6.57</v>
      </c>
      <c r="CS38" s="2">
        <f t="shared" si="31"/>
        <v>1.1599999999999999</v>
      </c>
      <c r="CT38" s="2">
        <f t="shared" si="32"/>
        <v>9.85</v>
      </c>
      <c r="CU38" s="2">
        <f t="shared" si="33"/>
        <v>0</v>
      </c>
      <c r="CV38" s="2">
        <f t="shared" si="34"/>
        <v>1.1399999999999999</v>
      </c>
      <c r="CW38" s="2">
        <f t="shared" si="35"/>
        <v>0.1</v>
      </c>
      <c r="CX38" s="2">
        <f t="shared" si="36"/>
        <v>0</v>
      </c>
      <c r="CY38" s="2">
        <f t="shared" si="37"/>
        <v>48.884400000000007</v>
      </c>
      <c r="CZ38" s="2">
        <f t="shared" si="38"/>
        <v>33.03</v>
      </c>
      <c r="DA38" s="2"/>
      <c r="DB38" s="2"/>
      <c r="DC38" s="2" t="s">
        <v>3</v>
      </c>
      <c r="DD38" s="2" t="s">
        <v>3</v>
      </c>
      <c r="DE38" s="2" t="s">
        <v>3</v>
      </c>
      <c r="DF38" s="2" t="s">
        <v>3</v>
      </c>
      <c r="DG38" s="2" t="s">
        <v>3</v>
      </c>
      <c r="DH38" s="2" t="s">
        <v>3</v>
      </c>
      <c r="DI38" s="2" t="s">
        <v>3</v>
      </c>
      <c r="DJ38" s="2" t="s">
        <v>3</v>
      </c>
      <c r="DK38" s="2" t="s">
        <v>3</v>
      </c>
      <c r="DL38" s="2" t="s">
        <v>3</v>
      </c>
      <c r="DM38" s="2" t="s">
        <v>3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1013</v>
      </c>
      <c r="DV38" s="2" t="s">
        <v>62</v>
      </c>
      <c r="DW38" s="2" t="s">
        <v>62</v>
      </c>
      <c r="DX38" s="2">
        <v>1</v>
      </c>
      <c r="DY38" s="2"/>
      <c r="DZ38" s="2"/>
      <c r="EA38" s="2"/>
      <c r="EB38" s="2"/>
      <c r="EC38" s="2"/>
      <c r="ED38" s="2"/>
      <c r="EE38" s="2">
        <v>39174610</v>
      </c>
      <c r="EF38" s="2">
        <v>6</v>
      </c>
      <c r="EG38" s="2" t="s">
        <v>30</v>
      </c>
      <c r="EH38" s="2">
        <v>0</v>
      </c>
      <c r="EI38" s="2" t="s">
        <v>3</v>
      </c>
      <c r="EJ38" s="2">
        <v>1</v>
      </c>
      <c r="EK38" s="2">
        <v>66004</v>
      </c>
      <c r="EL38" s="2" t="s">
        <v>31</v>
      </c>
      <c r="EM38" s="2" t="s">
        <v>32</v>
      </c>
      <c r="EN38" s="2"/>
      <c r="EO38" s="2" t="s">
        <v>3</v>
      </c>
      <c r="EP38" s="2"/>
      <c r="EQ38" s="2">
        <v>131072</v>
      </c>
      <c r="ER38" s="2">
        <v>16.420000000000002</v>
      </c>
      <c r="ES38" s="2">
        <v>0</v>
      </c>
      <c r="ET38" s="2">
        <v>6.57</v>
      </c>
      <c r="EU38" s="2">
        <v>1.1599999999999999</v>
      </c>
      <c r="EV38" s="2">
        <v>9.85</v>
      </c>
      <c r="EW38" s="2">
        <v>1.1399999999999999</v>
      </c>
      <c r="EX38" s="2">
        <v>0.1</v>
      </c>
      <c r="EY38" s="2">
        <v>0</v>
      </c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39"/>
        <v>0</v>
      </c>
      <c r="FS38" s="2">
        <v>0</v>
      </c>
      <c r="FT38" s="2"/>
      <c r="FU38" s="2"/>
      <c r="FV38" s="2"/>
      <c r="FW38" s="2"/>
      <c r="FX38" s="2">
        <v>74</v>
      </c>
      <c r="FY38" s="2">
        <v>50</v>
      </c>
      <c r="FZ38" s="2"/>
      <c r="GA38" s="2" t="s">
        <v>3</v>
      </c>
      <c r="GB38" s="2"/>
      <c r="GC38" s="2"/>
      <c r="GD38" s="2">
        <v>0</v>
      </c>
      <c r="GE38" s="2"/>
      <c r="GF38" s="2">
        <v>-2060399027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40"/>
        <v>0</v>
      </c>
      <c r="GM38" s="2">
        <f t="shared" si="41"/>
        <v>180.43</v>
      </c>
      <c r="GN38" s="2">
        <f t="shared" si="42"/>
        <v>180.43</v>
      </c>
      <c r="GO38" s="2">
        <f t="shared" si="43"/>
        <v>0</v>
      </c>
      <c r="GP38" s="2">
        <f t="shared" si="44"/>
        <v>0</v>
      </c>
      <c r="GQ38" s="2"/>
      <c r="GR38" s="2">
        <v>0</v>
      </c>
      <c r="GS38" s="2">
        <v>3</v>
      </c>
      <c r="GT38" s="2">
        <v>0</v>
      </c>
      <c r="GU38" s="2" t="s">
        <v>3</v>
      </c>
      <c r="GV38" s="2">
        <f t="shared" si="45"/>
        <v>0</v>
      </c>
      <c r="GW38" s="2">
        <v>1</v>
      </c>
      <c r="GX38" s="2">
        <f t="shared" si="46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17</v>
      </c>
      <c r="B39">
        <v>1</v>
      </c>
      <c r="C39">
        <f>ROW(SmtRes!A40)</f>
        <v>40</v>
      </c>
      <c r="D39">
        <f>ROW(EtalonRes!A50)</f>
        <v>50</v>
      </c>
      <c r="E39" t="s">
        <v>64</v>
      </c>
      <c r="F39" t="s">
        <v>65</v>
      </c>
      <c r="G39" t="s">
        <v>66</v>
      </c>
      <c r="H39" t="s">
        <v>62</v>
      </c>
      <c r="I39">
        <v>6</v>
      </c>
      <c r="J39">
        <v>0</v>
      </c>
      <c r="O39">
        <f t="shared" si="14"/>
        <v>507.38</v>
      </c>
      <c r="P39">
        <f t="shared" si="15"/>
        <v>0</v>
      </c>
      <c r="Q39">
        <f t="shared" si="16"/>
        <v>203.01</v>
      </c>
      <c r="R39">
        <f t="shared" si="17"/>
        <v>35.840000000000003</v>
      </c>
      <c r="S39">
        <f t="shared" si="18"/>
        <v>304.37</v>
      </c>
      <c r="T39">
        <f t="shared" si="19"/>
        <v>0</v>
      </c>
      <c r="U39">
        <f t="shared" si="20"/>
        <v>6.84</v>
      </c>
      <c r="V39">
        <f t="shared" si="21"/>
        <v>0.60000000000000009</v>
      </c>
      <c r="W39">
        <f t="shared" si="22"/>
        <v>0</v>
      </c>
      <c r="X39">
        <f t="shared" si="23"/>
        <v>251.76</v>
      </c>
      <c r="Y39">
        <f t="shared" si="24"/>
        <v>170.11</v>
      </c>
      <c r="AA39">
        <v>39612629</v>
      </c>
      <c r="AB39">
        <f t="shared" si="25"/>
        <v>16.420000000000002</v>
      </c>
      <c r="AC39">
        <f t="shared" si="47"/>
        <v>0</v>
      </c>
      <c r="AD39">
        <f t="shared" si="48"/>
        <v>6.57</v>
      </c>
      <c r="AE39">
        <f t="shared" si="49"/>
        <v>1.1599999999999999</v>
      </c>
      <c r="AF39">
        <f t="shared" si="50"/>
        <v>9.85</v>
      </c>
      <c r="AG39">
        <f t="shared" si="26"/>
        <v>0</v>
      </c>
      <c r="AH39">
        <f t="shared" si="51"/>
        <v>1.1399999999999999</v>
      </c>
      <c r="AI39">
        <f t="shared" si="52"/>
        <v>0.1</v>
      </c>
      <c r="AJ39">
        <f t="shared" si="27"/>
        <v>0</v>
      </c>
      <c r="AK39">
        <v>16.420000000000002</v>
      </c>
      <c r="AL39">
        <v>0</v>
      </c>
      <c r="AM39">
        <v>6.57</v>
      </c>
      <c r="AN39">
        <v>1.1599999999999999</v>
      </c>
      <c r="AO39">
        <v>9.85</v>
      </c>
      <c r="AP39">
        <v>0</v>
      </c>
      <c r="AQ39">
        <v>1.1399999999999999</v>
      </c>
      <c r="AR39">
        <v>0.1</v>
      </c>
      <c r="AS39">
        <v>0</v>
      </c>
      <c r="AT39">
        <v>74</v>
      </c>
      <c r="AU39">
        <v>50</v>
      </c>
      <c r="AV39">
        <v>1</v>
      </c>
      <c r="AW39">
        <v>1</v>
      </c>
      <c r="AZ39">
        <v>5.15</v>
      </c>
      <c r="BA39">
        <v>5.15</v>
      </c>
      <c r="BB39">
        <v>5.15</v>
      </c>
      <c r="BC39">
        <v>5.15</v>
      </c>
      <c r="BD39" t="s">
        <v>3</v>
      </c>
      <c r="BE39" t="s">
        <v>3</v>
      </c>
      <c r="BF39" t="s">
        <v>3</v>
      </c>
      <c r="BG39" t="s">
        <v>3</v>
      </c>
      <c r="BH39">
        <v>0</v>
      </c>
      <c r="BI39">
        <v>1</v>
      </c>
      <c r="BJ39" t="s">
        <v>67</v>
      </c>
      <c r="BM39">
        <v>66004</v>
      </c>
      <c r="BN39">
        <v>0</v>
      </c>
      <c r="BO39" t="s">
        <v>3</v>
      </c>
      <c r="BP39">
        <v>0</v>
      </c>
      <c r="BQ39">
        <v>6</v>
      </c>
      <c r="BR39">
        <v>0</v>
      </c>
      <c r="BS39">
        <v>5.15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74</v>
      </c>
      <c r="CA39">
        <v>50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28"/>
        <v>507.38</v>
      </c>
      <c r="CQ39">
        <f t="shared" si="29"/>
        <v>0</v>
      </c>
      <c r="CR39">
        <f t="shared" si="30"/>
        <v>33.835500000000003</v>
      </c>
      <c r="CS39">
        <f t="shared" si="31"/>
        <v>5.9740000000000002</v>
      </c>
      <c r="CT39">
        <f t="shared" si="32"/>
        <v>50.727499999999999</v>
      </c>
      <c r="CU39">
        <f t="shared" si="33"/>
        <v>0</v>
      </c>
      <c r="CV39">
        <f t="shared" si="34"/>
        <v>1.1399999999999999</v>
      </c>
      <c r="CW39">
        <f t="shared" si="35"/>
        <v>0.1</v>
      </c>
      <c r="CX39">
        <f t="shared" si="36"/>
        <v>0</v>
      </c>
      <c r="CY39">
        <f t="shared" si="37"/>
        <v>251.75540000000001</v>
      </c>
      <c r="CZ39">
        <f t="shared" si="38"/>
        <v>170.10499999999999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1013</v>
      </c>
      <c r="DV39" t="s">
        <v>62</v>
      </c>
      <c r="DW39" t="s">
        <v>62</v>
      </c>
      <c r="DX39">
        <v>1</v>
      </c>
      <c r="EE39">
        <v>39174610</v>
      </c>
      <c r="EF39">
        <v>6</v>
      </c>
      <c r="EG39" t="s">
        <v>30</v>
      </c>
      <c r="EH39">
        <v>0</v>
      </c>
      <c r="EI39" t="s">
        <v>3</v>
      </c>
      <c r="EJ39">
        <v>1</v>
      </c>
      <c r="EK39">
        <v>66004</v>
      </c>
      <c r="EL39" t="s">
        <v>31</v>
      </c>
      <c r="EM39" t="s">
        <v>32</v>
      </c>
      <c r="EO39" t="s">
        <v>3</v>
      </c>
      <c r="EQ39">
        <v>131072</v>
      </c>
      <c r="ER39">
        <v>16.420000000000002</v>
      </c>
      <c r="ES39">
        <v>0</v>
      </c>
      <c r="ET39">
        <v>6.57</v>
      </c>
      <c r="EU39">
        <v>1.1599999999999999</v>
      </c>
      <c r="EV39">
        <v>9.85</v>
      </c>
      <c r="EW39">
        <v>1.1399999999999999</v>
      </c>
      <c r="EX39">
        <v>0.1</v>
      </c>
      <c r="EY39">
        <v>0</v>
      </c>
      <c r="FQ39">
        <v>0</v>
      </c>
      <c r="FR39">
        <f t="shared" si="39"/>
        <v>0</v>
      </c>
      <c r="FS39">
        <v>0</v>
      </c>
      <c r="FX39">
        <v>74</v>
      </c>
      <c r="FY39">
        <v>50</v>
      </c>
      <c r="GA39" t="s">
        <v>3</v>
      </c>
      <c r="GD39">
        <v>0</v>
      </c>
      <c r="GF39">
        <v>-2060399027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40"/>
        <v>0</v>
      </c>
      <c r="GM39">
        <f t="shared" si="41"/>
        <v>929.25</v>
      </c>
      <c r="GN39">
        <f t="shared" si="42"/>
        <v>929.25</v>
      </c>
      <c r="GO39">
        <f t="shared" si="43"/>
        <v>0</v>
      </c>
      <c r="GP39">
        <f t="shared" si="44"/>
        <v>0</v>
      </c>
      <c r="GR39">
        <v>0</v>
      </c>
      <c r="GS39">
        <v>3</v>
      </c>
      <c r="GT39">
        <v>0</v>
      </c>
      <c r="GU39" t="s">
        <v>3</v>
      </c>
      <c r="GV39">
        <f t="shared" si="45"/>
        <v>0</v>
      </c>
      <c r="GW39">
        <v>1</v>
      </c>
      <c r="GX39">
        <f t="shared" si="46"/>
        <v>0</v>
      </c>
      <c r="HA39">
        <v>0</v>
      </c>
      <c r="HB39">
        <v>0</v>
      </c>
      <c r="IK39">
        <v>0</v>
      </c>
    </row>
    <row r="40" spans="1:255" x14ac:dyDescent="0.2">
      <c r="A40" s="2">
        <v>17</v>
      </c>
      <c r="B40" s="2">
        <v>1</v>
      </c>
      <c r="C40" s="2">
        <f>ROW(SmtRes!A60)</f>
        <v>60</v>
      </c>
      <c r="D40" s="2">
        <f>ROW(EtalonRes!A67)</f>
        <v>67</v>
      </c>
      <c r="E40" s="2" t="s">
        <v>68</v>
      </c>
      <c r="F40" s="2" t="s">
        <v>69</v>
      </c>
      <c r="G40" s="2" t="s">
        <v>70</v>
      </c>
      <c r="H40" s="2" t="s">
        <v>71</v>
      </c>
      <c r="I40" s="2">
        <f>ROUND(9/10,9)</f>
        <v>0.9</v>
      </c>
      <c r="J40" s="2">
        <v>0</v>
      </c>
      <c r="K40" s="2"/>
      <c r="L40" s="2"/>
      <c r="M40" s="2"/>
      <c r="N40" s="2"/>
      <c r="O40" s="2">
        <f t="shared" si="14"/>
        <v>8441.17</v>
      </c>
      <c r="P40" s="2">
        <f t="shared" si="15"/>
        <v>5699.2</v>
      </c>
      <c r="Q40" s="2">
        <f t="shared" si="16"/>
        <v>1835.61</v>
      </c>
      <c r="R40" s="2">
        <f t="shared" si="17"/>
        <v>248.32</v>
      </c>
      <c r="S40" s="2">
        <f t="shared" si="18"/>
        <v>906.36</v>
      </c>
      <c r="T40" s="2">
        <f t="shared" si="19"/>
        <v>0</v>
      </c>
      <c r="U40" s="2">
        <f t="shared" si="20"/>
        <v>99.929249999999982</v>
      </c>
      <c r="V40" s="2">
        <f t="shared" si="21"/>
        <v>19.462500000000002</v>
      </c>
      <c r="W40" s="2">
        <f t="shared" si="22"/>
        <v>0</v>
      </c>
      <c r="X40" s="2">
        <f t="shared" si="23"/>
        <v>1350.98</v>
      </c>
      <c r="Y40" s="2">
        <f t="shared" si="24"/>
        <v>877.56</v>
      </c>
      <c r="Z40" s="2"/>
      <c r="AA40" s="2">
        <v>39612628</v>
      </c>
      <c r="AB40" s="2">
        <f t="shared" si="25"/>
        <v>9379.0689999999995</v>
      </c>
      <c r="AC40" s="2">
        <f t="shared" si="47"/>
        <v>6332.44</v>
      </c>
      <c r="AD40" s="2">
        <f>ROUND(((((ET40*1.25))-((EU40*1.25)))+AE40),6)</f>
        <v>2039.5625</v>
      </c>
      <c r="AE40" s="2">
        <f>ROUND(((EU40*1.25)),6)</f>
        <v>275.91250000000002</v>
      </c>
      <c r="AF40" s="2">
        <f>ROUND(((EV40*1.15)),6)</f>
        <v>1007.0665</v>
      </c>
      <c r="AG40" s="2">
        <f t="shared" si="26"/>
        <v>0</v>
      </c>
      <c r="AH40" s="2">
        <f>((EW40*1.15))</f>
        <v>111.03249999999998</v>
      </c>
      <c r="AI40" s="2">
        <f>((EX40*1.25))</f>
        <v>21.625</v>
      </c>
      <c r="AJ40" s="2">
        <f t="shared" si="27"/>
        <v>0</v>
      </c>
      <c r="AK40" s="2">
        <v>8839.7999999999993</v>
      </c>
      <c r="AL40" s="2">
        <v>6332.44</v>
      </c>
      <c r="AM40" s="2">
        <v>1631.65</v>
      </c>
      <c r="AN40" s="2">
        <v>220.73</v>
      </c>
      <c r="AO40" s="2">
        <v>875.71</v>
      </c>
      <c r="AP40" s="2">
        <v>0</v>
      </c>
      <c r="AQ40" s="2">
        <v>96.55</v>
      </c>
      <c r="AR40" s="2">
        <v>17.3</v>
      </c>
      <c r="AS40" s="2">
        <v>0</v>
      </c>
      <c r="AT40" s="2">
        <v>117</v>
      </c>
      <c r="AU40" s="2">
        <v>76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3</v>
      </c>
      <c r="BE40" s="2" t="s">
        <v>3</v>
      </c>
      <c r="BF40" s="2" t="s">
        <v>3</v>
      </c>
      <c r="BG40" s="2" t="s">
        <v>3</v>
      </c>
      <c r="BH40" s="2">
        <v>0</v>
      </c>
      <c r="BI40" s="2">
        <v>1</v>
      </c>
      <c r="BJ40" s="2" t="s">
        <v>72</v>
      </c>
      <c r="BK40" s="2"/>
      <c r="BL40" s="2"/>
      <c r="BM40" s="2">
        <v>23001</v>
      </c>
      <c r="BN40" s="2">
        <v>0</v>
      </c>
      <c r="BO40" s="2" t="s">
        <v>3</v>
      </c>
      <c r="BP40" s="2">
        <v>0</v>
      </c>
      <c r="BQ40" s="2">
        <v>2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3</v>
      </c>
      <c r="BZ40" s="2">
        <v>130</v>
      </c>
      <c r="CA40" s="2">
        <v>89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715</v>
      </c>
      <c r="CO40" s="2">
        <v>0</v>
      </c>
      <c r="CP40" s="2">
        <f t="shared" si="28"/>
        <v>8441.17</v>
      </c>
      <c r="CQ40" s="2">
        <f t="shared" si="29"/>
        <v>6332.44</v>
      </c>
      <c r="CR40" s="2">
        <f t="shared" si="30"/>
        <v>2039.5625</v>
      </c>
      <c r="CS40" s="2">
        <f t="shared" si="31"/>
        <v>275.91250000000002</v>
      </c>
      <c r="CT40" s="2">
        <f t="shared" si="32"/>
        <v>1007.0665</v>
      </c>
      <c r="CU40" s="2">
        <f t="shared" si="33"/>
        <v>0</v>
      </c>
      <c r="CV40" s="2">
        <f t="shared" si="34"/>
        <v>111.03249999999998</v>
      </c>
      <c r="CW40" s="2">
        <f t="shared" si="35"/>
        <v>21.625</v>
      </c>
      <c r="CX40" s="2">
        <f t="shared" si="36"/>
        <v>0</v>
      </c>
      <c r="CY40" s="2">
        <f t="shared" si="37"/>
        <v>1350.9756</v>
      </c>
      <c r="CZ40" s="2">
        <f t="shared" si="38"/>
        <v>877.55680000000007</v>
      </c>
      <c r="DA40" s="2"/>
      <c r="DB40" s="2"/>
      <c r="DC40" s="2" t="s">
        <v>3</v>
      </c>
      <c r="DD40" s="2" t="s">
        <v>3</v>
      </c>
      <c r="DE40" s="2" t="s">
        <v>17</v>
      </c>
      <c r="DF40" s="2" t="s">
        <v>17</v>
      </c>
      <c r="DG40" s="2" t="s">
        <v>18</v>
      </c>
      <c r="DH40" s="2" t="s">
        <v>3</v>
      </c>
      <c r="DI40" s="2" t="s">
        <v>18</v>
      </c>
      <c r="DJ40" s="2" t="s">
        <v>17</v>
      </c>
      <c r="DK40" s="2" t="s">
        <v>3</v>
      </c>
      <c r="DL40" s="2" t="s">
        <v>3</v>
      </c>
      <c r="DM40" s="2" t="s">
        <v>3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1007</v>
      </c>
      <c r="DV40" s="2" t="s">
        <v>71</v>
      </c>
      <c r="DW40" s="2" t="s">
        <v>71</v>
      </c>
      <c r="DX40" s="2">
        <v>10</v>
      </c>
      <c r="DY40" s="2"/>
      <c r="DZ40" s="2"/>
      <c r="EA40" s="2"/>
      <c r="EB40" s="2"/>
      <c r="EC40" s="2"/>
      <c r="ED40" s="2"/>
      <c r="EE40" s="2">
        <v>39174537</v>
      </c>
      <c r="EF40" s="2">
        <v>2</v>
      </c>
      <c r="EG40" s="2" t="s">
        <v>19</v>
      </c>
      <c r="EH40" s="2">
        <v>0</v>
      </c>
      <c r="EI40" s="2" t="s">
        <v>3</v>
      </c>
      <c r="EJ40" s="2">
        <v>1</v>
      </c>
      <c r="EK40" s="2">
        <v>23001</v>
      </c>
      <c r="EL40" s="2" t="s">
        <v>73</v>
      </c>
      <c r="EM40" s="2" t="s">
        <v>74</v>
      </c>
      <c r="EN40" s="2"/>
      <c r="EO40" s="2" t="s">
        <v>22</v>
      </c>
      <c r="EP40" s="2"/>
      <c r="EQ40" s="2">
        <v>131072</v>
      </c>
      <c r="ER40" s="2">
        <v>8839.7999999999993</v>
      </c>
      <c r="ES40" s="2">
        <v>6332.44</v>
      </c>
      <c r="ET40" s="2">
        <v>1631.65</v>
      </c>
      <c r="EU40" s="2">
        <v>220.73</v>
      </c>
      <c r="EV40" s="2">
        <v>875.71</v>
      </c>
      <c r="EW40" s="2">
        <v>96.55</v>
      </c>
      <c r="EX40" s="2">
        <v>17.3</v>
      </c>
      <c r="EY40" s="2">
        <v>0</v>
      </c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39"/>
        <v>0</v>
      </c>
      <c r="FS40" s="2">
        <v>0</v>
      </c>
      <c r="FT40" s="2" t="s">
        <v>23</v>
      </c>
      <c r="FU40" s="2" t="s">
        <v>24</v>
      </c>
      <c r="FV40" s="2"/>
      <c r="FW40" s="2"/>
      <c r="FX40" s="2">
        <v>117</v>
      </c>
      <c r="FY40" s="2">
        <v>75.650000000000006</v>
      </c>
      <c r="FZ40" s="2"/>
      <c r="GA40" s="2" t="s">
        <v>3</v>
      </c>
      <c r="GB40" s="2"/>
      <c r="GC40" s="2"/>
      <c r="GD40" s="2">
        <v>0</v>
      </c>
      <c r="GE40" s="2"/>
      <c r="GF40" s="2">
        <v>613441697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40"/>
        <v>0</v>
      </c>
      <c r="GM40" s="2">
        <f t="shared" si="41"/>
        <v>10669.71</v>
      </c>
      <c r="GN40" s="2">
        <f t="shared" si="42"/>
        <v>10669.71</v>
      </c>
      <c r="GO40" s="2">
        <f t="shared" si="43"/>
        <v>0</v>
      </c>
      <c r="GP40" s="2">
        <f t="shared" si="44"/>
        <v>0</v>
      </c>
      <c r="GQ40" s="2"/>
      <c r="GR40" s="2">
        <v>0</v>
      </c>
      <c r="GS40" s="2">
        <v>3</v>
      </c>
      <c r="GT40" s="2">
        <v>0</v>
      </c>
      <c r="GU40" s="2" t="s">
        <v>3</v>
      </c>
      <c r="GV40" s="2">
        <f t="shared" si="45"/>
        <v>0</v>
      </c>
      <c r="GW40" s="2">
        <v>1</v>
      </c>
      <c r="GX40" s="2">
        <f t="shared" si="46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17</v>
      </c>
      <c r="B41">
        <v>1</v>
      </c>
      <c r="C41">
        <f>ROW(SmtRes!A80)</f>
        <v>80</v>
      </c>
      <c r="D41">
        <f>ROW(EtalonRes!A84)</f>
        <v>84</v>
      </c>
      <c r="E41" t="s">
        <v>68</v>
      </c>
      <c r="F41" t="s">
        <v>69</v>
      </c>
      <c r="G41" t="s">
        <v>70</v>
      </c>
      <c r="H41" t="s">
        <v>71</v>
      </c>
      <c r="I41">
        <f>ROUND(9/10,9)</f>
        <v>0.9</v>
      </c>
      <c r="J41">
        <v>0</v>
      </c>
      <c r="O41">
        <f t="shared" si="14"/>
        <v>43471.98</v>
      </c>
      <c r="P41">
        <f t="shared" si="15"/>
        <v>29350.86</v>
      </c>
      <c r="Q41">
        <f t="shared" si="16"/>
        <v>9453.3700000000008</v>
      </c>
      <c r="R41">
        <f t="shared" si="17"/>
        <v>1278.8499999999999</v>
      </c>
      <c r="S41">
        <f t="shared" si="18"/>
        <v>4667.75</v>
      </c>
      <c r="T41">
        <f t="shared" si="19"/>
        <v>0</v>
      </c>
      <c r="U41">
        <f t="shared" si="20"/>
        <v>99.929249999999982</v>
      </c>
      <c r="V41">
        <f t="shared" si="21"/>
        <v>19.462500000000002</v>
      </c>
      <c r="W41">
        <f t="shared" si="22"/>
        <v>0</v>
      </c>
      <c r="X41">
        <f t="shared" si="23"/>
        <v>6957.52</v>
      </c>
      <c r="Y41">
        <f t="shared" si="24"/>
        <v>4519.42</v>
      </c>
      <c r="AA41">
        <v>39612629</v>
      </c>
      <c r="AB41">
        <f t="shared" si="25"/>
        <v>9379.0689999999995</v>
      </c>
      <c r="AC41">
        <f t="shared" si="47"/>
        <v>6332.44</v>
      </c>
      <c r="AD41">
        <f>ROUND(((((ET41*1.25))-((EU41*1.25)))+AE41),6)</f>
        <v>2039.5625</v>
      </c>
      <c r="AE41">
        <f>ROUND(((EU41*1.25)),6)</f>
        <v>275.91250000000002</v>
      </c>
      <c r="AF41">
        <f>ROUND(((EV41*1.15)),6)</f>
        <v>1007.0665</v>
      </c>
      <c r="AG41">
        <f t="shared" si="26"/>
        <v>0</v>
      </c>
      <c r="AH41">
        <f>((EW41*1.15))</f>
        <v>111.03249999999998</v>
      </c>
      <c r="AI41">
        <f>((EX41*1.25))</f>
        <v>21.625</v>
      </c>
      <c r="AJ41">
        <f t="shared" si="27"/>
        <v>0</v>
      </c>
      <c r="AK41">
        <v>8839.7999999999993</v>
      </c>
      <c r="AL41">
        <v>6332.44</v>
      </c>
      <c r="AM41">
        <v>1631.65</v>
      </c>
      <c r="AN41">
        <v>220.73</v>
      </c>
      <c r="AO41">
        <v>875.71</v>
      </c>
      <c r="AP41">
        <v>0</v>
      </c>
      <c r="AQ41">
        <v>96.55</v>
      </c>
      <c r="AR41">
        <v>17.3</v>
      </c>
      <c r="AS41">
        <v>0</v>
      </c>
      <c r="AT41">
        <v>117</v>
      </c>
      <c r="AU41">
        <v>76</v>
      </c>
      <c r="AV41">
        <v>1</v>
      </c>
      <c r="AW41">
        <v>1</v>
      </c>
      <c r="AZ41">
        <v>5.15</v>
      </c>
      <c r="BA41">
        <v>5.15</v>
      </c>
      <c r="BB41">
        <v>5.15</v>
      </c>
      <c r="BC41">
        <v>5.15</v>
      </c>
      <c r="BD41" t="s">
        <v>3</v>
      </c>
      <c r="BE41" t="s">
        <v>3</v>
      </c>
      <c r="BF41" t="s">
        <v>3</v>
      </c>
      <c r="BG41" t="s">
        <v>3</v>
      </c>
      <c r="BH41">
        <v>0</v>
      </c>
      <c r="BI41">
        <v>1</v>
      </c>
      <c r="BJ41" t="s">
        <v>72</v>
      </c>
      <c r="BM41">
        <v>23001</v>
      </c>
      <c r="BN41">
        <v>0</v>
      </c>
      <c r="BO41" t="s">
        <v>3</v>
      </c>
      <c r="BP41">
        <v>0</v>
      </c>
      <c r="BQ41">
        <v>2</v>
      </c>
      <c r="BR41">
        <v>0</v>
      </c>
      <c r="BS41">
        <v>5.15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130</v>
      </c>
      <c r="CA41">
        <v>89</v>
      </c>
      <c r="CF41">
        <v>0</v>
      </c>
      <c r="CG41">
        <v>0</v>
      </c>
      <c r="CM41">
        <v>0</v>
      </c>
      <c r="CN41" t="s">
        <v>715</v>
      </c>
      <c r="CO41">
        <v>0</v>
      </c>
      <c r="CP41">
        <f t="shared" si="28"/>
        <v>43471.98</v>
      </c>
      <c r="CQ41">
        <f t="shared" si="29"/>
        <v>32612.065999999999</v>
      </c>
      <c r="CR41">
        <f t="shared" si="30"/>
        <v>10503.746875000001</v>
      </c>
      <c r="CS41">
        <f t="shared" si="31"/>
        <v>1420.9493750000001</v>
      </c>
      <c r="CT41">
        <f t="shared" si="32"/>
        <v>5186.3924750000006</v>
      </c>
      <c r="CU41">
        <f t="shared" si="33"/>
        <v>0</v>
      </c>
      <c r="CV41">
        <f t="shared" si="34"/>
        <v>111.03249999999998</v>
      </c>
      <c r="CW41">
        <f t="shared" si="35"/>
        <v>21.625</v>
      </c>
      <c r="CX41">
        <f t="shared" si="36"/>
        <v>0</v>
      </c>
      <c r="CY41">
        <f t="shared" si="37"/>
        <v>6957.5220000000008</v>
      </c>
      <c r="CZ41">
        <f t="shared" si="38"/>
        <v>4519.4160000000002</v>
      </c>
      <c r="DC41" t="s">
        <v>3</v>
      </c>
      <c r="DD41" t="s">
        <v>3</v>
      </c>
      <c r="DE41" t="s">
        <v>17</v>
      </c>
      <c r="DF41" t="s">
        <v>17</v>
      </c>
      <c r="DG41" t="s">
        <v>18</v>
      </c>
      <c r="DH41" t="s">
        <v>3</v>
      </c>
      <c r="DI41" t="s">
        <v>18</v>
      </c>
      <c r="DJ41" t="s">
        <v>17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1007</v>
      </c>
      <c r="DV41" t="s">
        <v>71</v>
      </c>
      <c r="DW41" t="s">
        <v>71</v>
      </c>
      <c r="DX41">
        <v>10</v>
      </c>
      <c r="EE41">
        <v>39174537</v>
      </c>
      <c r="EF41">
        <v>2</v>
      </c>
      <c r="EG41" t="s">
        <v>19</v>
      </c>
      <c r="EH41">
        <v>0</v>
      </c>
      <c r="EI41" t="s">
        <v>3</v>
      </c>
      <c r="EJ41">
        <v>1</v>
      </c>
      <c r="EK41">
        <v>23001</v>
      </c>
      <c r="EL41" t="s">
        <v>73</v>
      </c>
      <c r="EM41" t="s">
        <v>74</v>
      </c>
      <c r="EO41" t="s">
        <v>22</v>
      </c>
      <c r="EQ41">
        <v>131072</v>
      </c>
      <c r="ER41">
        <v>8839.7999999999993</v>
      </c>
      <c r="ES41">
        <v>6332.44</v>
      </c>
      <c r="ET41">
        <v>1631.65</v>
      </c>
      <c r="EU41">
        <v>220.73</v>
      </c>
      <c r="EV41">
        <v>875.71</v>
      </c>
      <c r="EW41">
        <v>96.55</v>
      </c>
      <c r="EX41">
        <v>17.3</v>
      </c>
      <c r="EY41">
        <v>0</v>
      </c>
      <c r="FQ41">
        <v>0</v>
      </c>
      <c r="FR41">
        <f t="shared" si="39"/>
        <v>0</v>
      </c>
      <c r="FS41">
        <v>0</v>
      </c>
      <c r="FT41" t="s">
        <v>23</v>
      </c>
      <c r="FU41" t="s">
        <v>24</v>
      </c>
      <c r="FX41">
        <v>117</v>
      </c>
      <c r="FY41">
        <v>75.650000000000006</v>
      </c>
      <c r="GA41" t="s">
        <v>3</v>
      </c>
      <c r="GD41">
        <v>0</v>
      </c>
      <c r="GF41">
        <v>613441697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40"/>
        <v>0</v>
      </c>
      <c r="GM41">
        <f t="shared" si="41"/>
        <v>54948.92</v>
      </c>
      <c r="GN41">
        <f t="shared" si="42"/>
        <v>54948.92</v>
      </c>
      <c r="GO41">
        <f t="shared" si="43"/>
        <v>0</v>
      </c>
      <c r="GP41">
        <f t="shared" si="44"/>
        <v>0</v>
      </c>
      <c r="GR41">
        <v>0</v>
      </c>
      <c r="GS41">
        <v>3</v>
      </c>
      <c r="GT41">
        <v>0</v>
      </c>
      <c r="GU41" t="s">
        <v>3</v>
      </c>
      <c r="GV41">
        <f t="shared" si="45"/>
        <v>0</v>
      </c>
      <c r="GW41">
        <v>1</v>
      </c>
      <c r="GX41">
        <f t="shared" si="46"/>
        <v>0</v>
      </c>
      <c r="HA41">
        <v>0</v>
      </c>
      <c r="HB41">
        <v>0</v>
      </c>
      <c r="IK41">
        <v>0</v>
      </c>
    </row>
    <row r="42" spans="1:255" x14ac:dyDescent="0.2">
      <c r="A42" s="2">
        <v>18</v>
      </c>
      <c r="B42" s="2">
        <v>1</v>
      </c>
      <c r="C42" s="2">
        <v>48</v>
      </c>
      <c r="D42" s="2"/>
      <c r="E42" s="2" t="s">
        <v>75</v>
      </c>
      <c r="F42" s="2" t="s">
        <v>76</v>
      </c>
      <c r="G42" s="2" t="s">
        <v>77</v>
      </c>
      <c r="H42" s="2" t="s">
        <v>28</v>
      </c>
      <c r="I42" s="2">
        <f>I40*J42</f>
        <v>1.3049999999999999</v>
      </c>
      <c r="J42" s="2">
        <v>1.45</v>
      </c>
      <c r="K42" s="2"/>
      <c r="L42" s="2"/>
      <c r="M42" s="2"/>
      <c r="N42" s="2"/>
      <c r="O42" s="2">
        <f t="shared" si="14"/>
        <v>0</v>
      </c>
      <c r="P42" s="2">
        <f t="shared" si="15"/>
        <v>0</v>
      </c>
      <c r="Q42" s="2">
        <f t="shared" si="16"/>
        <v>0</v>
      </c>
      <c r="R42" s="2">
        <f t="shared" si="17"/>
        <v>0</v>
      </c>
      <c r="S42" s="2">
        <f t="shared" si="18"/>
        <v>0</v>
      </c>
      <c r="T42" s="2">
        <f t="shared" si="19"/>
        <v>0</v>
      </c>
      <c r="U42" s="2">
        <f t="shared" si="20"/>
        <v>0</v>
      </c>
      <c r="V42" s="2">
        <f t="shared" si="21"/>
        <v>0</v>
      </c>
      <c r="W42" s="2">
        <f t="shared" si="22"/>
        <v>0</v>
      </c>
      <c r="X42" s="2">
        <f t="shared" si="23"/>
        <v>0</v>
      </c>
      <c r="Y42" s="2">
        <f t="shared" si="24"/>
        <v>0</v>
      </c>
      <c r="Z42" s="2"/>
      <c r="AA42" s="2">
        <v>39612628</v>
      </c>
      <c r="AB42" s="2">
        <f t="shared" si="25"/>
        <v>0</v>
      </c>
      <c r="AC42" s="2">
        <f t="shared" si="47"/>
        <v>0</v>
      </c>
      <c r="AD42" s="2">
        <f t="shared" ref="AD42:AD59" si="53">ROUND((((ET42)-(EU42))+AE42),6)</f>
        <v>0</v>
      </c>
      <c r="AE42" s="2">
        <f t="shared" ref="AE42:AE59" si="54">ROUND((EU42),6)</f>
        <v>0</v>
      </c>
      <c r="AF42" s="2">
        <f t="shared" ref="AF42:AF59" si="55">ROUND((EV42),6)</f>
        <v>0</v>
      </c>
      <c r="AG42" s="2">
        <f t="shared" si="26"/>
        <v>0</v>
      </c>
      <c r="AH42" s="2">
        <f t="shared" ref="AH42:AH59" si="56">(EW42)</f>
        <v>0</v>
      </c>
      <c r="AI42" s="2">
        <f t="shared" ref="AI42:AI59" si="57">(EX42)</f>
        <v>0</v>
      </c>
      <c r="AJ42" s="2">
        <f t="shared" si="27"/>
        <v>0</v>
      </c>
      <c r="AK42" s="2">
        <v>0</v>
      </c>
      <c r="AL42" s="2">
        <v>0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117</v>
      </c>
      <c r="AU42" s="2">
        <v>76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3</v>
      </c>
      <c r="BE42" s="2" t="s">
        <v>3</v>
      </c>
      <c r="BF42" s="2" t="s">
        <v>3</v>
      </c>
      <c r="BG42" s="2" t="s">
        <v>3</v>
      </c>
      <c r="BH42" s="2">
        <v>3</v>
      </c>
      <c r="BI42" s="2">
        <v>1</v>
      </c>
      <c r="BJ42" s="2" t="s">
        <v>3</v>
      </c>
      <c r="BK42" s="2"/>
      <c r="BL42" s="2"/>
      <c r="BM42" s="2">
        <v>23001</v>
      </c>
      <c r="BN42" s="2">
        <v>0</v>
      </c>
      <c r="BO42" s="2" t="s">
        <v>3</v>
      </c>
      <c r="BP42" s="2">
        <v>0</v>
      </c>
      <c r="BQ42" s="2">
        <v>2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3</v>
      </c>
      <c r="BZ42" s="2">
        <v>130</v>
      </c>
      <c r="CA42" s="2">
        <v>89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3</v>
      </c>
      <c r="CO42" s="2">
        <v>0</v>
      </c>
      <c r="CP42" s="2">
        <f t="shared" si="28"/>
        <v>0</v>
      </c>
      <c r="CQ42" s="2">
        <f t="shared" si="29"/>
        <v>0</v>
      </c>
      <c r="CR42" s="2">
        <f t="shared" si="30"/>
        <v>0</v>
      </c>
      <c r="CS42" s="2">
        <f t="shared" si="31"/>
        <v>0</v>
      </c>
      <c r="CT42" s="2">
        <f t="shared" si="32"/>
        <v>0</v>
      </c>
      <c r="CU42" s="2">
        <f t="shared" si="33"/>
        <v>0</v>
      </c>
      <c r="CV42" s="2">
        <f t="shared" si="34"/>
        <v>0</v>
      </c>
      <c r="CW42" s="2">
        <f t="shared" si="35"/>
        <v>0</v>
      </c>
      <c r="CX42" s="2">
        <f t="shared" si="36"/>
        <v>0</v>
      </c>
      <c r="CY42" s="2">
        <f t="shared" si="37"/>
        <v>0</v>
      </c>
      <c r="CZ42" s="2">
        <f t="shared" si="38"/>
        <v>0</v>
      </c>
      <c r="DA42" s="2"/>
      <c r="DB42" s="2"/>
      <c r="DC42" s="2" t="s">
        <v>3</v>
      </c>
      <c r="DD42" s="2" t="s">
        <v>3</v>
      </c>
      <c r="DE42" s="2" t="s">
        <v>3</v>
      </c>
      <c r="DF42" s="2" t="s">
        <v>3</v>
      </c>
      <c r="DG42" s="2" t="s">
        <v>3</v>
      </c>
      <c r="DH42" s="2" t="s">
        <v>3</v>
      </c>
      <c r="DI42" s="2" t="s">
        <v>3</v>
      </c>
      <c r="DJ42" s="2" t="s">
        <v>3</v>
      </c>
      <c r="DK42" s="2" t="s">
        <v>3</v>
      </c>
      <c r="DL42" s="2" t="s">
        <v>3</v>
      </c>
      <c r="DM42" s="2" t="s">
        <v>3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1007</v>
      </c>
      <c r="DV42" s="2" t="s">
        <v>28</v>
      </c>
      <c r="DW42" s="2" t="s">
        <v>28</v>
      </c>
      <c r="DX42" s="2">
        <v>1</v>
      </c>
      <c r="DY42" s="2"/>
      <c r="DZ42" s="2"/>
      <c r="EA42" s="2"/>
      <c r="EB42" s="2"/>
      <c r="EC42" s="2"/>
      <c r="ED42" s="2"/>
      <c r="EE42" s="2">
        <v>39174537</v>
      </c>
      <c r="EF42" s="2">
        <v>2</v>
      </c>
      <c r="EG42" s="2" t="s">
        <v>19</v>
      </c>
      <c r="EH42" s="2">
        <v>0</v>
      </c>
      <c r="EI42" s="2" t="s">
        <v>3</v>
      </c>
      <c r="EJ42" s="2">
        <v>1</v>
      </c>
      <c r="EK42" s="2">
        <v>23001</v>
      </c>
      <c r="EL42" s="2" t="s">
        <v>73</v>
      </c>
      <c r="EM42" s="2" t="s">
        <v>74</v>
      </c>
      <c r="EN42" s="2"/>
      <c r="EO42" s="2" t="s">
        <v>3</v>
      </c>
      <c r="EP42" s="2"/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39"/>
        <v>0</v>
      </c>
      <c r="FS42" s="2">
        <v>0</v>
      </c>
      <c r="FT42" s="2" t="s">
        <v>23</v>
      </c>
      <c r="FU42" s="2" t="s">
        <v>24</v>
      </c>
      <c r="FV42" s="2"/>
      <c r="FW42" s="2"/>
      <c r="FX42" s="2">
        <v>117</v>
      </c>
      <c r="FY42" s="2">
        <v>75.650000000000006</v>
      </c>
      <c r="FZ42" s="2"/>
      <c r="GA42" s="2" t="s">
        <v>3</v>
      </c>
      <c r="GB42" s="2"/>
      <c r="GC42" s="2"/>
      <c r="GD42" s="2">
        <v>0</v>
      </c>
      <c r="GE42" s="2"/>
      <c r="GF42" s="2">
        <v>220090467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40"/>
        <v>0</v>
      </c>
      <c r="GM42" s="2">
        <f t="shared" si="41"/>
        <v>0</v>
      </c>
      <c r="GN42" s="2">
        <f t="shared" si="42"/>
        <v>0</v>
      </c>
      <c r="GO42" s="2">
        <f t="shared" si="43"/>
        <v>0</v>
      </c>
      <c r="GP42" s="2">
        <f t="shared" si="44"/>
        <v>0</v>
      </c>
      <c r="GQ42" s="2"/>
      <c r="GR42" s="2">
        <v>0</v>
      </c>
      <c r="GS42" s="2">
        <v>3</v>
      </c>
      <c r="GT42" s="2">
        <v>0</v>
      </c>
      <c r="GU42" s="2" t="s">
        <v>3</v>
      </c>
      <c r="GV42" s="2">
        <f t="shared" si="45"/>
        <v>0</v>
      </c>
      <c r="GW42" s="2">
        <v>1</v>
      </c>
      <c r="GX42" s="2">
        <f t="shared" si="46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18</v>
      </c>
      <c r="B43">
        <v>1</v>
      </c>
      <c r="C43">
        <v>68</v>
      </c>
      <c r="E43" t="s">
        <v>75</v>
      </c>
      <c r="F43" t="s">
        <v>76</v>
      </c>
      <c r="G43" t="s">
        <v>77</v>
      </c>
      <c r="H43" t="s">
        <v>28</v>
      </c>
      <c r="I43">
        <f>I41*J43</f>
        <v>1.3049999999999999</v>
      </c>
      <c r="J43">
        <v>1.45</v>
      </c>
      <c r="O43">
        <f t="shared" si="14"/>
        <v>0</v>
      </c>
      <c r="P43">
        <f t="shared" si="15"/>
        <v>0</v>
      </c>
      <c r="Q43">
        <f t="shared" si="16"/>
        <v>0</v>
      </c>
      <c r="R43">
        <f t="shared" si="17"/>
        <v>0</v>
      </c>
      <c r="S43">
        <f t="shared" si="18"/>
        <v>0</v>
      </c>
      <c r="T43">
        <f t="shared" si="19"/>
        <v>0</v>
      </c>
      <c r="U43">
        <f t="shared" si="20"/>
        <v>0</v>
      </c>
      <c r="V43">
        <f t="shared" si="21"/>
        <v>0</v>
      </c>
      <c r="W43">
        <f t="shared" si="22"/>
        <v>0</v>
      </c>
      <c r="X43">
        <f t="shared" si="23"/>
        <v>0</v>
      </c>
      <c r="Y43">
        <f t="shared" si="24"/>
        <v>0</v>
      </c>
      <c r="AA43">
        <v>39612629</v>
      </c>
      <c r="AB43">
        <f t="shared" si="25"/>
        <v>0</v>
      </c>
      <c r="AC43">
        <f t="shared" si="47"/>
        <v>0</v>
      </c>
      <c r="AD43">
        <f t="shared" si="53"/>
        <v>0</v>
      </c>
      <c r="AE43">
        <f t="shared" si="54"/>
        <v>0</v>
      </c>
      <c r="AF43">
        <f t="shared" si="55"/>
        <v>0</v>
      </c>
      <c r="AG43">
        <f t="shared" si="26"/>
        <v>0</v>
      </c>
      <c r="AH43">
        <f t="shared" si="56"/>
        <v>0</v>
      </c>
      <c r="AI43">
        <f t="shared" si="57"/>
        <v>0</v>
      </c>
      <c r="AJ43">
        <f t="shared" si="27"/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117</v>
      </c>
      <c r="AU43">
        <v>76</v>
      </c>
      <c r="AV43">
        <v>1</v>
      </c>
      <c r="AW43">
        <v>1</v>
      </c>
      <c r="AZ43">
        <v>5.15</v>
      </c>
      <c r="BA43">
        <v>1</v>
      </c>
      <c r="BB43">
        <v>1</v>
      </c>
      <c r="BC43">
        <v>5.15</v>
      </c>
      <c r="BD43" t="s">
        <v>3</v>
      </c>
      <c r="BE43" t="s">
        <v>3</v>
      </c>
      <c r="BF43" t="s">
        <v>3</v>
      </c>
      <c r="BG43" t="s">
        <v>3</v>
      </c>
      <c r="BH43">
        <v>3</v>
      </c>
      <c r="BI43">
        <v>1</v>
      </c>
      <c r="BJ43" t="s">
        <v>3</v>
      </c>
      <c r="BM43">
        <v>23001</v>
      </c>
      <c r="BN43">
        <v>0</v>
      </c>
      <c r="BO43" t="s">
        <v>3</v>
      </c>
      <c r="BP43">
        <v>0</v>
      </c>
      <c r="BQ43">
        <v>2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130</v>
      </c>
      <c r="CA43">
        <v>89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 t="shared" si="28"/>
        <v>0</v>
      </c>
      <c r="CQ43">
        <f t="shared" si="29"/>
        <v>0</v>
      </c>
      <c r="CR43">
        <f t="shared" si="30"/>
        <v>0</v>
      </c>
      <c r="CS43">
        <f t="shared" si="31"/>
        <v>0</v>
      </c>
      <c r="CT43">
        <f t="shared" si="32"/>
        <v>0</v>
      </c>
      <c r="CU43">
        <f t="shared" si="33"/>
        <v>0</v>
      </c>
      <c r="CV43">
        <f t="shared" si="34"/>
        <v>0</v>
      </c>
      <c r="CW43">
        <f t="shared" si="35"/>
        <v>0</v>
      </c>
      <c r="CX43">
        <f t="shared" si="36"/>
        <v>0</v>
      </c>
      <c r="CY43">
        <f t="shared" si="37"/>
        <v>0</v>
      </c>
      <c r="CZ43">
        <f t="shared" si="38"/>
        <v>0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1007</v>
      </c>
      <c r="DV43" t="s">
        <v>28</v>
      </c>
      <c r="DW43" t="s">
        <v>28</v>
      </c>
      <c r="DX43">
        <v>1</v>
      </c>
      <c r="EE43">
        <v>39174537</v>
      </c>
      <c r="EF43">
        <v>2</v>
      </c>
      <c r="EG43" t="s">
        <v>19</v>
      </c>
      <c r="EH43">
        <v>0</v>
      </c>
      <c r="EI43" t="s">
        <v>3</v>
      </c>
      <c r="EJ43">
        <v>1</v>
      </c>
      <c r="EK43">
        <v>23001</v>
      </c>
      <c r="EL43" t="s">
        <v>73</v>
      </c>
      <c r="EM43" t="s">
        <v>74</v>
      </c>
      <c r="EO43" t="s">
        <v>3</v>
      </c>
      <c r="EQ43">
        <v>0</v>
      </c>
      <c r="ER43">
        <v>0</v>
      </c>
      <c r="ES43">
        <v>0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39"/>
        <v>0</v>
      </c>
      <c r="FS43">
        <v>0</v>
      </c>
      <c r="FT43" t="s">
        <v>23</v>
      </c>
      <c r="FU43" t="s">
        <v>24</v>
      </c>
      <c r="FX43">
        <v>117</v>
      </c>
      <c r="FY43">
        <v>75.650000000000006</v>
      </c>
      <c r="GA43" t="s">
        <v>3</v>
      </c>
      <c r="GD43">
        <v>0</v>
      </c>
      <c r="GF43">
        <v>220090467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40"/>
        <v>0</v>
      </c>
      <c r="GM43">
        <f t="shared" si="41"/>
        <v>0</v>
      </c>
      <c r="GN43">
        <f t="shared" si="42"/>
        <v>0</v>
      </c>
      <c r="GO43">
        <f t="shared" si="43"/>
        <v>0</v>
      </c>
      <c r="GP43">
        <f t="shared" si="44"/>
        <v>0</v>
      </c>
      <c r="GR43">
        <v>0</v>
      </c>
      <c r="GS43">
        <v>3</v>
      </c>
      <c r="GT43">
        <v>0</v>
      </c>
      <c r="GU43" t="s">
        <v>3</v>
      </c>
      <c r="GV43">
        <f t="shared" si="45"/>
        <v>0</v>
      </c>
      <c r="GW43">
        <v>1</v>
      </c>
      <c r="GX43">
        <f t="shared" si="46"/>
        <v>0</v>
      </c>
      <c r="HA43">
        <v>0</v>
      </c>
      <c r="HB43">
        <v>0</v>
      </c>
      <c r="IK43">
        <v>0</v>
      </c>
    </row>
    <row r="44" spans="1:255" x14ac:dyDescent="0.2">
      <c r="A44" s="2">
        <v>18</v>
      </c>
      <c r="B44" s="2">
        <v>1</v>
      </c>
      <c r="C44" s="2">
        <v>49</v>
      </c>
      <c r="D44" s="2"/>
      <c r="E44" s="2" t="s">
        <v>78</v>
      </c>
      <c r="F44" s="2" t="s">
        <v>79</v>
      </c>
      <c r="G44" s="2" t="s">
        <v>80</v>
      </c>
      <c r="H44" s="2" t="s">
        <v>28</v>
      </c>
      <c r="I44" s="2">
        <f>I40*J44</f>
        <v>1.3049999999999999</v>
      </c>
      <c r="J44" s="2">
        <v>1.45</v>
      </c>
      <c r="K44" s="2"/>
      <c r="L44" s="2"/>
      <c r="M44" s="2"/>
      <c r="N44" s="2"/>
      <c r="O44" s="2">
        <f t="shared" si="14"/>
        <v>72.11</v>
      </c>
      <c r="P44" s="2">
        <f t="shared" si="15"/>
        <v>72.11</v>
      </c>
      <c r="Q44" s="2">
        <f t="shared" si="16"/>
        <v>0</v>
      </c>
      <c r="R44" s="2">
        <f t="shared" si="17"/>
        <v>0</v>
      </c>
      <c r="S44" s="2">
        <f t="shared" si="18"/>
        <v>0</v>
      </c>
      <c r="T44" s="2">
        <f t="shared" si="19"/>
        <v>0</v>
      </c>
      <c r="U44" s="2">
        <f t="shared" si="20"/>
        <v>0</v>
      </c>
      <c r="V44" s="2">
        <f t="shared" si="21"/>
        <v>0</v>
      </c>
      <c r="W44" s="2">
        <f t="shared" si="22"/>
        <v>0</v>
      </c>
      <c r="X44" s="2">
        <f t="shared" si="23"/>
        <v>0</v>
      </c>
      <c r="Y44" s="2">
        <f t="shared" si="24"/>
        <v>0</v>
      </c>
      <c r="Z44" s="2"/>
      <c r="AA44" s="2">
        <v>39612628</v>
      </c>
      <c r="AB44" s="2">
        <f t="shared" si="25"/>
        <v>55.26</v>
      </c>
      <c r="AC44" s="2">
        <f t="shared" si="47"/>
        <v>55.26</v>
      </c>
      <c r="AD44" s="2">
        <f t="shared" si="53"/>
        <v>0</v>
      </c>
      <c r="AE44" s="2">
        <f t="shared" si="54"/>
        <v>0</v>
      </c>
      <c r="AF44" s="2">
        <f t="shared" si="55"/>
        <v>0</v>
      </c>
      <c r="AG44" s="2">
        <f t="shared" si="26"/>
        <v>0</v>
      </c>
      <c r="AH44" s="2">
        <f t="shared" si="56"/>
        <v>0</v>
      </c>
      <c r="AI44" s="2">
        <f t="shared" si="57"/>
        <v>0</v>
      </c>
      <c r="AJ44" s="2">
        <f t="shared" si="27"/>
        <v>0</v>
      </c>
      <c r="AK44" s="2">
        <v>55.26</v>
      </c>
      <c r="AL44" s="2">
        <v>55.26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117</v>
      </c>
      <c r="AU44" s="2">
        <v>76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3</v>
      </c>
      <c r="BE44" s="2" t="s">
        <v>3</v>
      </c>
      <c r="BF44" s="2" t="s">
        <v>3</v>
      </c>
      <c r="BG44" s="2" t="s">
        <v>3</v>
      </c>
      <c r="BH44" s="2">
        <v>3</v>
      </c>
      <c r="BI44" s="2">
        <v>1</v>
      </c>
      <c r="BJ44" s="2" t="s">
        <v>81</v>
      </c>
      <c r="BK44" s="2"/>
      <c r="BL44" s="2"/>
      <c r="BM44" s="2">
        <v>23001</v>
      </c>
      <c r="BN44" s="2">
        <v>0</v>
      </c>
      <c r="BO44" s="2" t="s">
        <v>3</v>
      </c>
      <c r="BP44" s="2">
        <v>0</v>
      </c>
      <c r="BQ44" s="2">
        <v>2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3</v>
      </c>
      <c r="BZ44" s="2">
        <v>130</v>
      </c>
      <c r="CA44" s="2">
        <v>89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3</v>
      </c>
      <c r="CO44" s="2">
        <v>0</v>
      </c>
      <c r="CP44" s="2">
        <f t="shared" si="28"/>
        <v>72.11</v>
      </c>
      <c r="CQ44" s="2">
        <f t="shared" si="29"/>
        <v>55.26</v>
      </c>
      <c r="CR44" s="2">
        <f t="shared" si="30"/>
        <v>0</v>
      </c>
      <c r="CS44" s="2">
        <f t="shared" si="31"/>
        <v>0</v>
      </c>
      <c r="CT44" s="2">
        <f t="shared" si="32"/>
        <v>0</v>
      </c>
      <c r="CU44" s="2">
        <f t="shared" si="33"/>
        <v>0</v>
      </c>
      <c r="CV44" s="2">
        <f t="shared" si="34"/>
        <v>0</v>
      </c>
      <c r="CW44" s="2">
        <f t="shared" si="35"/>
        <v>0</v>
      </c>
      <c r="CX44" s="2">
        <f t="shared" si="36"/>
        <v>0</v>
      </c>
      <c r="CY44" s="2">
        <f t="shared" si="37"/>
        <v>0</v>
      </c>
      <c r="CZ44" s="2">
        <f t="shared" si="38"/>
        <v>0</v>
      </c>
      <c r="DA44" s="2"/>
      <c r="DB44" s="2"/>
      <c r="DC44" s="2" t="s">
        <v>3</v>
      </c>
      <c r="DD44" s="2" t="s">
        <v>3</v>
      </c>
      <c r="DE44" s="2" t="s">
        <v>3</v>
      </c>
      <c r="DF44" s="2" t="s">
        <v>3</v>
      </c>
      <c r="DG44" s="2" t="s">
        <v>3</v>
      </c>
      <c r="DH44" s="2" t="s">
        <v>3</v>
      </c>
      <c r="DI44" s="2" t="s">
        <v>3</v>
      </c>
      <c r="DJ44" s="2" t="s">
        <v>3</v>
      </c>
      <c r="DK44" s="2" t="s">
        <v>3</v>
      </c>
      <c r="DL44" s="2" t="s">
        <v>3</v>
      </c>
      <c r="DM44" s="2" t="s">
        <v>3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1007</v>
      </c>
      <c r="DV44" s="2" t="s">
        <v>28</v>
      </c>
      <c r="DW44" s="2" t="s">
        <v>28</v>
      </c>
      <c r="DX44" s="2">
        <v>1</v>
      </c>
      <c r="DY44" s="2"/>
      <c r="DZ44" s="2"/>
      <c r="EA44" s="2"/>
      <c r="EB44" s="2"/>
      <c r="EC44" s="2"/>
      <c r="ED44" s="2"/>
      <c r="EE44" s="2">
        <v>39174537</v>
      </c>
      <c r="EF44" s="2">
        <v>2</v>
      </c>
      <c r="EG44" s="2" t="s">
        <v>19</v>
      </c>
      <c r="EH44" s="2">
        <v>0</v>
      </c>
      <c r="EI44" s="2" t="s">
        <v>3</v>
      </c>
      <c r="EJ44" s="2">
        <v>1</v>
      </c>
      <c r="EK44" s="2">
        <v>23001</v>
      </c>
      <c r="EL44" s="2" t="s">
        <v>73</v>
      </c>
      <c r="EM44" s="2" t="s">
        <v>74</v>
      </c>
      <c r="EN44" s="2"/>
      <c r="EO44" s="2" t="s">
        <v>3</v>
      </c>
      <c r="EP44" s="2"/>
      <c r="EQ44" s="2">
        <v>0</v>
      </c>
      <c r="ER44" s="2">
        <v>55.26</v>
      </c>
      <c r="ES44" s="2">
        <v>55.26</v>
      </c>
      <c r="ET44" s="2">
        <v>0</v>
      </c>
      <c r="EU44" s="2">
        <v>0</v>
      </c>
      <c r="EV44" s="2">
        <v>0</v>
      </c>
      <c r="EW44" s="2">
        <v>0</v>
      </c>
      <c r="EX44" s="2">
        <v>0</v>
      </c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39"/>
        <v>0</v>
      </c>
      <c r="FS44" s="2">
        <v>0</v>
      </c>
      <c r="FT44" s="2" t="s">
        <v>23</v>
      </c>
      <c r="FU44" s="2" t="s">
        <v>24</v>
      </c>
      <c r="FV44" s="2"/>
      <c r="FW44" s="2"/>
      <c r="FX44" s="2">
        <v>117</v>
      </c>
      <c r="FY44" s="2">
        <v>75.650000000000006</v>
      </c>
      <c r="FZ44" s="2"/>
      <c r="GA44" s="2" t="s">
        <v>3</v>
      </c>
      <c r="GB44" s="2"/>
      <c r="GC44" s="2"/>
      <c r="GD44" s="2">
        <v>0</v>
      </c>
      <c r="GE44" s="2"/>
      <c r="GF44" s="2">
        <v>-35545874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40"/>
        <v>0</v>
      </c>
      <c r="GM44" s="2">
        <f t="shared" si="41"/>
        <v>72.11</v>
      </c>
      <c r="GN44" s="2">
        <f t="shared" si="42"/>
        <v>72.11</v>
      </c>
      <c r="GO44" s="2">
        <f t="shared" si="43"/>
        <v>0</v>
      </c>
      <c r="GP44" s="2">
        <f t="shared" si="44"/>
        <v>0</v>
      </c>
      <c r="GQ44" s="2"/>
      <c r="GR44" s="2">
        <v>0</v>
      </c>
      <c r="GS44" s="2">
        <v>3</v>
      </c>
      <c r="GT44" s="2">
        <v>0</v>
      </c>
      <c r="GU44" s="2" t="s">
        <v>3</v>
      </c>
      <c r="GV44" s="2">
        <f t="shared" si="45"/>
        <v>0</v>
      </c>
      <c r="GW44" s="2">
        <v>1</v>
      </c>
      <c r="GX44" s="2">
        <f t="shared" si="46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18</v>
      </c>
      <c r="B45">
        <v>1</v>
      </c>
      <c r="C45">
        <v>69</v>
      </c>
      <c r="E45" t="s">
        <v>78</v>
      </c>
      <c r="F45" t="s">
        <v>79</v>
      </c>
      <c r="G45" t="s">
        <v>80</v>
      </c>
      <c r="H45" t="s">
        <v>28</v>
      </c>
      <c r="I45">
        <f>I41*J45</f>
        <v>1.3049999999999999</v>
      </c>
      <c r="J45">
        <v>1.45</v>
      </c>
      <c r="O45">
        <f t="shared" si="14"/>
        <v>371.39</v>
      </c>
      <c r="P45">
        <f t="shared" si="15"/>
        <v>371.39</v>
      </c>
      <c r="Q45">
        <f t="shared" si="16"/>
        <v>0</v>
      </c>
      <c r="R45">
        <f t="shared" si="17"/>
        <v>0</v>
      </c>
      <c r="S45">
        <f t="shared" si="18"/>
        <v>0</v>
      </c>
      <c r="T45">
        <f t="shared" si="19"/>
        <v>0</v>
      </c>
      <c r="U45">
        <f t="shared" si="20"/>
        <v>0</v>
      </c>
      <c r="V45">
        <f t="shared" si="21"/>
        <v>0</v>
      </c>
      <c r="W45">
        <f t="shared" si="22"/>
        <v>0</v>
      </c>
      <c r="X45">
        <f t="shared" si="23"/>
        <v>0</v>
      </c>
      <c r="Y45">
        <f t="shared" si="24"/>
        <v>0</v>
      </c>
      <c r="AA45">
        <v>39612629</v>
      </c>
      <c r="AB45">
        <f t="shared" si="25"/>
        <v>55.26</v>
      </c>
      <c r="AC45">
        <f t="shared" si="47"/>
        <v>55.26</v>
      </c>
      <c r="AD45">
        <f t="shared" si="53"/>
        <v>0</v>
      </c>
      <c r="AE45">
        <f t="shared" si="54"/>
        <v>0</v>
      </c>
      <c r="AF45">
        <f t="shared" si="55"/>
        <v>0</v>
      </c>
      <c r="AG45">
        <f t="shared" si="26"/>
        <v>0</v>
      </c>
      <c r="AH45">
        <f t="shared" si="56"/>
        <v>0</v>
      </c>
      <c r="AI45">
        <f t="shared" si="57"/>
        <v>0</v>
      </c>
      <c r="AJ45">
        <f t="shared" si="27"/>
        <v>0</v>
      </c>
      <c r="AK45">
        <v>55.26</v>
      </c>
      <c r="AL45">
        <v>55.26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117</v>
      </c>
      <c r="AU45">
        <v>76</v>
      </c>
      <c r="AV45">
        <v>1</v>
      </c>
      <c r="AW45">
        <v>1</v>
      </c>
      <c r="AZ45">
        <v>5.15</v>
      </c>
      <c r="BA45">
        <v>1</v>
      </c>
      <c r="BB45">
        <v>1</v>
      </c>
      <c r="BC45">
        <v>5.15</v>
      </c>
      <c r="BD45" t="s">
        <v>3</v>
      </c>
      <c r="BE45" t="s">
        <v>3</v>
      </c>
      <c r="BF45" t="s">
        <v>3</v>
      </c>
      <c r="BG45" t="s">
        <v>3</v>
      </c>
      <c r="BH45">
        <v>3</v>
      </c>
      <c r="BI45">
        <v>1</v>
      </c>
      <c r="BJ45" t="s">
        <v>81</v>
      </c>
      <c r="BM45">
        <v>23001</v>
      </c>
      <c r="BN45">
        <v>0</v>
      </c>
      <c r="BO45" t="s">
        <v>3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130</v>
      </c>
      <c r="CA45">
        <v>89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 t="shared" si="28"/>
        <v>371.39</v>
      </c>
      <c r="CQ45">
        <f t="shared" si="29"/>
        <v>284.589</v>
      </c>
      <c r="CR45">
        <f t="shared" si="30"/>
        <v>0</v>
      </c>
      <c r="CS45">
        <f t="shared" si="31"/>
        <v>0</v>
      </c>
      <c r="CT45">
        <f t="shared" si="32"/>
        <v>0</v>
      </c>
      <c r="CU45">
        <f t="shared" si="33"/>
        <v>0</v>
      </c>
      <c r="CV45">
        <f t="shared" si="34"/>
        <v>0</v>
      </c>
      <c r="CW45">
        <f t="shared" si="35"/>
        <v>0</v>
      </c>
      <c r="CX45">
        <f t="shared" si="36"/>
        <v>0</v>
      </c>
      <c r="CY45">
        <f t="shared" si="37"/>
        <v>0</v>
      </c>
      <c r="CZ45">
        <f t="shared" si="38"/>
        <v>0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1007</v>
      </c>
      <c r="DV45" t="s">
        <v>28</v>
      </c>
      <c r="DW45" t="s">
        <v>28</v>
      </c>
      <c r="DX45">
        <v>1</v>
      </c>
      <c r="EE45">
        <v>39174537</v>
      </c>
      <c r="EF45">
        <v>2</v>
      </c>
      <c r="EG45" t="s">
        <v>19</v>
      </c>
      <c r="EH45">
        <v>0</v>
      </c>
      <c r="EI45" t="s">
        <v>3</v>
      </c>
      <c r="EJ45">
        <v>1</v>
      </c>
      <c r="EK45">
        <v>23001</v>
      </c>
      <c r="EL45" t="s">
        <v>73</v>
      </c>
      <c r="EM45" t="s">
        <v>74</v>
      </c>
      <c r="EO45" t="s">
        <v>3</v>
      </c>
      <c r="EQ45">
        <v>0</v>
      </c>
      <c r="ER45">
        <v>55.26</v>
      </c>
      <c r="ES45">
        <v>55.26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39"/>
        <v>0</v>
      </c>
      <c r="FS45">
        <v>0</v>
      </c>
      <c r="FT45" t="s">
        <v>23</v>
      </c>
      <c r="FU45" t="s">
        <v>24</v>
      </c>
      <c r="FX45">
        <v>117</v>
      </c>
      <c r="FY45">
        <v>75.650000000000006</v>
      </c>
      <c r="GA45" t="s">
        <v>3</v>
      </c>
      <c r="GD45">
        <v>0</v>
      </c>
      <c r="GF45">
        <v>-35545874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40"/>
        <v>0</v>
      </c>
      <c r="GM45">
        <f t="shared" si="41"/>
        <v>371.39</v>
      </c>
      <c r="GN45">
        <f t="shared" si="42"/>
        <v>371.39</v>
      </c>
      <c r="GO45">
        <f t="shared" si="43"/>
        <v>0</v>
      </c>
      <c r="GP45">
        <f t="shared" si="44"/>
        <v>0</v>
      </c>
      <c r="GR45">
        <v>0</v>
      </c>
      <c r="GS45">
        <v>3</v>
      </c>
      <c r="GT45">
        <v>0</v>
      </c>
      <c r="GU45" t="s">
        <v>3</v>
      </c>
      <c r="GV45">
        <f t="shared" si="45"/>
        <v>0</v>
      </c>
      <c r="GW45">
        <v>1</v>
      </c>
      <c r="GX45">
        <f t="shared" si="46"/>
        <v>0</v>
      </c>
      <c r="HA45">
        <v>0</v>
      </c>
      <c r="HB45">
        <v>0</v>
      </c>
      <c r="IK45">
        <v>0</v>
      </c>
    </row>
    <row r="46" spans="1:255" x14ac:dyDescent="0.2">
      <c r="A46" s="2">
        <v>18</v>
      </c>
      <c r="B46" s="2">
        <v>1</v>
      </c>
      <c r="C46" s="2">
        <v>52</v>
      </c>
      <c r="D46" s="2"/>
      <c r="E46" s="2" t="s">
        <v>82</v>
      </c>
      <c r="F46" s="2" t="s">
        <v>83</v>
      </c>
      <c r="G46" s="2" t="s">
        <v>84</v>
      </c>
      <c r="H46" s="2" t="s">
        <v>28</v>
      </c>
      <c r="I46" s="2">
        <f>I40*J46</f>
        <v>0.108</v>
      </c>
      <c r="J46" s="2">
        <v>0.12</v>
      </c>
      <c r="K46" s="2"/>
      <c r="L46" s="2"/>
      <c r="M46" s="2"/>
      <c r="N46" s="2"/>
      <c r="O46" s="2">
        <f t="shared" si="14"/>
        <v>0</v>
      </c>
      <c r="P46" s="2">
        <f t="shared" si="15"/>
        <v>0</v>
      </c>
      <c r="Q46" s="2">
        <f t="shared" si="16"/>
        <v>0</v>
      </c>
      <c r="R46" s="2">
        <f t="shared" si="17"/>
        <v>0</v>
      </c>
      <c r="S46" s="2">
        <f t="shared" si="18"/>
        <v>0</v>
      </c>
      <c r="T46" s="2">
        <f t="shared" si="19"/>
        <v>0</v>
      </c>
      <c r="U46" s="2">
        <f t="shared" si="20"/>
        <v>0</v>
      </c>
      <c r="V46" s="2">
        <f t="shared" si="21"/>
        <v>0</v>
      </c>
      <c r="W46" s="2">
        <f t="shared" si="22"/>
        <v>0</v>
      </c>
      <c r="X46" s="2">
        <f t="shared" si="23"/>
        <v>0</v>
      </c>
      <c r="Y46" s="2">
        <f t="shared" si="24"/>
        <v>0</v>
      </c>
      <c r="Z46" s="2"/>
      <c r="AA46" s="2">
        <v>39612628</v>
      </c>
      <c r="AB46" s="2">
        <f t="shared" si="25"/>
        <v>0</v>
      </c>
      <c r="AC46" s="2">
        <f t="shared" si="47"/>
        <v>0</v>
      </c>
      <c r="AD46" s="2">
        <f t="shared" si="53"/>
        <v>0</v>
      </c>
      <c r="AE46" s="2">
        <f t="shared" si="54"/>
        <v>0</v>
      </c>
      <c r="AF46" s="2">
        <f t="shared" si="55"/>
        <v>0</v>
      </c>
      <c r="AG46" s="2">
        <f t="shared" si="26"/>
        <v>0</v>
      </c>
      <c r="AH46" s="2">
        <f t="shared" si="56"/>
        <v>0</v>
      </c>
      <c r="AI46" s="2">
        <f t="shared" si="57"/>
        <v>0</v>
      </c>
      <c r="AJ46" s="2">
        <f t="shared" si="27"/>
        <v>0</v>
      </c>
      <c r="AK46" s="2">
        <v>0</v>
      </c>
      <c r="AL46" s="2">
        <v>0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117</v>
      </c>
      <c r="AU46" s="2">
        <v>76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3</v>
      </c>
      <c r="BE46" s="2" t="s">
        <v>3</v>
      </c>
      <c r="BF46" s="2" t="s">
        <v>3</v>
      </c>
      <c r="BG46" s="2" t="s">
        <v>3</v>
      </c>
      <c r="BH46" s="2">
        <v>3</v>
      </c>
      <c r="BI46" s="2">
        <v>1</v>
      </c>
      <c r="BJ46" s="2" t="s">
        <v>3</v>
      </c>
      <c r="BK46" s="2"/>
      <c r="BL46" s="2"/>
      <c r="BM46" s="2">
        <v>23001</v>
      </c>
      <c r="BN46" s="2">
        <v>0</v>
      </c>
      <c r="BO46" s="2" t="s">
        <v>3</v>
      </c>
      <c r="BP46" s="2">
        <v>0</v>
      </c>
      <c r="BQ46" s="2">
        <v>2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3</v>
      </c>
      <c r="BZ46" s="2">
        <v>130</v>
      </c>
      <c r="CA46" s="2">
        <v>89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3</v>
      </c>
      <c r="CO46" s="2">
        <v>0</v>
      </c>
      <c r="CP46" s="2">
        <f t="shared" si="28"/>
        <v>0</v>
      </c>
      <c r="CQ46" s="2">
        <f t="shared" si="29"/>
        <v>0</v>
      </c>
      <c r="CR46" s="2">
        <f t="shared" si="30"/>
        <v>0</v>
      </c>
      <c r="CS46" s="2">
        <f t="shared" si="31"/>
        <v>0</v>
      </c>
      <c r="CT46" s="2">
        <f t="shared" si="32"/>
        <v>0</v>
      </c>
      <c r="CU46" s="2">
        <f t="shared" si="33"/>
        <v>0</v>
      </c>
      <c r="CV46" s="2">
        <f t="shared" si="34"/>
        <v>0</v>
      </c>
      <c r="CW46" s="2">
        <f t="shared" si="35"/>
        <v>0</v>
      </c>
      <c r="CX46" s="2">
        <f t="shared" si="36"/>
        <v>0</v>
      </c>
      <c r="CY46" s="2">
        <f t="shared" si="37"/>
        <v>0</v>
      </c>
      <c r="CZ46" s="2">
        <f t="shared" si="38"/>
        <v>0</v>
      </c>
      <c r="DA46" s="2"/>
      <c r="DB46" s="2"/>
      <c r="DC46" s="2" t="s">
        <v>3</v>
      </c>
      <c r="DD46" s="2" t="s">
        <v>3</v>
      </c>
      <c r="DE46" s="2" t="s">
        <v>3</v>
      </c>
      <c r="DF46" s="2" t="s">
        <v>3</v>
      </c>
      <c r="DG46" s="2" t="s">
        <v>3</v>
      </c>
      <c r="DH46" s="2" t="s">
        <v>3</v>
      </c>
      <c r="DI46" s="2" t="s">
        <v>3</v>
      </c>
      <c r="DJ46" s="2" t="s">
        <v>3</v>
      </c>
      <c r="DK46" s="2" t="s">
        <v>3</v>
      </c>
      <c r="DL46" s="2" t="s">
        <v>3</v>
      </c>
      <c r="DM46" s="2" t="s">
        <v>3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1007</v>
      </c>
      <c r="DV46" s="2" t="s">
        <v>28</v>
      </c>
      <c r="DW46" s="2" t="s">
        <v>28</v>
      </c>
      <c r="DX46" s="2">
        <v>1</v>
      </c>
      <c r="DY46" s="2"/>
      <c r="DZ46" s="2"/>
      <c r="EA46" s="2"/>
      <c r="EB46" s="2"/>
      <c r="EC46" s="2"/>
      <c r="ED46" s="2"/>
      <c r="EE46" s="2">
        <v>39174537</v>
      </c>
      <c r="EF46" s="2">
        <v>2</v>
      </c>
      <c r="EG46" s="2" t="s">
        <v>19</v>
      </c>
      <c r="EH46" s="2">
        <v>0</v>
      </c>
      <c r="EI46" s="2" t="s">
        <v>3</v>
      </c>
      <c r="EJ46" s="2">
        <v>1</v>
      </c>
      <c r="EK46" s="2">
        <v>23001</v>
      </c>
      <c r="EL46" s="2" t="s">
        <v>73</v>
      </c>
      <c r="EM46" s="2" t="s">
        <v>74</v>
      </c>
      <c r="EN46" s="2"/>
      <c r="EO46" s="2" t="s">
        <v>3</v>
      </c>
      <c r="EP46" s="2"/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0</v>
      </c>
      <c r="EX46" s="2">
        <v>0</v>
      </c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39"/>
        <v>0</v>
      </c>
      <c r="FS46" s="2">
        <v>0</v>
      </c>
      <c r="FT46" s="2" t="s">
        <v>23</v>
      </c>
      <c r="FU46" s="2" t="s">
        <v>24</v>
      </c>
      <c r="FV46" s="2"/>
      <c r="FW46" s="2"/>
      <c r="FX46" s="2">
        <v>117</v>
      </c>
      <c r="FY46" s="2">
        <v>75.650000000000006</v>
      </c>
      <c r="FZ46" s="2"/>
      <c r="GA46" s="2" t="s">
        <v>3</v>
      </c>
      <c r="GB46" s="2"/>
      <c r="GC46" s="2"/>
      <c r="GD46" s="2">
        <v>0</v>
      </c>
      <c r="GE46" s="2"/>
      <c r="GF46" s="2">
        <v>1707794586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40"/>
        <v>0</v>
      </c>
      <c r="GM46" s="2">
        <f t="shared" si="41"/>
        <v>0</v>
      </c>
      <c r="GN46" s="2">
        <f t="shared" si="42"/>
        <v>0</v>
      </c>
      <c r="GO46" s="2">
        <f t="shared" si="43"/>
        <v>0</v>
      </c>
      <c r="GP46" s="2">
        <f t="shared" si="44"/>
        <v>0</v>
      </c>
      <c r="GQ46" s="2"/>
      <c r="GR46" s="2">
        <v>0</v>
      </c>
      <c r="GS46" s="2">
        <v>3</v>
      </c>
      <c r="GT46" s="2">
        <v>0</v>
      </c>
      <c r="GU46" s="2" t="s">
        <v>3</v>
      </c>
      <c r="GV46" s="2">
        <f t="shared" si="45"/>
        <v>0</v>
      </c>
      <c r="GW46" s="2">
        <v>1</v>
      </c>
      <c r="GX46" s="2">
        <f t="shared" si="46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18</v>
      </c>
      <c r="B47">
        <v>1</v>
      </c>
      <c r="C47">
        <v>72</v>
      </c>
      <c r="E47" t="s">
        <v>82</v>
      </c>
      <c r="F47" t="s">
        <v>83</v>
      </c>
      <c r="G47" t="s">
        <v>84</v>
      </c>
      <c r="H47" t="s">
        <v>28</v>
      </c>
      <c r="I47">
        <f>I41*J47</f>
        <v>0.108</v>
      </c>
      <c r="J47">
        <v>0.12</v>
      </c>
      <c r="O47">
        <f t="shared" si="14"/>
        <v>0</v>
      </c>
      <c r="P47">
        <f t="shared" si="15"/>
        <v>0</v>
      </c>
      <c r="Q47">
        <f t="shared" si="16"/>
        <v>0</v>
      </c>
      <c r="R47">
        <f t="shared" si="17"/>
        <v>0</v>
      </c>
      <c r="S47">
        <f t="shared" si="18"/>
        <v>0</v>
      </c>
      <c r="T47">
        <f t="shared" si="19"/>
        <v>0</v>
      </c>
      <c r="U47">
        <f t="shared" si="20"/>
        <v>0</v>
      </c>
      <c r="V47">
        <f t="shared" si="21"/>
        <v>0</v>
      </c>
      <c r="W47">
        <f t="shared" si="22"/>
        <v>0</v>
      </c>
      <c r="X47">
        <f t="shared" si="23"/>
        <v>0</v>
      </c>
      <c r="Y47">
        <f t="shared" si="24"/>
        <v>0</v>
      </c>
      <c r="AA47">
        <v>39612629</v>
      </c>
      <c r="AB47">
        <f t="shared" si="25"/>
        <v>0</v>
      </c>
      <c r="AC47">
        <f t="shared" si="47"/>
        <v>0</v>
      </c>
      <c r="AD47">
        <f t="shared" si="53"/>
        <v>0</v>
      </c>
      <c r="AE47">
        <f t="shared" si="54"/>
        <v>0</v>
      </c>
      <c r="AF47">
        <f t="shared" si="55"/>
        <v>0</v>
      </c>
      <c r="AG47">
        <f t="shared" si="26"/>
        <v>0</v>
      </c>
      <c r="AH47">
        <f t="shared" si="56"/>
        <v>0</v>
      </c>
      <c r="AI47">
        <f t="shared" si="57"/>
        <v>0</v>
      </c>
      <c r="AJ47">
        <f t="shared" si="27"/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117</v>
      </c>
      <c r="AU47">
        <v>76</v>
      </c>
      <c r="AV47">
        <v>1</v>
      </c>
      <c r="AW47">
        <v>1</v>
      </c>
      <c r="AZ47">
        <v>5.15</v>
      </c>
      <c r="BA47">
        <v>1</v>
      </c>
      <c r="BB47">
        <v>1</v>
      </c>
      <c r="BC47">
        <v>5.15</v>
      </c>
      <c r="BD47" t="s">
        <v>3</v>
      </c>
      <c r="BE47" t="s">
        <v>3</v>
      </c>
      <c r="BF47" t="s">
        <v>3</v>
      </c>
      <c r="BG47" t="s">
        <v>3</v>
      </c>
      <c r="BH47">
        <v>3</v>
      </c>
      <c r="BI47">
        <v>1</v>
      </c>
      <c r="BJ47" t="s">
        <v>3</v>
      </c>
      <c r="BM47">
        <v>23001</v>
      </c>
      <c r="BN47">
        <v>0</v>
      </c>
      <c r="BO47" t="s">
        <v>3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130</v>
      </c>
      <c r="CA47">
        <v>89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 t="shared" si="28"/>
        <v>0</v>
      </c>
      <c r="CQ47">
        <f t="shared" si="29"/>
        <v>0</v>
      </c>
      <c r="CR47">
        <f t="shared" si="30"/>
        <v>0</v>
      </c>
      <c r="CS47">
        <f t="shared" si="31"/>
        <v>0</v>
      </c>
      <c r="CT47">
        <f t="shared" si="32"/>
        <v>0</v>
      </c>
      <c r="CU47">
        <f t="shared" si="33"/>
        <v>0</v>
      </c>
      <c r="CV47">
        <f t="shared" si="34"/>
        <v>0</v>
      </c>
      <c r="CW47">
        <f t="shared" si="35"/>
        <v>0</v>
      </c>
      <c r="CX47">
        <f t="shared" si="36"/>
        <v>0</v>
      </c>
      <c r="CY47">
        <f t="shared" si="37"/>
        <v>0</v>
      </c>
      <c r="CZ47">
        <f t="shared" si="38"/>
        <v>0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1007</v>
      </c>
      <c r="DV47" t="s">
        <v>28</v>
      </c>
      <c r="DW47" t="s">
        <v>28</v>
      </c>
      <c r="DX47">
        <v>1</v>
      </c>
      <c r="EE47">
        <v>39174537</v>
      </c>
      <c r="EF47">
        <v>2</v>
      </c>
      <c r="EG47" t="s">
        <v>19</v>
      </c>
      <c r="EH47">
        <v>0</v>
      </c>
      <c r="EI47" t="s">
        <v>3</v>
      </c>
      <c r="EJ47">
        <v>1</v>
      </c>
      <c r="EK47">
        <v>23001</v>
      </c>
      <c r="EL47" t="s">
        <v>73</v>
      </c>
      <c r="EM47" t="s">
        <v>74</v>
      </c>
      <c r="EO47" t="s">
        <v>3</v>
      </c>
      <c r="EQ47">
        <v>0</v>
      </c>
      <c r="ER47">
        <v>0</v>
      </c>
      <c r="ES47">
        <v>0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39"/>
        <v>0</v>
      </c>
      <c r="FS47">
        <v>0</v>
      </c>
      <c r="FT47" t="s">
        <v>23</v>
      </c>
      <c r="FU47" t="s">
        <v>24</v>
      </c>
      <c r="FX47">
        <v>117</v>
      </c>
      <c r="FY47">
        <v>75.650000000000006</v>
      </c>
      <c r="GA47" t="s">
        <v>3</v>
      </c>
      <c r="GD47">
        <v>0</v>
      </c>
      <c r="GF47">
        <v>1707794586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40"/>
        <v>0</v>
      </c>
      <c r="GM47">
        <f t="shared" si="41"/>
        <v>0</v>
      </c>
      <c r="GN47">
        <f t="shared" si="42"/>
        <v>0</v>
      </c>
      <c r="GO47">
        <f t="shared" si="43"/>
        <v>0</v>
      </c>
      <c r="GP47">
        <f t="shared" si="44"/>
        <v>0</v>
      </c>
      <c r="GR47">
        <v>0</v>
      </c>
      <c r="GS47">
        <v>3</v>
      </c>
      <c r="GT47">
        <v>0</v>
      </c>
      <c r="GU47" t="s">
        <v>3</v>
      </c>
      <c r="GV47">
        <f t="shared" si="45"/>
        <v>0</v>
      </c>
      <c r="GW47">
        <v>1</v>
      </c>
      <c r="GX47">
        <f t="shared" si="46"/>
        <v>0</v>
      </c>
      <c r="HA47">
        <v>0</v>
      </c>
      <c r="HB47">
        <v>0</v>
      </c>
      <c r="IK47">
        <v>0</v>
      </c>
    </row>
    <row r="48" spans="1:255" x14ac:dyDescent="0.2">
      <c r="A48" s="2">
        <v>18</v>
      </c>
      <c r="B48" s="2">
        <v>1</v>
      </c>
      <c r="C48" s="2">
        <v>54</v>
      </c>
      <c r="D48" s="2"/>
      <c r="E48" s="2" t="s">
        <v>85</v>
      </c>
      <c r="F48" s="2" t="s">
        <v>86</v>
      </c>
      <c r="G48" s="2" t="s">
        <v>87</v>
      </c>
      <c r="H48" s="2" t="s">
        <v>28</v>
      </c>
      <c r="I48" s="2">
        <f>I40*J48</f>
        <v>0.108</v>
      </c>
      <c r="J48" s="2">
        <v>0.12</v>
      </c>
      <c r="K48" s="2"/>
      <c r="L48" s="2"/>
      <c r="M48" s="2"/>
      <c r="N48" s="2"/>
      <c r="O48" s="2">
        <f t="shared" si="14"/>
        <v>59.22</v>
      </c>
      <c r="P48" s="2">
        <f t="shared" si="15"/>
        <v>59.22</v>
      </c>
      <c r="Q48" s="2">
        <f t="shared" si="16"/>
        <v>0</v>
      </c>
      <c r="R48" s="2">
        <f t="shared" si="17"/>
        <v>0</v>
      </c>
      <c r="S48" s="2">
        <f t="shared" si="18"/>
        <v>0</v>
      </c>
      <c r="T48" s="2">
        <f t="shared" si="19"/>
        <v>0</v>
      </c>
      <c r="U48" s="2">
        <f t="shared" si="20"/>
        <v>0</v>
      </c>
      <c r="V48" s="2">
        <f t="shared" si="21"/>
        <v>0</v>
      </c>
      <c r="W48" s="2">
        <f t="shared" si="22"/>
        <v>0</v>
      </c>
      <c r="X48" s="2">
        <f t="shared" si="23"/>
        <v>0</v>
      </c>
      <c r="Y48" s="2">
        <f t="shared" si="24"/>
        <v>0</v>
      </c>
      <c r="Z48" s="2"/>
      <c r="AA48" s="2">
        <v>39612628</v>
      </c>
      <c r="AB48" s="2">
        <f t="shared" si="25"/>
        <v>548.29999999999995</v>
      </c>
      <c r="AC48" s="2">
        <f t="shared" si="47"/>
        <v>548.29999999999995</v>
      </c>
      <c r="AD48" s="2">
        <f t="shared" si="53"/>
        <v>0</v>
      </c>
      <c r="AE48" s="2">
        <f t="shared" si="54"/>
        <v>0</v>
      </c>
      <c r="AF48" s="2">
        <f t="shared" si="55"/>
        <v>0</v>
      </c>
      <c r="AG48" s="2">
        <f t="shared" si="26"/>
        <v>0</v>
      </c>
      <c r="AH48" s="2">
        <f t="shared" si="56"/>
        <v>0</v>
      </c>
      <c r="AI48" s="2">
        <f t="shared" si="57"/>
        <v>0</v>
      </c>
      <c r="AJ48" s="2">
        <f t="shared" si="27"/>
        <v>0</v>
      </c>
      <c r="AK48" s="2">
        <v>548.29999999999995</v>
      </c>
      <c r="AL48" s="2">
        <v>548.29999999999995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117</v>
      </c>
      <c r="AU48" s="2">
        <v>76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3</v>
      </c>
      <c r="BE48" s="2" t="s">
        <v>3</v>
      </c>
      <c r="BF48" s="2" t="s">
        <v>3</v>
      </c>
      <c r="BG48" s="2" t="s">
        <v>3</v>
      </c>
      <c r="BH48" s="2">
        <v>3</v>
      </c>
      <c r="BI48" s="2">
        <v>1</v>
      </c>
      <c r="BJ48" s="2" t="s">
        <v>88</v>
      </c>
      <c r="BK48" s="2"/>
      <c r="BL48" s="2"/>
      <c r="BM48" s="2">
        <v>23001</v>
      </c>
      <c r="BN48" s="2">
        <v>0</v>
      </c>
      <c r="BO48" s="2" t="s">
        <v>3</v>
      </c>
      <c r="BP48" s="2">
        <v>0</v>
      </c>
      <c r="BQ48" s="2">
        <v>2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3</v>
      </c>
      <c r="BZ48" s="2">
        <v>130</v>
      </c>
      <c r="CA48" s="2">
        <v>89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3</v>
      </c>
      <c r="CO48" s="2">
        <v>0</v>
      </c>
      <c r="CP48" s="2">
        <f t="shared" si="28"/>
        <v>59.22</v>
      </c>
      <c r="CQ48" s="2">
        <f t="shared" si="29"/>
        <v>548.29999999999995</v>
      </c>
      <c r="CR48" s="2">
        <f t="shared" si="30"/>
        <v>0</v>
      </c>
      <c r="CS48" s="2">
        <f t="shared" si="31"/>
        <v>0</v>
      </c>
      <c r="CT48" s="2">
        <f t="shared" si="32"/>
        <v>0</v>
      </c>
      <c r="CU48" s="2">
        <f t="shared" si="33"/>
        <v>0</v>
      </c>
      <c r="CV48" s="2">
        <f t="shared" si="34"/>
        <v>0</v>
      </c>
      <c r="CW48" s="2">
        <f t="shared" si="35"/>
        <v>0</v>
      </c>
      <c r="CX48" s="2">
        <f t="shared" si="36"/>
        <v>0</v>
      </c>
      <c r="CY48" s="2">
        <f t="shared" si="37"/>
        <v>0</v>
      </c>
      <c r="CZ48" s="2">
        <f t="shared" si="38"/>
        <v>0</v>
      </c>
      <c r="DA48" s="2"/>
      <c r="DB48" s="2"/>
      <c r="DC48" s="2" t="s">
        <v>3</v>
      </c>
      <c r="DD48" s="2" t="s">
        <v>3</v>
      </c>
      <c r="DE48" s="2" t="s">
        <v>3</v>
      </c>
      <c r="DF48" s="2" t="s">
        <v>3</v>
      </c>
      <c r="DG48" s="2" t="s">
        <v>3</v>
      </c>
      <c r="DH48" s="2" t="s">
        <v>3</v>
      </c>
      <c r="DI48" s="2" t="s">
        <v>3</v>
      </c>
      <c r="DJ48" s="2" t="s">
        <v>3</v>
      </c>
      <c r="DK48" s="2" t="s">
        <v>3</v>
      </c>
      <c r="DL48" s="2" t="s">
        <v>3</v>
      </c>
      <c r="DM48" s="2" t="s">
        <v>3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1007</v>
      </c>
      <c r="DV48" s="2" t="s">
        <v>28</v>
      </c>
      <c r="DW48" s="2" t="s">
        <v>28</v>
      </c>
      <c r="DX48" s="2">
        <v>1</v>
      </c>
      <c r="DY48" s="2"/>
      <c r="DZ48" s="2"/>
      <c r="EA48" s="2"/>
      <c r="EB48" s="2"/>
      <c r="EC48" s="2"/>
      <c r="ED48" s="2"/>
      <c r="EE48" s="2">
        <v>39174537</v>
      </c>
      <c r="EF48" s="2">
        <v>2</v>
      </c>
      <c r="EG48" s="2" t="s">
        <v>19</v>
      </c>
      <c r="EH48" s="2">
        <v>0</v>
      </c>
      <c r="EI48" s="2" t="s">
        <v>3</v>
      </c>
      <c r="EJ48" s="2">
        <v>1</v>
      </c>
      <c r="EK48" s="2">
        <v>23001</v>
      </c>
      <c r="EL48" s="2" t="s">
        <v>73</v>
      </c>
      <c r="EM48" s="2" t="s">
        <v>74</v>
      </c>
      <c r="EN48" s="2"/>
      <c r="EO48" s="2" t="s">
        <v>3</v>
      </c>
      <c r="EP48" s="2"/>
      <c r="EQ48" s="2">
        <v>0</v>
      </c>
      <c r="ER48" s="2">
        <v>548.29999999999995</v>
      </c>
      <c r="ES48" s="2">
        <v>548.29999999999995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39"/>
        <v>0</v>
      </c>
      <c r="FS48" s="2">
        <v>0</v>
      </c>
      <c r="FT48" s="2" t="s">
        <v>23</v>
      </c>
      <c r="FU48" s="2" t="s">
        <v>24</v>
      </c>
      <c r="FV48" s="2"/>
      <c r="FW48" s="2"/>
      <c r="FX48" s="2">
        <v>117</v>
      </c>
      <c r="FY48" s="2">
        <v>75.650000000000006</v>
      </c>
      <c r="FZ48" s="2"/>
      <c r="GA48" s="2" t="s">
        <v>3</v>
      </c>
      <c r="GB48" s="2"/>
      <c r="GC48" s="2"/>
      <c r="GD48" s="2">
        <v>0</v>
      </c>
      <c r="GE48" s="2"/>
      <c r="GF48" s="2">
        <v>-1970722706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40"/>
        <v>0</v>
      </c>
      <c r="GM48" s="2">
        <f t="shared" si="41"/>
        <v>59.22</v>
      </c>
      <c r="GN48" s="2">
        <f t="shared" si="42"/>
        <v>59.22</v>
      </c>
      <c r="GO48" s="2">
        <f t="shared" si="43"/>
        <v>0</v>
      </c>
      <c r="GP48" s="2">
        <f t="shared" si="44"/>
        <v>0</v>
      </c>
      <c r="GQ48" s="2"/>
      <c r="GR48" s="2">
        <v>0</v>
      </c>
      <c r="GS48" s="2">
        <v>3</v>
      </c>
      <c r="GT48" s="2">
        <v>0</v>
      </c>
      <c r="GU48" s="2" t="s">
        <v>3</v>
      </c>
      <c r="GV48" s="2">
        <f t="shared" si="45"/>
        <v>0</v>
      </c>
      <c r="GW48" s="2">
        <v>1</v>
      </c>
      <c r="GX48" s="2">
        <f t="shared" si="46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18</v>
      </c>
      <c r="B49">
        <v>1</v>
      </c>
      <c r="C49">
        <v>74</v>
      </c>
      <c r="E49" t="s">
        <v>85</v>
      </c>
      <c r="F49" t="s">
        <v>86</v>
      </c>
      <c r="G49" t="s">
        <v>87</v>
      </c>
      <c r="H49" t="s">
        <v>28</v>
      </c>
      <c r="I49">
        <f>I41*J49</f>
        <v>0.108</v>
      </c>
      <c r="J49">
        <v>0.12</v>
      </c>
      <c r="O49">
        <f t="shared" si="14"/>
        <v>304.95999999999998</v>
      </c>
      <c r="P49">
        <f t="shared" si="15"/>
        <v>304.95999999999998</v>
      </c>
      <c r="Q49">
        <f t="shared" si="16"/>
        <v>0</v>
      </c>
      <c r="R49">
        <f t="shared" si="17"/>
        <v>0</v>
      </c>
      <c r="S49">
        <f t="shared" si="18"/>
        <v>0</v>
      </c>
      <c r="T49">
        <f t="shared" si="19"/>
        <v>0</v>
      </c>
      <c r="U49">
        <f t="shared" si="20"/>
        <v>0</v>
      </c>
      <c r="V49">
        <f t="shared" si="21"/>
        <v>0</v>
      </c>
      <c r="W49">
        <f t="shared" si="22"/>
        <v>0</v>
      </c>
      <c r="X49">
        <f t="shared" si="23"/>
        <v>0</v>
      </c>
      <c r="Y49">
        <f t="shared" si="24"/>
        <v>0</v>
      </c>
      <c r="AA49">
        <v>39612629</v>
      </c>
      <c r="AB49">
        <f t="shared" si="25"/>
        <v>548.29999999999995</v>
      </c>
      <c r="AC49">
        <f t="shared" si="47"/>
        <v>548.29999999999995</v>
      </c>
      <c r="AD49">
        <f t="shared" si="53"/>
        <v>0</v>
      </c>
      <c r="AE49">
        <f t="shared" si="54"/>
        <v>0</v>
      </c>
      <c r="AF49">
        <f t="shared" si="55"/>
        <v>0</v>
      </c>
      <c r="AG49">
        <f t="shared" si="26"/>
        <v>0</v>
      </c>
      <c r="AH49">
        <f t="shared" si="56"/>
        <v>0</v>
      </c>
      <c r="AI49">
        <f t="shared" si="57"/>
        <v>0</v>
      </c>
      <c r="AJ49">
        <f t="shared" si="27"/>
        <v>0</v>
      </c>
      <c r="AK49">
        <v>548.29999999999995</v>
      </c>
      <c r="AL49">
        <v>548.29999999999995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117</v>
      </c>
      <c r="AU49">
        <v>76</v>
      </c>
      <c r="AV49">
        <v>1</v>
      </c>
      <c r="AW49">
        <v>1</v>
      </c>
      <c r="AZ49">
        <v>5.15</v>
      </c>
      <c r="BA49">
        <v>1</v>
      </c>
      <c r="BB49">
        <v>1</v>
      </c>
      <c r="BC49">
        <v>5.15</v>
      </c>
      <c r="BD49" t="s">
        <v>3</v>
      </c>
      <c r="BE49" t="s">
        <v>3</v>
      </c>
      <c r="BF49" t="s">
        <v>3</v>
      </c>
      <c r="BG49" t="s">
        <v>3</v>
      </c>
      <c r="BH49">
        <v>3</v>
      </c>
      <c r="BI49">
        <v>1</v>
      </c>
      <c r="BJ49" t="s">
        <v>88</v>
      </c>
      <c r="BM49">
        <v>23001</v>
      </c>
      <c r="BN49">
        <v>0</v>
      </c>
      <c r="BO49" t="s">
        <v>3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130</v>
      </c>
      <c r="CA49">
        <v>89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28"/>
        <v>304.95999999999998</v>
      </c>
      <c r="CQ49">
        <f t="shared" si="29"/>
        <v>2823.7449999999999</v>
      </c>
      <c r="CR49">
        <f t="shared" si="30"/>
        <v>0</v>
      </c>
      <c r="CS49">
        <f t="shared" si="31"/>
        <v>0</v>
      </c>
      <c r="CT49">
        <f t="shared" si="32"/>
        <v>0</v>
      </c>
      <c r="CU49">
        <f t="shared" si="33"/>
        <v>0</v>
      </c>
      <c r="CV49">
        <f t="shared" si="34"/>
        <v>0</v>
      </c>
      <c r="CW49">
        <f t="shared" si="35"/>
        <v>0</v>
      </c>
      <c r="CX49">
        <f t="shared" si="36"/>
        <v>0</v>
      </c>
      <c r="CY49">
        <f t="shared" si="37"/>
        <v>0</v>
      </c>
      <c r="CZ49">
        <f t="shared" si="38"/>
        <v>0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1007</v>
      </c>
      <c r="DV49" t="s">
        <v>28</v>
      </c>
      <c r="DW49" t="s">
        <v>28</v>
      </c>
      <c r="DX49">
        <v>1</v>
      </c>
      <c r="EE49">
        <v>39174537</v>
      </c>
      <c r="EF49">
        <v>2</v>
      </c>
      <c r="EG49" t="s">
        <v>19</v>
      </c>
      <c r="EH49">
        <v>0</v>
      </c>
      <c r="EI49" t="s">
        <v>3</v>
      </c>
      <c r="EJ49">
        <v>1</v>
      </c>
      <c r="EK49">
        <v>23001</v>
      </c>
      <c r="EL49" t="s">
        <v>73</v>
      </c>
      <c r="EM49" t="s">
        <v>74</v>
      </c>
      <c r="EO49" t="s">
        <v>3</v>
      </c>
      <c r="EQ49">
        <v>0</v>
      </c>
      <c r="ER49">
        <v>548.29999999999995</v>
      </c>
      <c r="ES49">
        <v>548.29999999999995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39"/>
        <v>0</v>
      </c>
      <c r="FS49">
        <v>0</v>
      </c>
      <c r="FT49" t="s">
        <v>23</v>
      </c>
      <c r="FU49" t="s">
        <v>24</v>
      </c>
      <c r="FX49">
        <v>117</v>
      </c>
      <c r="FY49">
        <v>75.650000000000006</v>
      </c>
      <c r="GA49" t="s">
        <v>3</v>
      </c>
      <c r="GD49">
        <v>0</v>
      </c>
      <c r="GF49">
        <v>-1970722706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40"/>
        <v>0</v>
      </c>
      <c r="GM49">
        <f t="shared" si="41"/>
        <v>304.95999999999998</v>
      </c>
      <c r="GN49">
        <f t="shared" si="42"/>
        <v>304.95999999999998</v>
      </c>
      <c r="GO49">
        <f t="shared" si="43"/>
        <v>0</v>
      </c>
      <c r="GP49">
        <f t="shared" si="44"/>
        <v>0</v>
      </c>
      <c r="GR49">
        <v>0</v>
      </c>
      <c r="GS49">
        <v>3</v>
      </c>
      <c r="GT49">
        <v>0</v>
      </c>
      <c r="GU49" t="s">
        <v>3</v>
      </c>
      <c r="GV49">
        <f t="shared" si="45"/>
        <v>0</v>
      </c>
      <c r="GW49">
        <v>1</v>
      </c>
      <c r="GX49">
        <f t="shared" si="46"/>
        <v>0</v>
      </c>
      <c r="HA49">
        <v>0</v>
      </c>
      <c r="HB49">
        <v>0</v>
      </c>
      <c r="IK49">
        <v>0</v>
      </c>
    </row>
    <row r="50" spans="1:255" x14ac:dyDescent="0.2">
      <c r="A50" s="2">
        <v>18</v>
      </c>
      <c r="B50" s="2">
        <v>1</v>
      </c>
      <c r="C50" s="2">
        <v>56</v>
      </c>
      <c r="D50" s="2"/>
      <c r="E50" s="2" t="s">
        <v>89</v>
      </c>
      <c r="F50" s="2" t="s">
        <v>90</v>
      </c>
      <c r="G50" s="2" t="s">
        <v>91</v>
      </c>
      <c r="H50" s="2" t="s">
        <v>92</v>
      </c>
      <c r="I50" s="2">
        <f>I40*J50</f>
        <v>6.1920000000000002</v>
      </c>
      <c r="J50" s="2">
        <v>6.88</v>
      </c>
      <c r="K50" s="2"/>
      <c r="L50" s="2"/>
      <c r="M50" s="2"/>
      <c r="N50" s="2"/>
      <c r="O50" s="2">
        <f t="shared" si="14"/>
        <v>0</v>
      </c>
      <c r="P50" s="2">
        <f t="shared" si="15"/>
        <v>0</v>
      </c>
      <c r="Q50" s="2">
        <f t="shared" si="16"/>
        <v>0</v>
      </c>
      <c r="R50" s="2">
        <f t="shared" si="17"/>
        <v>0</v>
      </c>
      <c r="S50" s="2">
        <f t="shared" si="18"/>
        <v>0</v>
      </c>
      <c r="T50" s="2">
        <f t="shared" si="19"/>
        <v>0</v>
      </c>
      <c r="U50" s="2">
        <f t="shared" si="20"/>
        <v>0</v>
      </c>
      <c r="V50" s="2">
        <f t="shared" si="21"/>
        <v>0</v>
      </c>
      <c r="W50" s="2">
        <f t="shared" si="22"/>
        <v>0</v>
      </c>
      <c r="X50" s="2">
        <f t="shared" si="23"/>
        <v>0</v>
      </c>
      <c r="Y50" s="2">
        <f t="shared" si="24"/>
        <v>0</v>
      </c>
      <c r="Z50" s="2"/>
      <c r="AA50" s="2">
        <v>39612628</v>
      </c>
      <c r="AB50" s="2">
        <f t="shared" si="25"/>
        <v>0</v>
      </c>
      <c r="AC50" s="2">
        <f t="shared" si="47"/>
        <v>0</v>
      </c>
      <c r="AD50" s="2">
        <f t="shared" si="53"/>
        <v>0</v>
      </c>
      <c r="AE50" s="2">
        <f t="shared" si="54"/>
        <v>0</v>
      </c>
      <c r="AF50" s="2">
        <f t="shared" si="55"/>
        <v>0</v>
      </c>
      <c r="AG50" s="2">
        <f t="shared" si="26"/>
        <v>0</v>
      </c>
      <c r="AH50" s="2">
        <f t="shared" si="56"/>
        <v>0</v>
      </c>
      <c r="AI50" s="2">
        <f t="shared" si="57"/>
        <v>0</v>
      </c>
      <c r="AJ50" s="2">
        <f t="shared" si="27"/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117</v>
      </c>
      <c r="AU50" s="2">
        <v>76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3</v>
      </c>
      <c r="BE50" s="2" t="s">
        <v>3</v>
      </c>
      <c r="BF50" s="2" t="s">
        <v>3</v>
      </c>
      <c r="BG50" s="2" t="s">
        <v>3</v>
      </c>
      <c r="BH50" s="2">
        <v>3</v>
      </c>
      <c r="BI50" s="2">
        <v>1</v>
      </c>
      <c r="BJ50" s="2" t="s">
        <v>3</v>
      </c>
      <c r="BK50" s="2"/>
      <c r="BL50" s="2"/>
      <c r="BM50" s="2">
        <v>23001</v>
      </c>
      <c r="BN50" s="2">
        <v>0</v>
      </c>
      <c r="BO50" s="2" t="s">
        <v>3</v>
      </c>
      <c r="BP50" s="2">
        <v>0</v>
      </c>
      <c r="BQ50" s="2">
        <v>2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3</v>
      </c>
      <c r="BZ50" s="2">
        <v>130</v>
      </c>
      <c r="CA50" s="2">
        <v>89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3</v>
      </c>
      <c r="CO50" s="2">
        <v>0</v>
      </c>
      <c r="CP50" s="2">
        <f t="shared" si="28"/>
        <v>0</v>
      </c>
      <c r="CQ50" s="2">
        <f t="shared" si="29"/>
        <v>0</v>
      </c>
      <c r="CR50" s="2">
        <f t="shared" si="30"/>
        <v>0</v>
      </c>
      <c r="CS50" s="2">
        <f t="shared" si="31"/>
        <v>0</v>
      </c>
      <c r="CT50" s="2">
        <f t="shared" si="32"/>
        <v>0</v>
      </c>
      <c r="CU50" s="2">
        <f t="shared" si="33"/>
        <v>0</v>
      </c>
      <c r="CV50" s="2">
        <f t="shared" si="34"/>
        <v>0</v>
      </c>
      <c r="CW50" s="2">
        <f t="shared" si="35"/>
        <v>0</v>
      </c>
      <c r="CX50" s="2">
        <f t="shared" si="36"/>
        <v>0</v>
      </c>
      <c r="CY50" s="2">
        <f t="shared" si="37"/>
        <v>0</v>
      </c>
      <c r="CZ50" s="2">
        <f t="shared" si="38"/>
        <v>0</v>
      </c>
      <c r="DA50" s="2"/>
      <c r="DB50" s="2"/>
      <c r="DC50" s="2" t="s">
        <v>3</v>
      </c>
      <c r="DD50" s="2" t="s">
        <v>3</v>
      </c>
      <c r="DE50" s="2" t="s">
        <v>3</v>
      </c>
      <c r="DF50" s="2" t="s">
        <v>3</v>
      </c>
      <c r="DG50" s="2" t="s">
        <v>3</v>
      </c>
      <c r="DH50" s="2" t="s">
        <v>3</v>
      </c>
      <c r="DI50" s="2" t="s">
        <v>3</v>
      </c>
      <c r="DJ50" s="2" t="s">
        <v>3</v>
      </c>
      <c r="DK50" s="2" t="s">
        <v>3</v>
      </c>
      <c r="DL50" s="2" t="s">
        <v>3</v>
      </c>
      <c r="DM50" s="2" t="s">
        <v>3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1003</v>
      </c>
      <c r="DV50" s="2" t="s">
        <v>92</v>
      </c>
      <c r="DW50" s="2" t="s">
        <v>92</v>
      </c>
      <c r="DX50" s="2">
        <v>1</v>
      </c>
      <c r="DY50" s="2"/>
      <c r="DZ50" s="2"/>
      <c r="EA50" s="2"/>
      <c r="EB50" s="2"/>
      <c r="EC50" s="2"/>
      <c r="ED50" s="2"/>
      <c r="EE50" s="2">
        <v>39174537</v>
      </c>
      <c r="EF50" s="2">
        <v>2</v>
      </c>
      <c r="EG50" s="2" t="s">
        <v>19</v>
      </c>
      <c r="EH50" s="2">
        <v>0</v>
      </c>
      <c r="EI50" s="2" t="s">
        <v>3</v>
      </c>
      <c r="EJ50" s="2">
        <v>1</v>
      </c>
      <c r="EK50" s="2">
        <v>23001</v>
      </c>
      <c r="EL50" s="2" t="s">
        <v>73</v>
      </c>
      <c r="EM50" s="2" t="s">
        <v>74</v>
      </c>
      <c r="EN50" s="2"/>
      <c r="EO50" s="2" t="s">
        <v>3</v>
      </c>
      <c r="EP50" s="2"/>
      <c r="EQ50" s="2">
        <v>0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0</v>
      </c>
      <c r="EX50" s="2">
        <v>0</v>
      </c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39"/>
        <v>0</v>
      </c>
      <c r="FS50" s="2">
        <v>0</v>
      </c>
      <c r="FT50" s="2" t="s">
        <v>23</v>
      </c>
      <c r="FU50" s="2" t="s">
        <v>24</v>
      </c>
      <c r="FV50" s="2"/>
      <c r="FW50" s="2"/>
      <c r="FX50" s="2">
        <v>117</v>
      </c>
      <c r="FY50" s="2">
        <v>75.650000000000006</v>
      </c>
      <c r="FZ50" s="2"/>
      <c r="GA50" s="2" t="s">
        <v>3</v>
      </c>
      <c r="GB50" s="2"/>
      <c r="GC50" s="2"/>
      <c r="GD50" s="2">
        <v>0</v>
      </c>
      <c r="GE50" s="2"/>
      <c r="GF50" s="2">
        <v>-1611535433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40"/>
        <v>0</v>
      </c>
      <c r="GM50" s="2">
        <f t="shared" si="41"/>
        <v>0</v>
      </c>
      <c r="GN50" s="2">
        <f t="shared" si="42"/>
        <v>0</v>
      </c>
      <c r="GO50" s="2">
        <f t="shared" si="43"/>
        <v>0</v>
      </c>
      <c r="GP50" s="2">
        <f t="shared" si="44"/>
        <v>0</v>
      </c>
      <c r="GQ50" s="2"/>
      <c r="GR50" s="2">
        <v>0</v>
      </c>
      <c r="GS50" s="2">
        <v>3</v>
      </c>
      <c r="GT50" s="2">
        <v>0</v>
      </c>
      <c r="GU50" s="2" t="s">
        <v>3</v>
      </c>
      <c r="GV50" s="2">
        <f t="shared" si="45"/>
        <v>0</v>
      </c>
      <c r="GW50" s="2">
        <v>1</v>
      </c>
      <c r="GX50" s="2">
        <f t="shared" si="46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18</v>
      </c>
      <c r="B51">
        <v>1</v>
      </c>
      <c r="C51">
        <v>76</v>
      </c>
      <c r="E51" t="s">
        <v>89</v>
      </c>
      <c r="F51" t="s">
        <v>90</v>
      </c>
      <c r="G51" t="s">
        <v>91</v>
      </c>
      <c r="H51" t="s">
        <v>92</v>
      </c>
      <c r="I51">
        <f>I41*J51</f>
        <v>6.1920000000000002</v>
      </c>
      <c r="J51">
        <v>6.88</v>
      </c>
      <c r="O51">
        <f t="shared" si="14"/>
        <v>0</v>
      </c>
      <c r="P51">
        <f t="shared" si="15"/>
        <v>0</v>
      </c>
      <c r="Q51">
        <f t="shared" si="16"/>
        <v>0</v>
      </c>
      <c r="R51">
        <f t="shared" si="17"/>
        <v>0</v>
      </c>
      <c r="S51">
        <f t="shared" si="18"/>
        <v>0</v>
      </c>
      <c r="T51">
        <f t="shared" si="19"/>
        <v>0</v>
      </c>
      <c r="U51">
        <f t="shared" si="20"/>
        <v>0</v>
      </c>
      <c r="V51">
        <f t="shared" si="21"/>
        <v>0</v>
      </c>
      <c r="W51">
        <f t="shared" si="22"/>
        <v>0</v>
      </c>
      <c r="X51">
        <f t="shared" si="23"/>
        <v>0</v>
      </c>
      <c r="Y51">
        <f t="shared" si="24"/>
        <v>0</v>
      </c>
      <c r="AA51">
        <v>39612629</v>
      </c>
      <c r="AB51">
        <f t="shared" si="25"/>
        <v>0</v>
      </c>
      <c r="AC51">
        <f t="shared" si="47"/>
        <v>0</v>
      </c>
      <c r="AD51">
        <f t="shared" si="53"/>
        <v>0</v>
      </c>
      <c r="AE51">
        <f t="shared" si="54"/>
        <v>0</v>
      </c>
      <c r="AF51">
        <f t="shared" si="55"/>
        <v>0</v>
      </c>
      <c r="AG51">
        <f t="shared" si="26"/>
        <v>0</v>
      </c>
      <c r="AH51">
        <f t="shared" si="56"/>
        <v>0</v>
      </c>
      <c r="AI51">
        <f t="shared" si="57"/>
        <v>0</v>
      </c>
      <c r="AJ51">
        <f t="shared" si="27"/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117</v>
      </c>
      <c r="AU51">
        <v>76</v>
      </c>
      <c r="AV51">
        <v>1</v>
      </c>
      <c r="AW51">
        <v>1</v>
      </c>
      <c r="AZ51">
        <v>5.15</v>
      </c>
      <c r="BA51">
        <v>1</v>
      </c>
      <c r="BB51">
        <v>1</v>
      </c>
      <c r="BC51">
        <v>5.15</v>
      </c>
      <c r="BD51" t="s">
        <v>3</v>
      </c>
      <c r="BE51" t="s">
        <v>3</v>
      </c>
      <c r="BF51" t="s">
        <v>3</v>
      </c>
      <c r="BG51" t="s">
        <v>3</v>
      </c>
      <c r="BH51">
        <v>3</v>
      </c>
      <c r="BI51">
        <v>1</v>
      </c>
      <c r="BJ51" t="s">
        <v>3</v>
      </c>
      <c r="BM51">
        <v>23001</v>
      </c>
      <c r="BN51">
        <v>0</v>
      </c>
      <c r="BO51" t="s">
        <v>3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130</v>
      </c>
      <c r="CA51">
        <v>89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28"/>
        <v>0</v>
      </c>
      <c r="CQ51">
        <f t="shared" si="29"/>
        <v>0</v>
      </c>
      <c r="CR51">
        <f t="shared" si="30"/>
        <v>0</v>
      </c>
      <c r="CS51">
        <f t="shared" si="31"/>
        <v>0</v>
      </c>
      <c r="CT51">
        <f t="shared" si="32"/>
        <v>0</v>
      </c>
      <c r="CU51">
        <f t="shared" si="33"/>
        <v>0</v>
      </c>
      <c r="CV51">
        <f t="shared" si="34"/>
        <v>0</v>
      </c>
      <c r="CW51">
        <f t="shared" si="35"/>
        <v>0</v>
      </c>
      <c r="CX51">
        <f t="shared" si="36"/>
        <v>0</v>
      </c>
      <c r="CY51">
        <f t="shared" si="37"/>
        <v>0</v>
      </c>
      <c r="CZ51">
        <f t="shared" si="38"/>
        <v>0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1003</v>
      </c>
      <c r="DV51" t="s">
        <v>92</v>
      </c>
      <c r="DW51" t="s">
        <v>92</v>
      </c>
      <c r="DX51">
        <v>1</v>
      </c>
      <c r="EE51">
        <v>39174537</v>
      </c>
      <c r="EF51">
        <v>2</v>
      </c>
      <c r="EG51" t="s">
        <v>19</v>
      </c>
      <c r="EH51">
        <v>0</v>
      </c>
      <c r="EI51" t="s">
        <v>3</v>
      </c>
      <c r="EJ51">
        <v>1</v>
      </c>
      <c r="EK51">
        <v>23001</v>
      </c>
      <c r="EL51" t="s">
        <v>73</v>
      </c>
      <c r="EM51" t="s">
        <v>74</v>
      </c>
      <c r="EO51" t="s">
        <v>3</v>
      </c>
      <c r="EQ51">
        <v>0</v>
      </c>
      <c r="ER51">
        <v>0</v>
      </c>
      <c r="ES51">
        <v>0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39"/>
        <v>0</v>
      </c>
      <c r="FS51">
        <v>0</v>
      </c>
      <c r="FT51" t="s">
        <v>23</v>
      </c>
      <c r="FU51" t="s">
        <v>24</v>
      </c>
      <c r="FX51">
        <v>117</v>
      </c>
      <c r="FY51">
        <v>75.650000000000006</v>
      </c>
      <c r="GA51" t="s">
        <v>3</v>
      </c>
      <c r="GD51">
        <v>0</v>
      </c>
      <c r="GF51">
        <v>-1611535433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40"/>
        <v>0</v>
      </c>
      <c r="GM51">
        <f t="shared" si="41"/>
        <v>0</v>
      </c>
      <c r="GN51">
        <f t="shared" si="42"/>
        <v>0</v>
      </c>
      <c r="GO51">
        <f t="shared" si="43"/>
        <v>0</v>
      </c>
      <c r="GP51">
        <f t="shared" si="44"/>
        <v>0</v>
      </c>
      <c r="GR51">
        <v>0</v>
      </c>
      <c r="GS51">
        <v>3</v>
      </c>
      <c r="GT51">
        <v>0</v>
      </c>
      <c r="GU51" t="s">
        <v>3</v>
      </c>
      <c r="GV51">
        <f t="shared" si="45"/>
        <v>0</v>
      </c>
      <c r="GW51">
        <v>1</v>
      </c>
      <c r="GX51">
        <f t="shared" si="46"/>
        <v>0</v>
      </c>
      <c r="HA51">
        <v>0</v>
      </c>
      <c r="HB51">
        <v>0</v>
      </c>
      <c r="IK51">
        <v>0</v>
      </c>
    </row>
    <row r="52" spans="1:255" x14ac:dyDescent="0.2">
      <c r="A52" s="2">
        <v>18</v>
      </c>
      <c r="B52" s="2">
        <v>1</v>
      </c>
      <c r="C52" s="2">
        <v>57</v>
      </c>
      <c r="D52" s="2"/>
      <c r="E52" s="2" t="s">
        <v>93</v>
      </c>
      <c r="F52" s="2" t="s">
        <v>94</v>
      </c>
      <c r="G52" s="2" t="s">
        <v>91</v>
      </c>
      <c r="H52" s="2" t="s">
        <v>92</v>
      </c>
      <c r="I52" s="2">
        <f>I40*J52</f>
        <v>6.1920000000000002</v>
      </c>
      <c r="J52" s="2">
        <v>6.88</v>
      </c>
      <c r="K52" s="2"/>
      <c r="L52" s="2"/>
      <c r="M52" s="2"/>
      <c r="N52" s="2"/>
      <c r="O52" s="2">
        <f t="shared" si="14"/>
        <v>4993.66</v>
      </c>
      <c r="P52" s="2">
        <f t="shared" si="15"/>
        <v>4993.66</v>
      </c>
      <c r="Q52" s="2">
        <f t="shared" si="16"/>
        <v>0</v>
      </c>
      <c r="R52" s="2">
        <f t="shared" si="17"/>
        <v>0</v>
      </c>
      <c r="S52" s="2">
        <f t="shared" si="18"/>
        <v>0</v>
      </c>
      <c r="T52" s="2">
        <f t="shared" si="19"/>
        <v>0</v>
      </c>
      <c r="U52" s="2">
        <f t="shared" si="20"/>
        <v>0</v>
      </c>
      <c r="V52" s="2">
        <f t="shared" si="21"/>
        <v>0</v>
      </c>
      <c r="W52" s="2">
        <f t="shared" si="22"/>
        <v>0</v>
      </c>
      <c r="X52" s="2">
        <f t="shared" si="23"/>
        <v>0</v>
      </c>
      <c r="Y52" s="2">
        <f t="shared" si="24"/>
        <v>0</v>
      </c>
      <c r="Z52" s="2"/>
      <c r="AA52" s="2">
        <v>39612628</v>
      </c>
      <c r="AB52" s="2">
        <f t="shared" si="25"/>
        <v>806.47</v>
      </c>
      <c r="AC52" s="2">
        <f t="shared" si="47"/>
        <v>806.47</v>
      </c>
      <c r="AD52" s="2">
        <f t="shared" si="53"/>
        <v>0</v>
      </c>
      <c r="AE52" s="2">
        <f t="shared" si="54"/>
        <v>0</v>
      </c>
      <c r="AF52" s="2">
        <f t="shared" si="55"/>
        <v>0</v>
      </c>
      <c r="AG52" s="2">
        <f t="shared" si="26"/>
        <v>0</v>
      </c>
      <c r="AH52" s="2">
        <f t="shared" si="56"/>
        <v>0</v>
      </c>
      <c r="AI52" s="2">
        <f t="shared" si="57"/>
        <v>0</v>
      </c>
      <c r="AJ52" s="2">
        <f t="shared" si="27"/>
        <v>0</v>
      </c>
      <c r="AK52" s="2">
        <v>806.47</v>
      </c>
      <c r="AL52" s="2">
        <v>806.47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117</v>
      </c>
      <c r="AU52" s="2">
        <v>76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3</v>
      </c>
      <c r="BE52" s="2" t="s">
        <v>3</v>
      </c>
      <c r="BF52" s="2" t="s">
        <v>3</v>
      </c>
      <c r="BG52" s="2" t="s">
        <v>3</v>
      </c>
      <c r="BH52" s="2">
        <v>3</v>
      </c>
      <c r="BI52" s="2">
        <v>1</v>
      </c>
      <c r="BJ52" s="2" t="s">
        <v>95</v>
      </c>
      <c r="BK52" s="2"/>
      <c r="BL52" s="2"/>
      <c r="BM52" s="2">
        <v>23001</v>
      </c>
      <c r="BN52" s="2">
        <v>0</v>
      </c>
      <c r="BO52" s="2" t="s">
        <v>3</v>
      </c>
      <c r="BP52" s="2">
        <v>0</v>
      </c>
      <c r="BQ52" s="2">
        <v>2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3</v>
      </c>
      <c r="BZ52" s="2">
        <v>130</v>
      </c>
      <c r="CA52" s="2">
        <v>89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3</v>
      </c>
      <c r="CO52" s="2">
        <v>0</v>
      </c>
      <c r="CP52" s="2">
        <f t="shared" si="28"/>
        <v>4993.66</v>
      </c>
      <c r="CQ52" s="2">
        <f t="shared" si="29"/>
        <v>806.47</v>
      </c>
      <c r="CR52" s="2">
        <f t="shared" si="30"/>
        <v>0</v>
      </c>
      <c r="CS52" s="2">
        <f t="shared" si="31"/>
        <v>0</v>
      </c>
      <c r="CT52" s="2">
        <f t="shared" si="32"/>
        <v>0</v>
      </c>
      <c r="CU52" s="2">
        <f t="shared" si="33"/>
        <v>0</v>
      </c>
      <c r="CV52" s="2">
        <f t="shared" si="34"/>
        <v>0</v>
      </c>
      <c r="CW52" s="2">
        <f t="shared" si="35"/>
        <v>0</v>
      </c>
      <c r="CX52" s="2">
        <f t="shared" si="36"/>
        <v>0</v>
      </c>
      <c r="CY52" s="2">
        <f t="shared" si="37"/>
        <v>0</v>
      </c>
      <c r="CZ52" s="2">
        <f t="shared" si="38"/>
        <v>0</v>
      </c>
      <c r="DA52" s="2"/>
      <c r="DB52" s="2"/>
      <c r="DC52" s="2" t="s">
        <v>3</v>
      </c>
      <c r="DD52" s="2" t="s">
        <v>3</v>
      </c>
      <c r="DE52" s="2" t="s">
        <v>3</v>
      </c>
      <c r="DF52" s="2" t="s">
        <v>3</v>
      </c>
      <c r="DG52" s="2" t="s">
        <v>3</v>
      </c>
      <c r="DH52" s="2" t="s">
        <v>3</v>
      </c>
      <c r="DI52" s="2" t="s">
        <v>3</v>
      </c>
      <c r="DJ52" s="2" t="s">
        <v>3</v>
      </c>
      <c r="DK52" s="2" t="s">
        <v>3</v>
      </c>
      <c r="DL52" s="2" t="s">
        <v>3</v>
      </c>
      <c r="DM52" s="2" t="s">
        <v>3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1003</v>
      </c>
      <c r="DV52" s="2" t="s">
        <v>92</v>
      </c>
      <c r="DW52" s="2" t="s">
        <v>92</v>
      </c>
      <c r="DX52" s="2">
        <v>1</v>
      </c>
      <c r="DY52" s="2"/>
      <c r="DZ52" s="2"/>
      <c r="EA52" s="2"/>
      <c r="EB52" s="2"/>
      <c r="EC52" s="2"/>
      <c r="ED52" s="2"/>
      <c r="EE52" s="2">
        <v>39174537</v>
      </c>
      <c r="EF52" s="2">
        <v>2</v>
      </c>
      <c r="EG52" s="2" t="s">
        <v>19</v>
      </c>
      <c r="EH52" s="2">
        <v>0</v>
      </c>
      <c r="EI52" s="2" t="s">
        <v>3</v>
      </c>
      <c r="EJ52" s="2">
        <v>1</v>
      </c>
      <c r="EK52" s="2">
        <v>23001</v>
      </c>
      <c r="EL52" s="2" t="s">
        <v>73</v>
      </c>
      <c r="EM52" s="2" t="s">
        <v>74</v>
      </c>
      <c r="EN52" s="2"/>
      <c r="EO52" s="2" t="s">
        <v>3</v>
      </c>
      <c r="EP52" s="2"/>
      <c r="EQ52" s="2">
        <v>0</v>
      </c>
      <c r="ER52" s="2">
        <v>806.47</v>
      </c>
      <c r="ES52" s="2">
        <v>806.47</v>
      </c>
      <c r="ET52" s="2">
        <v>0</v>
      </c>
      <c r="EU52" s="2">
        <v>0</v>
      </c>
      <c r="EV52" s="2">
        <v>0</v>
      </c>
      <c r="EW52" s="2">
        <v>0</v>
      </c>
      <c r="EX52" s="2">
        <v>0</v>
      </c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39"/>
        <v>0</v>
      </c>
      <c r="FS52" s="2">
        <v>0</v>
      </c>
      <c r="FT52" s="2" t="s">
        <v>23</v>
      </c>
      <c r="FU52" s="2" t="s">
        <v>24</v>
      </c>
      <c r="FV52" s="2"/>
      <c r="FW52" s="2"/>
      <c r="FX52" s="2">
        <v>117</v>
      </c>
      <c r="FY52" s="2">
        <v>75.650000000000006</v>
      </c>
      <c r="FZ52" s="2"/>
      <c r="GA52" s="2" t="s">
        <v>3</v>
      </c>
      <c r="GB52" s="2"/>
      <c r="GC52" s="2"/>
      <c r="GD52" s="2">
        <v>0</v>
      </c>
      <c r="GE52" s="2"/>
      <c r="GF52" s="2">
        <v>-1190269654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40"/>
        <v>0</v>
      </c>
      <c r="GM52" s="2">
        <f t="shared" si="41"/>
        <v>4993.66</v>
      </c>
      <c r="GN52" s="2">
        <f t="shared" si="42"/>
        <v>4993.66</v>
      </c>
      <c r="GO52" s="2">
        <f t="shared" si="43"/>
        <v>0</v>
      </c>
      <c r="GP52" s="2">
        <f t="shared" si="44"/>
        <v>0</v>
      </c>
      <c r="GQ52" s="2"/>
      <c r="GR52" s="2">
        <v>0</v>
      </c>
      <c r="GS52" s="2">
        <v>3</v>
      </c>
      <c r="GT52" s="2">
        <v>0</v>
      </c>
      <c r="GU52" s="2" t="s">
        <v>3</v>
      </c>
      <c r="GV52" s="2">
        <f t="shared" si="45"/>
        <v>0</v>
      </c>
      <c r="GW52" s="2">
        <v>1</v>
      </c>
      <c r="GX52" s="2">
        <f t="shared" si="46"/>
        <v>0</v>
      </c>
      <c r="GY52" s="2"/>
      <c r="GZ52" s="2"/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18</v>
      </c>
      <c r="B53">
        <v>1</v>
      </c>
      <c r="C53">
        <v>77</v>
      </c>
      <c r="E53" t="s">
        <v>93</v>
      </c>
      <c r="F53" t="s">
        <v>94</v>
      </c>
      <c r="G53" t="s">
        <v>91</v>
      </c>
      <c r="H53" t="s">
        <v>92</v>
      </c>
      <c r="I53">
        <f>I41*J53</f>
        <v>6.1920000000000002</v>
      </c>
      <c r="J53">
        <v>6.88</v>
      </c>
      <c r="O53">
        <f t="shared" si="14"/>
        <v>25717.360000000001</v>
      </c>
      <c r="P53">
        <f t="shared" si="15"/>
        <v>25717.360000000001</v>
      </c>
      <c r="Q53">
        <f t="shared" si="16"/>
        <v>0</v>
      </c>
      <c r="R53">
        <f t="shared" si="17"/>
        <v>0</v>
      </c>
      <c r="S53">
        <f t="shared" si="18"/>
        <v>0</v>
      </c>
      <c r="T53">
        <f t="shared" si="19"/>
        <v>0</v>
      </c>
      <c r="U53">
        <f t="shared" si="20"/>
        <v>0</v>
      </c>
      <c r="V53">
        <f t="shared" si="21"/>
        <v>0</v>
      </c>
      <c r="W53">
        <f t="shared" si="22"/>
        <v>0</v>
      </c>
      <c r="X53">
        <f t="shared" si="23"/>
        <v>0</v>
      </c>
      <c r="Y53">
        <f t="shared" si="24"/>
        <v>0</v>
      </c>
      <c r="AA53">
        <v>39612629</v>
      </c>
      <c r="AB53">
        <f t="shared" si="25"/>
        <v>806.47</v>
      </c>
      <c r="AC53">
        <f t="shared" si="47"/>
        <v>806.47</v>
      </c>
      <c r="AD53">
        <f t="shared" si="53"/>
        <v>0</v>
      </c>
      <c r="AE53">
        <f t="shared" si="54"/>
        <v>0</v>
      </c>
      <c r="AF53">
        <f t="shared" si="55"/>
        <v>0</v>
      </c>
      <c r="AG53">
        <f t="shared" si="26"/>
        <v>0</v>
      </c>
      <c r="AH53">
        <f t="shared" si="56"/>
        <v>0</v>
      </c>
      <c r="AI53">
        <f t="shared" si="57"/>
        <v>0</v>
      </c>
      <c r="AJ53">
        <f t="shared" si="27"/>
        <v>0</v>
      </c>
      <c r="AK53">
        <v>806.47</v>
      </c>
      <c r="AL53">
        <v>806.47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117</v>
      </c>
      <c r="AU53">
        <v>76</v>
      </c>
      <c r="AV53">
        <v>1</v>
      </c>
      <c r="AW53">
        <v>1</v>
      </c>
      <c r="AZ53">
        <v>5.15</v>
      </c>
      <c r="BA53">
        <v>1</v>
      </c>
      <c r="BB53">
        <v>1</v>
      </c>
      <c r="BC53">
        <v>5.15</v>
      </c>
      <c r="BD53" t="s">
        <v>3</v>
      </c>
      <c r="BE53" t="s">
        <v>3</v>
      </c>
      <c r="BF53" t="s">
        <v>3</v>
      </c>
      <c r="BG53" t="s">
        <v>3</v>
      </c>
      <c r="BH53">
        <v>3</v>
      </c>
      <c r="BI53">
        <v>1</v>
      </c>
      <c r="BJ53" t="s">
        <v>95</v>
      </c>
      <c r="BM53">
        <v>23001</v>
      </c>
      <c r="BN53">
        <v>0</v>
      </c>
      <c r="BO53" t="s">
        <v>3</v>
      </c>
      <c r="BP53">
        <v>0</v>
      </c>
      <c r="BQ53">
        <v>2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130</v>
      </c>
      <c r="CA53">
        <v>89</v>
      </c>
      <c r="CF53">
        <v>0</v>
      </c>
      <c r="CG53">
        <v>0</v>
      </c>
      <c r="CM53">
        <v>0</v>
      </c>
      <c r="CN53" t="s">
        <v>3</v>
      </c>
      <c r="CO53">
        <v>0</v>
      </c>
      <c r="CP53">
        <f t="shared" si="28"/>
        <v>25717.360000000001</v>
      </c>
      <c r="CQ53">
        <f t="shared" si="29"/>
        <v>4153.3205000000007</v>
      </c>
      <c r="CR53">
        <f t="shared" si="30"/>
        <v>0</v>
      </c>
      <c r="CS53">
        <f t="shared" si="31"/>
        <v>0</v>
      </c>
      <c r="CT53">
        <f t="shared" si="32"/>
        <v>0</v>
      </c>
      <c r="CU53">
        <f t="shared" si="33"/>
        <v>0</v>
      </c>
      <c r="CV53">
        <f t="shared" si="34"/>
        <v>0</v>
      </c>
      <c r="CW53">
        <f t="shared" si="35"/>
        <v>0</v>
      </c>
      <c r="CX53">
        <f t="shared" si="36"/>
        <v>0</v>
      </c>
      <c r="CY53">
        <f t="shared" si="37"/>
        <v>0</v>
      </c>
      <c r="CZ53">
        <f t="shared" si="38"/>
        <v>0</v>
      </c>
      <c r="DC53" t="s">
        <v>3</v>
      </c>
      <c r="DD53" t="s">
        <v>3</v>
      </c>
      <c r="DE53" t="s">
        <v>3</v>
      </c>
      <c r="DF53" t="s">
        <v>3</v>
      </c>
      <c r="DG53" t="s">
        <v>3</v>
      </c>
      <c r="DH53" t="s">
        <v>3</v>
      </c>
      <c r="DI53" t="s">
        <v>3</v>
      </c>
      <c r="DJ53" t="s">
        <v>3</v>
      </c>
      <c r="DK53" t="s">
        <v>3</v>
      </c>
      <c r="DL53" t="s">
        <v>3</v>
      </c>
      <c r="DM53" t="s">
        <v>3</v>
      </c>
      <c r="DN53">
        <v>0</v>
      </c>
      <c r="DO53">
        <v>0</v>
      </c>
      <c r="DP53">
        <v>1</v>
      </c>
      <c r="DQ53">
        <v>1</v>
      </c>
      <c r="DU53">
        <v>1003</v>
      </c>
      <c r="DV53" t="s">
        <v>92</v>
      </c>
      <c r="DW53" t="s">
        <v>92</v>
      </c>
      <c r="DX53">
        <v>1</v>
      </c>
      <c r="EE53">
        <v>39174537</v>
      </c>
      <c r="EF53">
        <v>2</v>
      </c>
      <c r="EG53" t="s">
        <v>19</v>
      </c>
      <c r="EH53">
        <v>0</v>
      </c>
      <c r="EI53" t="s">
        <v>3</v>
      </c>
      <c r="EJ53">
        <v>1</v>
      </c>
      <c r="EK53">
        <v>23001</v>
      </c>
      <c r="EL53" t="s">
        <v>73</v>
      </c>
      <c r="EM53" t="s">
        <v>74</v>
      </c>
      <c r="EO53" t="s">
        <v>3</v>
      </c>
      <c r="EQ53">
        <v>0</v>
      </c>
      <c r="ER53">
        <v>806.47</v>
      </c>
      <c r="ES53">
        <v>806.47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39"/>
        <v>0</v>
      </c>
      <c r="FS53">
        <v>0</v>
      </c>
      <c r="FT53" t="s">
        <v>23</v>
      </c>
      <c r="FU53" t="s">
        <v>24</v>
      </c>
      <c r="FX53">
        <v>117</v>
      </c>
      <c r="FY53">
        <v>75.650000000000006</v>
      </c>
      <c r="GA53" t="s">
        <v>3</v>
      </c>
      <c r="GD53">
        <v>0</v>
      </c>
      <c r="GF53">
        <v>-1190269654</v>
      </c>
      <c r="GG53">
        <v>1</v>
      </c>
      <c r="GH53">
        <v>1</v>
      </c>
      <c r="GI53">
        <v>4</v>
      </c>
      <c r="GJ53">
        <v>0</v>
      </c>
      <c r="GK53">
        <f>ROUND(R53*(S12)/100,2)</f>
        <v>0</v>
      </c>
      <c r="GL53">
        <f t="shared" si="40"/>
        <v>0</v>
      </c>
      <c r="GM53">
        <f t="shared" si="41"/>
        <v>25717.360000000001</v>
      </c>
      <c r="GN53">
        <f t="shared" si="42"/>
        <v>25717.360000000001</v>
      </c>
      <c r="GO53">
        <f t="shared" si="43"/>
        <v>0</v>
      </c>
      <c r="GP53">
        <f t="shared" si="44"/>
        <v>0</v>
      </c>
      <c r="GR53">
        <v>0</v>
      </c>
      <c r="GS53">
        <v>3</v>
      </c>
      <c r="GT53">
        <v>0</v>
      </c>
      <c r="GU53" t="s">
        <v>3</v>
      </c>
      <c r="GV53">
        <f t="shared" si="45"/>
        <v>0</v>
      </c>
      <c r="GW53">
        <v>1</v>
      </c>
      <c r="GX53">
        <f t="shared" si="46"/>
        <v>0</v>
      </c>
      <c r="HA53">
        <v>0</v>
      </c>
      <c r="HB53">
        <v>0</v>
      </c>
      <c r="IK53">
        <v>0</v>
      </c>
    </row>
    <row r="54" spans="1:255" x14ac:dyDescent="0.2">
      <c r="A54" s="2">
        <v>18</v>
      </c>
      <c r="B54" s="2">
        <v>1</v>
      </c>
      <c r="C54" s="2">
        <v>55</v>
      </c>
      <c r="D54" s="2"/>
      <c r="E54" s="2" t="s">
        <v>96</v>
      </c>
      <c r="F54" s="2" t="s">
        <v>97</v>
      </c>
      <c r="G54" s="2" t="s">
        <v>98</v>
      </c>
      <c r="H54" s="2" t="s">
        <v>99</v>
      </c>
      <c r="I54" s="2">
        <f>I40*J54</f>
        <v>2</v>
      </c>
      <c r="J54" s="2">
        <v>2.2222222222222223</v>
      </c>
      <c r="K54" s="2"/>
      <c r="L54" s="2"/>
      <c r="M54" s="2"/>
      <c r="N54" s="2"/>
      <c r="O54" s="2">
        <f t="shared" si="14"/>
        <v>1957.42</v>
      </c>
      <c r="P54" s="2">
        <f t="shared" si="15"/>
        <v>1957.42</v>
      </c>
      <c r="Q54" s="2">
        <f t="shared" si="16"/>
        <v>0</v>
      </c>
      <c r="R54" s="2">
        <f t="shared" si="17"/>
        <v>0</v>
      </c>
      <c r="S54" s="2">
        <f t="shared" si="18"/>
        <v>0</v>
      </c>
      <c r="T54" s="2">
        <f t="shared" si="19"/>
        <v>0</v>
      </c>
      <c r="U54" s="2">
        <f t="shared" si="20"/>
        <v>0</v>
      </c>
      <c r="V54" s="2">
        <f t="shared" si="21"/>
        <v>0</v>
      </c>
      <c r="W54" s="2">
        <f t="shared" si="22"/>
        <v>0</v>
      </c>
      <c r="X54" s="2">
        <f t="shared" si="23"/>
        <v>0</v>
      </c>
      <c r="Y54" s="2">
        <f t="shared" si="24"/>
        <v>0</v>
      </c>
      <c r="Z54" s="2"/>
      <c r="AA54" s="2">
        <v>39612628</v>
      </c>
      <c r="AB54" s="2">
        <f t="shared" si="25"/>
        <v>978.71</v>
      </c>
      <c r="AC54" s="2">
        <f t="shared" si="47"/>
        <v>978.71</v>
      </c>
      <c r="AD54" s="2">
        <f t="shared" si="53"/>
        <v>0</v>
      </c>
      <c r="AE54" s="2">
        <f t="shared" si="54"/>
        <v>0</v>
      </c>
      <c r="AF54" s="2">
        <f t="shared" si="55"/>
        <v>0</v>
      </c>
      <c r="AG54" s="2">
        <f t="shared" si="26"/>
        <v>0</v>
      </c>
      <c r="AH54" s="2">
        <f t="shared" si="56"/>
        <v>0</v>
      </c>
      <c r="AI54" s="2">
        <f t="shared" si="57"/>
        <v>0</v>
      </c>
      <c r="AJ54" s="2">
        <f t="shared" si="27"/>
        <v>0</v>
      </c>
      <c r="AK54" s="2">
        <v>978.71</v>
      </c>
      <c r="AL54" s="2">
        <v>978.71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117</v>
      </c>
      <c r="AU54" s="2">
        <v>76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3</v>
      </c>
      <c r="BE54" s="2" t="s">
        <v>3</v>
      </c>
      <c r="BF54" s="2" t="s">
        <v>3</v>
      </c>
      <c r="BG54" s="2" t="s">
        <v>3</v>
      </c>
      <c r="BH54" s="2">
        <v>3</v>
      </c>
      <c r="BI54" s="2">
        <v>1</v>
      </c>
      <c r="BJ54" s="2" t="s">
        <v>100</v>
      </c>
      <c r="BK54" s="2"/>
      <c r="BL54" s="2"/>
      <c r="BM54" s="2">
        <v>23001</v>
      </c>
      <c r="BN54" s="2">
        <v>0</v>
      </c>
      <c r="BO54" s="2" t="s">
        <v>3</v>
      </c>
      <c r="BP54" s="2">
        <v>0</v>
      </c>
      <c r="BQ54" s="2">
        <v>2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3</v>
      </c>
      <c r="BZ54" s="2">
        <v>130</v>
      </c>
      <c r="CA54" s="2">
        <v>89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3</v>
      </c>
      <c r="CO54" s="2">
        <v>0</v>
      </c>
      <c r="CP54" s="2">
        <f t="shared" si="28"/>
        <v>1957.42</v>
      </c>
      <c r="CQ54" s="2">
        <f t="shared" si="29"/>
        <v>978.71</v>
      </c>
      <c r="CR54" s="2">
        <f t="shared" si="30"/>
        <v>0</v>
      </c>
      <c r="CS54" s="2">
        <f t="shared" si="31"/>
        <v>0</v>
      </c>
      <c r="CT54" s="2">
        <f t="shared" si="32"/>
        <v>0</v>
      </c>
      <c r="CU54" s="2">
        <f t="shared" si="33"/>
        <v>0</v>
      </c>
      <c r="CV54" s="2">
        <f t="shared" si="34"/>
        <v>0</v>
      </c>
      <c r="CW54" s="2">
        <f t="shared" si="35"/>
        <v>0</v>
      </c>
      <c r="CX54" s="2">
        <f t="shared" si="36"/>
        <v>0</v>
      </c>
      <c r="CY54" s="2">
        <f t="shared" si="37"/>
        <v>0</v>
      </c>
      <c r="CZ54" s="2">
        <f t="shared" si="38"/>
        <v>0</v>
      </c>
      <c r="DA54" s="2"/>
      <c r="DB54" s="2"/>
      <c r="DC54" s="2" t="s">
        <v>3</v>
      </c>
      <c r="DD54" s="2" t="s">
        <v>3</v>
      </c>
      <c r="DE54" s="2" t="s">
        <v>3</v>
      </c>
      <c r="DF54" s="2" t="s">
        <v>3</v>
      </c>
      <c r="DG54" s="2" t="s">
        <v>3</v>
      </c>
      <c r="DH54" s="2" t="s">
        <v>3</v>
      </c>
      <c r="DI54" s="2" t="s">
        <v>3</v>
      </c>
      <c r="DJ54" s="2" t="s">
        <v>3</v>
      </c>
      <c r="DK54" s="2" t="s">
        <v>3</v>
      </c>
      <c r="DL54" s="2" t="s">
        <v>3</v>
      </c>
      <c r="DM54" s="2" t="s">
        <v>3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1010</v>
      </c>
      <c r="DV54" s="2" t="s">
        <v>99</v>
      </c>
      <c r="DW54" s="2" t="s">
        <v>99</v>
      </c>
      <c r="DX54" s="2">
        <v>1</v>
      </c>
      <c r="DY54" s="2"/>
      <c r="DZ54" s="2"/>
      <c r="EA54" s="2"/>
      <c r="EB54" s="2"/>
      <c r="EC54" s="2"/>
      <c r="ED54" s="2"/>
      <c r="EE54" s="2">
        <v>39174537</v>
      </c>
      <c r="EF54" s="2">
        <v>2</v>
      </c>
      <c r="EG54" s="2" t="s">
        <v>19</v>
      </c>
      <c r="EH54" s="2">
        <v>0</v>
      </c>
      <c r="EI54" s="2" t="s">
        <v>3</v>
      </c>
      <c r="EJ54" s="2">
        <v>1</v>
      </c>
      <c r="EK54" s="2">
        <v>23001</v>
      </c>
      <c r="EL54" s="2" t="s">
        <v>73</v>
      </c>
      <c r="EM54" s="2" t="s">
        <v>74</v>
      </c>
      <c r="EN54" s="2"/>
      <c r="EO54" s="2" t="s">
        <v>3</v>
      </c>
      <c r="EP54" s="2"/>
      <c r="EQ54" s="2">
        <v>0</v>
      </c>
      <c r="ER54" s="2">
        <v>978.71</v>
      </c>
      <c r="ES54" s="2">
        <v>978.71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39"/>
        <v>0</v>
      </c>
      <c r="FS54" s="2">
        <v>0</v>
      </c>
      <c r="FT54" s="2" t="s">
        <v>23</v>
      </c>
      <c r="FU54" s="2" t="s">
        <v>24</v>
      </c>
      <c r="FV54" s="2"/>
      <c r="FW54" s="2"/>
      <c r="FX54" s="2">
        <v>117</v>
      </c>
      <c r="FY54" s="2">
        <v>75.650000000000006</v>
      </c>
      <c r="FZ54" s="2"/>
      <c r="GA54" s="2" t="s">
        <v>3</v>
      </c>
      <c r="GB54" s="2"/>
      <c r="GC54" s="2"/>
      <c r="GD54" s="2">
        <v>0</v>
      </c>
      <c r="GE54" s="2"/>
      <c r="GF54" s="2">
        <v>1676197869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40"/>
        <v>0</v>
      </c>
      <c r="GM54" s="2">
        <f t="shared" si="41"/>
        <v>1957.42</v>
      </c>
      <c r="GN54" s="2">
        <f t="shared" si="42"/>
        <v>1957.42</v>
      </c>
      <c r="GO54" s="2">
        <f t="shared" si="43"/>
        <v>0</v>
      </c>
      <c r="GP54" s="2">
        <f t="shared" si="44"/>
        <v>0</v>
      </c>
      <c r="GQ54" s="2"/>
      <c r="GR54" s="2">
        <v>0</v>
      </c>
      <c r="GS54" s="2">
        <v>3</v>
      </c>
      <c r="GT54" s="2">
        <v>0</v>
      </c>
      <c r="GU54" s="2" t="s">
        <v>3</v>
      </c>
      <c r="GV54" s="2">
        <f t="shared" si="45"/>
        <v>0</v>
      </c>
      <c r="GW54" s="2">
        <v>1</v>
      </c>
      <c r="GX54" s="2">
        <f t="shared" si="46"/>
        <v>0</v>
      </c>
      <c r="GY54" s="2"/>
      <c r="GZ54" s="2"/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18</v>
      </c>
      <c r="B55">
        <v>1</v>
      </c>
      <c r="C55">
        <v>75</v>
      </c>
      <c r="E55" t="s">
        <v>96</v>
      </c>
      <c r="F55" t="s">
        <v>97</v>
      </c>
      <c r="G55" t="s">
        <v>98</v>
      </c>
      <c r="H55" t="s">
        <v>99</v>
      </c>
      <c r="I55">
        <f>I41*J55</f>
        <v>2</v>
      </c>
      <c r="J55">
        <v>2.2222222222222223</v>
      </c>
      <c r="O55">
        <f t="shared" si="14"/>
        <v>10080.709999999999</v>
      </c>
      <c r="P55">
        <f t="shared" si="15"/>
        <v>10080.709999999999</v>
      </c>
      <c r="Q55">
        <f t="shared" si="16"/>
        <v>0</v>
      </c>
      <c r="R55">
        <f t="shared" si="17"/>
        <v>0</v>
      </c>
      <c r="S55">
        <f t="shared" si="18"/>
        <v>0</v>
      </c>
      <c r="T55">
        <f t="shared" si="19"/>
        <v>0</v>
      </c>
      <c r="U55">
        <f t="shared" si="20"/>
        <v>0</v>
      </c>
      <c r="V55">
        <f t="shared" si="21"/>
        <v>0</v>
      </c>
      <c r="W55">
        <f t="shared" si="22"/>
        <v>0</v>
      </c>
      <c r="X55">
        <f t="shared" si="23"/>
        <v>0</v>
      </c>
      <c r="Y55">
        <f t="shared" si="24"/>
        <v>0</v>
      </c>
      <c r="AA55">
        <v>39612629</v>
      </c>
      <c r="AB55">
        <f t="shared" si="25"/>
        <v>978.71</v>
      </c>
      <c r="AC55">
        <f t="shared" si="47"/>
        <v>978.71</v>
      </c>
      <c r="AD55">
        <f t="shared" si="53"/>
        <v>0</v>
      </c>
      <c r="AE55">
        <f t="shared" si="54"/>
        <v>0</v>
      </c>
      <c r="AF55">
        <f t="shared" si="55"/>
        <v>0</v>
      </c>
      <c r="AG55">
        <f t="shared" si="26"/>
        <v>0</v>
      </c>
      <c r="AH55">
        <f t="shared" si="56"/>
        <v>0</v>
      </c>
      <c r="AI55">
        <f t="shared" si="57"/>
        <v>0</v>
      </c>
      <c r="AJ55">
        <f t="shared" si="27"/>
        <v>0</v>
      </c>
      <c r="AK55">
        <v>978.71</v>
      </c>
      <c r="AL55">
        <v>978.71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117</v>
      </c>
      <c r="AU55">
        <v>76</v>
      </c>
      <c r="AV55">
        <v>1</v>
      </c>
      <c r="AW55">
        <v>1</v>
      </c>
      <c r="AZ55">
        <v>5.15</v>
      </c>
      <c r="BA55">
        <v>1</v>
      </c>
      <c r="BB55">
        <v>1</v>
      </c>
      <c r="BC55">
        <v>5.15</v>
      </c>
      <c r="BD55" t="s">
        <v>3</v>
      </c>
      <c r="BE55" t="s">
        <v>3</v>
      </c>
      <c r="BF55" t="s">
        <v>3</v>
      </c>
      <c r="BG55" t="s">
        <v>3</v>
      </c>
      <c r="BH55">
        <v>3</v>
      </c>
      <c r="BI55">
        <v>1</v>
      </c>
      <c r="BJ55" t="s">
        <v>100</v>
      </c>
      <c r="BM55">
        <v>23001</v>
      </c>
      <c r="BN55">
        <v>0</v>
      </c>
      <c r="BO55" t="s">
        <v>3</v>
      </c>
      <c r="BP55">
        <v>0</v>
      </c>
      <c r="BQ55">
        <v>2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130</v>
      </c>
      <c r="CA55">
        <v>89</v>
      </c>
      <c r="CF55">
        <v>0</v>
      </c>
      <c r="CG55">
        <v>0</v>
      </c>
      <c r="CM55">
        <v>0</v>
      </c>
      <c r="CN55" t="s">
        <v>3</v>
      </c>
      <c r="CO55">
        <v>0</v>
      </c>
      <c r="CP55">
        <f t="shared" si="28"/>
        <v>10080.709999999999</v>
      </c>
      <c r="CQ55">
        <f t="shared" si="29"/>
        <v>5040.3565000000008</v>
      </c>
      <c r="CR55">
        <f t="shared" si="30"/>
        <v>0</v>
      </c>
      <c r="CS55">
        <f t="shared" si="31"/>
        <v>0</v>
      </c>
      <c r="CT55">
        <f t="shared" si="32"/>
        <v>0</v>
      </c>
      <c r="CU55">
        <f t="shared" si="33"/>
        <v>0</v>
      </c>
      <c r="CV55">
        <f t="shared" si="34"/>
        <v>0</v>
      </c>
      <c r="CW55">
        <f t="shared" si="35"/>
        <v>0</v>
      </c>
      <c r="CX55">
        <f t="shared" si="36"/>
        <v>0</v>
      </c>
      <c r="CY55">
        <f t="shared" si="37"/>
        <v>0</v>
      </c>
      <c r="CZ55">
        <f t="shared" si="38"/>
        <v>0</v>
      </c>
      <c r="DC55" t="s">
        <v>3</v>
      </c>
      <c r="DD55" t="s">
        <v>3</v>
      </c>
      <c r="DE55" t="s">
        <v>3</v>
      </c>
      <c r="DF55" t="s">
        <v>3</v>
      </c>
      <c r="DG55" t="s">
        <v>3</v>
      </c>
      <c r="DH55" t="s">
        <v>3</v>
      </c>
      <c r="DI55" t="s">
        <v>3</v>
      </c>
      <c r="DJ55" t="s">
        <v>3</v>
      </c>
      <c r="DK55" t="s">
        <v>3</v>
      </c>
      <c r="DL55" t="s">
        <v>3</v>
      </c>
      <c r="DM55" t="s">
        <v>3</v>
      </c>
      <c r="DN55">
        <v>0</v>
      </c>
      <c r="DO55">
        <v>0</v>
      </c>
      <c r="DP55">
        <v>1</v>
      </c>
      <c r="DQ55">
        <v>1</v>
      </c>
      <c r="DU55">
        <v>1010</v>
      </c>
      <c r="DV55" t="s">
        <v>99</v>
      </c>
      <c r="DW55" t="s">
        <v>99</v>
      </c>
      <c r="DX55">
        <v>1</v>
      </c>
      <c r="EE55">
        <v>39174537</v>
      </c>
      <c r="EF55">
        <v>2</v>
      </c>
      <c r="EG55" t="s">
        <v>19</v>
      </c>
      <c r="EH55">
        <v>0</v>
      </c>
      <c r="EI55" t="s">
        <v>3</v>
      </c>
      <c r="EJ55">
        <v>1</v>
      </c>
      <c r="EK55">
        <v>23001</v>
      </c>
      <c r="EL55" t="s">
        <v>73</v>
      </c>
      <c r="EM55" t="s">
        <v>74</v>
      </c>
      <c r="EO55" t="s">
        <v>3</v>
      </c>
      <c r="EQ55">
        <v>0</v>
      </c>
      <c r="ER55">
        <v>978.71</v>
      </c>
      <c r="ES55">
        <v>978.71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39"/>
        <v>0</v>
      </c>
      <c r="FS55">
        <v>0</v>
      </c>
      <c r="FT55" t="s">
        <v>23</v>
      </c>
      <c r="FU55" t="s">
        <v>24</v>
      </c>
      <c r="FX55">
        <v>117</v>
      </c>
      <c r="FY55">
        <v>75.650000000000006</v>
      </c>
      <c r="GA55" t="s">
        <v>3</v>
      </c>
      <c r="GD55">
        <v>0</v>
      </c>
      <c r="GF55">
        <v>1676197869</v>
      </c>
      <c r="GG55">
        <v>1</v>
      </c>
      <c r="GH55">
        <v>1</v>
      </c>
      <c r="GI55">
        <v>4</v>
      </c>
      <c r="GJ55">
        <v>0</v>
      </c>
      <c r="GK55">
        <f>ROUND(R55*(S12)/100,2)</f>
        <v>0</v>
      </c>
      <c r="GL55">
        <f t="shared" si="40"/>
        <v>0</v>
      </c>
      <c r="GM55">
        <f t="shared" si="41"/>
        <v>10080.709999999999</v>
      </c>
      <c r="GN55">
        <f t="shared" si="42"/>
        <v>10080.709999999999</v>
      </c>
      <c r="GO55">
        <f t="shared" si="43"/>
        <v>0</v>
      </c>
      <c r="GP55">
        <f t="shared" si="44"/>
        <v>0</v>
      </c>
      <c r="GR55">
        <v>0</v>
      </c>
      <c r="GS55">
        <v>3</v>
      </c>
      <c r="GT55">
        <v>0</v>
      </c>
      <c r="GU55" t="s">
        <v>3</v>
      </c>
      <c r="GV55">
        <f t="shared" si="45"/>
        <v>0</v>
      </c>
      <c r="GW55">
        <v>1</v>
      </c>
      <c r="GX55">
        <f t="shared" si="46"/>
        <v>0</v>
      </c>
      <c r="HA55">
        <v>0</v>
      </c>
      <c r="HB55">
        <v>0</v>
      </c>
      <c r="IK55">
        <v>0</v>
      </c>
    </row>
    <row r="56" spans="1:255" x14ac:dyDescent="0.2">
      <c r="A56" s="2">
        <v>18</v>
      </c>
      <c r="B56" s="2">
        <v>1</v>
      </c>
      <c r="C56" s="2">
        <v>59</v>
      </c>
      <c r="D56" s="2"/>
      <c r="E56" s="2" t="s">
        <v>101</v>
      </c>
      <c r="F56" s="2" t="s">
        <v>102</v>
      </c>
      <c r="G56" s="2" t="s">
        <v>103</v>
      </c>
      <c r="H56" s="2" t="s">
        <v>104</v>
      </c>
      <c r="I56" s="2">
        <f>I40*J56</f>
        <v>0.04</v>
      </c>
      <c r="J56" s="2">
        <v>4.4444444444444446E-2</v>
      </c>
      <c r="K56" s="2"/>
      <c r="L56" s="2"/>
      <c r="M56" s="2"/>
      <c r="N56" s="2"/>
      <c r="O56" s="2">
        <f t="shared" ref="O56:O87" si="58">ROUND(CP56,2)</f>
        <v>302.83999999999997</v>
      </c>
      <c r="P56" s="2">
        <f t="shared" ref="P56:P87" si="59">ROUND(CQ56*I56,2)</f>
        <v>302.83999999999997</v>
      </c>
      <c r="Q56" s="2">
        <f t="shared" ref="Q56:Q87" si="60">ROUND(CR56*I56,2)</f>
        <v>0</v>
      </c>
      <c r="R56" s="2">
        <f t="shared" ref="R56:R87" si="61">ROUND(CS56*I56,2)</f>
        <v>0</v>
      </c>
      <c r="S56" s="2">
        <f t="shared" ref="S56:S87" si="62">ROUND(CT56*I56,2)</f>
        <v>0</v>
      </c>
      <c r="T56" s="2">
        <f t="shared" ref="T56:T87" si="63">ROUND(CU56*I56,2)</f>
        <v>0</v>
      </c>
      <c r="U56" s="2">
        <f t="shared" ref="U56:U87" si="64">CV56*I56</f>
        <v>0</v>
      </c>
      <c r="V56" s="2">
        <f t="shared" ref="V56:V87" si="65">CW56*I56</f>
        <v>0</v>
      </c>
      <c r="W56" s="2">
        <f t="shared" ref="W56:W87" si="66">ROUND(CX56*I56,2)</f>
        <v>0</v>
      </c>
      <c r="X56" s="2">
        <f t="shared" ref="X56:X87" si="67">ROUND(CY56,2)</f>
        <v>0</v>
      </c>
      <c r="Y56" s="2">
        <f t="shared" ref="Y56:Y87" si="68">ROUND(CZ56,2)</f>
        <v>0</v>
      </c>
      <c r="Z56" s="2"/>
      <c r="AA56" s="2">
        <v>39612628</v>
      </c>
      <c r="AB56" s="2">
        <f t="shared" ref="AB56:AB87" si="69">ROUND((AC56+AD56+AF56),6)</f>
        <v>7571</v>
      </c>
      <c r="AC56" s="2">
        <f t="shared" si="47"/>
        <v>7571</v>
      </c>
      <c r="AD56" s="2">
        <f t="shared" si="53"/>
        <v>0</v>
      </c>
      <c r="AE56" s="2">
        <f t="shared" si="54"/>
        <v>0</v>
      </c>
      <c r="AF56" s="2">
        <f t="shared" si="55"/>
        <v>0</v>
      </c>
      <c r="AG56" s="2">
        <f t="shared" ref="AG56:AG87" si="70">ROUND((AP56),6)</f>
        <v>0</v>
      </c>
      <c r="AH56" s="2">
        <f t="shared" si="56"/>
        <v>0</v>
      </c>
      <c r="AI56" s="2">
        <f t="shared" si="57"/>
        <v>0</v>
      </c>
      <c r="AJ56" s="2">
        <f t="shared" ref="AJ56:AJ87" si="71">ROUND((AS56),6)</f>
        <v>0</v>
      </c>
      <c r="AK56" s="2">
        <v>7571</v>
      </c>
      <c r="AL56" s="2">
        <v>7571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117</v>
      </c>
      <c r="AU56" s="2">
        <v>76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3</v>
      </c>
      <c r="BE56" s="2" t="s">
        <v>3</v>
      </c>
      <c r="BF56" s="2" t="s">
        <v>3</v>
      </c>
      <c r="BG56" s="2" t="s">
        <v>3</v>
      </c>
      <c r="BH56" s="2">
        <v>3</v>
      </c>
      <c r="BI56" s="2">
        <v>1</v>
      </c>
      <c r="BJ56" s="2" t="s">
        <v>105</v>
      </c>
      <c r="BK56" s="2"/>
      <c r="BL56" s="2"/>
      <c r="BM56" s="2">
        <v>23001</v>
      </c>
      <c r="BN56" s="2">
        <v>0</v>
      </c>
      <c r="BO56" s="2" t="s">
        <v>3</v>
      </c>
      <c r="BP56" s="2">
        <v>0</v>
      </c>
      <c r="BQ56" s="2">
        <v>2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3</v>
      </c>
      <c r="BZ56" s="2">
        <v>130</v>
      </c>
      <c r="CA56" s="2">
        <v>89</v>
      </c>
      <c r="CB56" s="2"/>
      <c r="CC56" s="2"/>
      <c r="CD56" s="2"/>
      <c r="CE56" s="2"/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3</v>
      </c>
      <c r="CO56" s="2">
        <v>0</v>
      </c>
      <c r="CP56" s="2">
        <f t="shared" ref="CP56:CP87" si="72">(P56+Q56+S56)</f>
        <v>302.83999999999997</v>
      </c>
      <c r="CQ56" s="2">
        <f t="shared" ref="CQ56:CQ87" si="73">AC56*BC56</f>
        <v>7571</v>
      </c>
      <c r="CR56" s="2">
        <f t="shared" ref="CR56:CR87" si="74">AD56*BB56</f>
        <v>0</v>
      </c>
      <c r="CS56" s="2">
        <f t="shared" ref="CS56:CS87" si="75">AE56*BS56</f>
        <v>0</v>
      </c>
      <c r="CT56" s="2">
        <f t="shared" ref="CT56:CT87" si="76">AF56*BA56</f>
        <v>0</v>
      </c>
      <c r="CU56" s="2">
        <f t="shared" ref="CU56:CU87" si="77">AG56</f>
        <v>0</v>
      </c>
      <c r="CV56" s="2">
        <f t="shared" ref="CV56:CV87" si="78">AH56</f>
        <v>0</v>
      </c>
      <c r="CW56" s="2">
        <f t="shared" ref="CW56:CW87" si="79">AI56</f>
        <v>0</v>
      </c>
      <c r="CX56" s="2">
        <f t="shared" ref="CX56:CX87" si="80">AJ56</f>
        <v>0</v>
      </c>
      <c r="CY56" s="2">
        <f t="shared" ref="CY56:CY87" si="81">(((S56+R56)*AT56)/100)</f>
        <v>0</v>
      </c>
      <c r="CZ56" s="2">
        <f t="shared" ref="CZ56:CZ87" si="82">(((S56+R56)*AU56)/100)</f>
        <v>0</v>
      </c>
      <c r="DA56" s="2"/>
      <c r="DB56" s="2"/>
      <c r="DC56" s="2" t="s">
        <v>3</v>
      </c>
      <c r="DD56" s="2" t="s">
        <v>3</v>
      </c>
      <c r="DE56" s="2" t="s">
        <v>3</v>
      </c>
      <c r="DF56" s="2" t="s">
        <v>3</v>
      </c>
      <c r="DG56" s="2" t="s">
        <v>3</v>
      </c>
      <c r="DH56" s="2" t="s">
        <v>3</v>
      </c>
      <c r="DI56" s="2" t="s">
        <v>3</v>
      </c>
      <c r="DJ56" s="2" t="s">
        <v>3</v>
      </c>
      <c r="DK56" s="2" t="s">
        <v>3</v>
      </c>
      <c r="DL56" s="2" t="s">
        <v>3</v>
      </c>
      <c r="DM56" s="2" t="s">
        <v>3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1009</v>
      </c>
      <c r="DV56" s="2" t="s">
        <v>104</v>
      </c>
      <c r="DW56" s="2" t="s">
        <v>104</v>
      </c>
      <c r="DX56" s="2">
        <v>1000</v>
      </c>
      <c r="DY56" s="2"/>
      <c r="DZ56" s="2"/>
      <c r="EA56" s="2"/>
      <c r="EB56" s="2"/>
      <c r="EC56" s="2"/>
      <c r="ED56" s="2"/>
      <c r="EE56" s="2">
        <v>39174537</v>
      </c>
      <c r="EF56" s="2">
        <v>2</v>
      </c>
      <c r="EG56" s="2" t="s">
        <v>19</v>
      </c>
      <c r="EH56" s="2">
        <v>0</v>
      </c>
      <c r="EI56" s="2" t="s">
        <v>3</v>
      </c>
      <c r="EJ56" s="2">
        <v>1</v>
      </c>
      <c r="EK56" s="2">
        <v>23001</v>
      </c>
      <c r="EL56" s="2" t="s">
        <v>73</v>
      </c>
      <c r="EM56" s="2" t="s">
        <v>74</v>
      </c>
      <c r="EN56" s="2"/>
      <c r="EO56" s="2" t="s">
        <v>3</v>
      </c>
      <c r="EP56" s="2"/>
      <c r="EQ56" s="2">
        <v>0</v>
      </c>
      <c r="ER56" s="2">
        <v>7571</v>
      </c>
      <c r="ES56" s="2">
        <v>7571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ref="FR56:FR87" si="83">ROUND(IF(AND(BH56=3,BI56=3),P56,0),2)</f>
        <v>0</v>
      </c>
      <c r="FS56" s="2">
        <v>0</v>
      </c>
      <c r="FT56" s="2" t="s">
        <v>23</v>
      </c>
      <c r="FU56" s="2" t="s">
        <v>24</v>
      </c>
      <c r="FV56" s="2"/>
      <c r="FW56" s="2"/>
      <c r="FX56" s="2">
        <v>117</v>
      </c>
      <c r="FY56" s="2">
        <v>75.650000000000006</v>
      </c>
      <c r="FZ56" s="2"/>
      <c r="GA56" s="2" t="s">
        <v>3</v>
      </c>
      <c r="GB56" s="2"/>
      <c r="GC56" s="2"/>
      <c r="GD56" s="2">
        <v>0</v>
      </c>
      <c r="GE56" s="2"/>
      <c r="GF56" s="2">
        <v>-263122178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ref="GL56:GL87" si="84">ROUND(IF(AND(BH56=3,BI56=3,FS56&lt;&gt;0),P56,0),2)</f>
        <v>0</v>
      </c>
      <c r="GM56" s="2">
        <f t="shared" ref="GM56:GM87" si="85">ROUND(O56+X56+Y56+GK56,2)+GX56</f>
        <v>302.83999999999997</v>
      </c>
      <c r="GN56" s="2">
        <f t="shared" ref="GN56:GN87" si="86">IF(OR(BI56=0,BI56=1),ROUND(O56+X56+Y56+GK56,2),0)</f>
        <v>302.83999999999997</v>
      </c>
      <c r="GO56" s="2">
        <f t="shared" ref="GO56:GO87" si="87">IF(BI56=2,ROUND(O56+X56+Y56+GK56,2),0)</f>
        <v>0</v>
      </c>
      <c r="GP56" s="2">
        <f t="shared" ref="GP56:GP87" si="88">IF(BI56=4,ROUND(O56+X56+Y56+GK56,2)+GX56,0)</f>
        <v>0</v>
      </c>
      <c r="GQ56" s="2"/>
      <c r="GR56" s="2">
        <v>0</v>
      </c>
      <c r="GS56" s="2">
        <v>3</v>
      </c>
      <c r="GT56" s="2">
        <v>0</v>
      </c>
      <c r="GU56" s="2" t="s">
        <v>3</v>
      </c>
      <c r="GV56" s="2">
        <f t="shared" ref="GV56:GV87" si="89">ROUND(GT56,6)</f>
        <v>0</v>
      </c>
      <c r="GW56" s="2">
        <v>1</v>
      </c>
      <c r="GX56" s="2">
        <f t="shared" ref="GX56:GX87" si="90">ROUND(GV56*GW56*I56,2)</f>
        <v>0</v>
      </c>
      <c r="GY56" s="2"/>
      <c r="GZ56" s="2"/>
      <c r="HA56" s="2">
        <v>0</v>
      </c>
      <c r="HB56" s="2">
        <v>0</v>
      </c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18</v>
      </c>
      <c r="B57">
        <v>1</v>
      </c>
      <c r="C57">
        <v>79</v>
      </c>
      <c r="E57" t="s">
        <v>101</v>
      </c>
      <c r="F57" t="s">
        <v>102</v>
      </c>
      <c r="G57" t="s">
        <v>103</v>
      </c>
      <c r="H57" t="s">
        <v>104</v>
      </c>
      <c r="I57">
        <f>I41*J57</f>
        <v>0.04</v>
      </c>
      <c r="J57">
        <v>4.4444444444444446E-2</v>
      </c>
      <c r="O57">
        <f t="shared" si="58"/>
        <v>1559.63</v>
      </c>
      <c r="P57">
        <f t="shared" si="59"/>
        <v>1559.63</v>
      </c>
      <c r="Q57">
        <f t="shared" si="60"/>
        <v>0</v>
      </c>
      <c r="R57">
        <f t="shared" si="61"/>
        <v>0</v>
      </c>
      <c r="S57">
        <f t="shared" si="62"/>
        <v>0</v>
      </c>
      <c r="T57">
        <f t="shared" si="63"/>
        <v>0</v>
      </c>
      <c r="U57">
        <f t="shared" si="64"/>
        <v>0</v>
      </c>
      <c r="V57">
        <f t="shared" si="65"/>
        <v>0</v>
      </c>
      <c r="W57">
        <f t="shared" si="66"/>
        <v>0</v>
      </c>
      <c r="X57">
        <f t="shared" si="67"/>
        <v>0</v>
      </c>
      <c r="Y57">
        <f t="shared" si="68"/>
        <v>0</v>
      </c>
      <c r="AA57">
        <v>39612629</v>
      </c>
      <c r="AB57">
        <f t="shared" si="69"/>
        <v>7571</v>
      </c>
      <c r="AC57">
        <f t="shared" si="47"/>
        <v>7571</v>
      </c>
      <c r="AD57">
        <f t="shared" si="53"/>
        <v>0</v>
      </c>
      <c r="AE57">
        <f t="shared" si="54"/>
        <v>0</v>
      </c>
      <c r="AF57">
        <f t="shared" si="55"/>
        <v>0</v>
      </c>
      <c r="AG57">
        <f t="shared" si="70"/>
        <v>0</v>
      </c>
      <c r="AH57">
        <f t="shared" si="56"/>
        <v>0</v>
      </c>
      <c r="AI57">
        <f t="shared" si="57"/>
        <v>0</v>
      </c>
      <c r="AJ57">
        <f t="shared" si="71"/>
        <v>0</v>
      </c>
      <c r="AK57">
        <v>7571</v>
      </c>
      <c r="AL57">
        <v>7571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117</v>
      </c>
      <c r="AU57">
        <v>76</v>
      </c>
      <c r="AV57">
        <v>1</v>
      </c>
      <c r="AW57">
        <v>1</v>
      </c>
      <c r="AZ57">
        <v>5.15</v>
      </c>
      <c r="BA57">
        <v>1</v>
      </c>
      <c r="BB57">
        <v>1</v>
      </c>
      <c r="BC57">
        <v>5.15</v>
      </c>
      <c r="BD57" t="s">
        <v>3</v>
      </c>
      <c r="BE57" t="s">
        <v>3</v>
      </c>
      <c r="BF57" t="s">
        <v>3</v>
      </c>
      <c r="BG57" t="s">
        <v>3</v>
      </c>
      <c r="BH57">
        <v>3</v>
      </c>
      <c r="BI57">
        <v>1</v>
      </c>
      <c r="BJ57" t="s">
        <v>105</v>
      </c>
      <c r="BM57">
        <v>23001</v>
      </c>
      <c r="BN57">
        <v>0</v>
      </c>
      <c r="BO57" t="s">
        <v>3</v>
      </c>
      <c r="BP57">
        <v>0</v>
      </c>
      <c r="BQ57">
        <v>2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3</v>
      </c>
      <c r="BZ57">
        <v>130</v>
      </c>
      <c r="CA57">
        <v>89</v>
      </c>
      <c r="CF57">
        <v>0</v>
      </c>
      <c r="CG57">
        <v>0</v>
      </c>
      <c r="CM57">
        <v>0</v>
      </c>
      <c r="CN57" t="s">
        <v>3</v>
      </c>
      <c r="CO57">
        <v>0</v>
      </c>
      <c r="CP57">
        <f t="shared" si="72"/>
        <v>1559.63</v>
      </c>
      <c r="CQ57">
        <f t="shared" si="73"/>
        <v>38990.65</v>
      </c>
      <c r="CR57">
        <f t="shared" si="74"/>
        <v>0</v>
      </c>
      <c r="CS57">
        <f t="shared" si="75"/>
        <v>0</v>
      </c>
      <c r="CT57">
        <f t="shared" si="76"/>
        <v>0</v>
      </c>
      <c r="CU57">
        <f t="shared" si="77"/>
        <v>0</v>
      </c>
      <c r="CV57">
        <f t="shared" si="78"/>
        <v>0</v>
      </c>
      <c r="CW57">
        <f t="shared" si="79"/>
        <v>0</v>
      </c>
      <c r="CX57">
        <f t="shared" si="80"/>
        <v>0</v>
      </c>
      <c r="CY57">
        <f t="shared" si="81"/>
        <v>0</v>
      </c>
      <c r="CZ57">
        <f t="shared" si="82"/>
        <v>0</v>
      </c>
      <c r="DC57" t="s">
        <v>3</v>
      </c>
      <c r="DD57" t="s">
        <v>3</v>
      </c>
      <c r="DE57" t="s">
        <v>3</v>
      </c>
      <c r="DF57" t="s">
        <v>3</v>
      </c>
      <c r="DG57" t="s">
        <v>3</v>
      </c>
      <c r="DH57" t="s">
        <v>3</v>
      </c>
      <c r="DI57" t="s">
        <v>3</v>
      </c>
      <c r="DJ57" t="s">
        <v>3</v>
      </c>
      <c r="DK57" t="s">
        <v>3</v>
      </c>
      <c r="DL57" t="s">
        <v>3</v>
      </c>
      <c r="DM57" t="s">
        <v>3</v>
      </c>
      <c r="DN57">
        <v>0</v>
      </c>
      <c r="DO57">
        <v>0</v>
      </c>
      <c r="DP57">
        <v>1</v>
      </c>
      <c r="DQ57">
        <v>1</v>
      </c>
      <c r="DU57">
        <v>1009</v>
      </c>
      <c r="DV57" t="s">
        <v>104</v>
      </c>
      <c r="DW57" t="s">
        <v>104</v>
      </c>
      <c r="DX57">
        <v>1000</v>
      </c>
      <c r="EE57">
        <v>39174537</v>
      </c>
      <c r="EF57">
        <v>2</v>
      </c>
      <c r="EG57" t="s">
        <v>19</v>
      </c>
      <c r="EH57">
        <v>0</v>
      </c>
      <c r="EI57" t="s">
        <v>3</v>
      </c>
      <c r="EJ57">
        <v>1</v>
      </c>
      <c r="EK57">
        <v>23001</v>
      </c>
      <c r="EL57" t="s">
        <v>73</v>
      </c>
      <c r="EM57" t="s">
        <v>74</v>
      </c>
      <c r="EO57" t="s">
        <v>3</v>
      </c>
      <c r="EQ57">
        <v>0</v>
      </c>
      <c r="ER57">
        <v>7571</v>
      </c>
      <c r="ES57">
        <v>7571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83"/>
        <v>0</v>
      </c>
      <c r="FS57">
        <v>0</v>
      </c>
      <c r="FT57" t="s">
        <v>23</v>
      </c>
      <c r="FU57" t="s">
        <v>24</v>
      </c>
      <c r="FX57">
        <v>117</v>
      </c>
      <c r="FY57">
        <v>75.650000000000006</v>
      </c>
      <c r="GA57" t="s">
        <v>3</v>
      </c>
      <c r="GD57">
        <v>0</v>
      </c>
      <c r="GF57">
        <v>-263122178</v>
      </c>
      <c r="GG57">
        <v>1</v>
      </c>
      <c r="GH57">
        <v>1</v>
      </c>
      <c r="GI57">
        <v>4</v>
      </c>
      <c r="GJ57">
        <v>0</v>
      </c>
      <c r="GK57">
        <f>ROUND(R57*(S12)/100,2)</f>
        <v>0</v>
      </c>
      <c r="GL57">
        <f t="shared" si="84"/>
        <v>0</v>
      </c>
      <c r="GM57">
        <f t="shared" si="85"/>
        <v>1559.63</v>
      </c>
      <c r="GN57">
        <f t="shared" si="86"/>
        <v>1559.63</v>
      </c>
      <c r="GO57">
        <f t="shared" si="87"/>
        <v>0</v>
      </c>
      <c r="GP57">
        <f t="shared" si="88"/>
        <v>0</v>
      </c>
      <c r="GR57">
        <v>0</v>
      </c>
      <c r="GS57">
        <v>3</v>
      </c>
      <c r="GT57">
        <v>0</v>
      </c>
      <c r="GU57" t="s">
        <v>3</v>
      </c>
      <c r="GV57">
        <f t="shared" si="89"/>
        <v>0</v>
      </c>
      <c r="GW57">
        <v>1</v>
      </c>
      <c r="GX57">
        <f t="shared" si="90"/>
        <v>0</v>
      </c>
      <c r="HA57">
        <v>0</v>
      </c>
      <c r="HB57">
        <v>0</v>
      </c>
      <c r="IK57">
        <v>0</v>
      </c>
    </row>
    <row r="58" spans="1:255" x14ac:dyDescent="0.2">
      <c r="A58" s="2">
        <v>18</v>
      </c>
      <c r="B58" s="2">
        <v>1</v>
      </c>
      <c r="C58" s="2">
        <v>60</v>
      </c>
      <c r="D58" s="2"/>
      <c r="E58" s="2" t="s">
        <v>106</v>
      </c>
      <c r="F58" s="2" t="s">
        <v>107</v>
      </c>
      <c r="G58" s="2" t="s">
        <v>108</v>
      </c>
      <c r="H58" s="2" t="s">
        <v>99</v>
      </c>
      <c r="I58" s="2">
        <f>I40*J58</f>
        <v>2</v>
      </c>
      <c r="J58" s="2">
        <v>2.2222222222222223</v>
      </c>
      <c r="K58" s="2"/>
      <c r="L58" s="2"/>
      <c r="M58" s="2"/>
      <c r="N58" s="2"/>
      <c r="O58" s="2">
        <f t="shared" si="58"/>
        <v>1192.08</v>
      </c>
      <c r="P58" s="2">
        <f t="shared" si="59"/>
        <v>1192.08</v>
      </c>
      <c r="Q58" s="2">
        <f t="shared" si="60"/>
        <v>0</v>
      </c>
      <c r="R58" s="2">
        <f t="shared" si="61"/>
        <v>0</v>
      </c>
      <c r="S58" s="2">
        <f t="shared" si="62"/>
        <v>0</v>
      </c>
      <c r="T58" s="2">
        <f t="shared" si="63"/>
        <v>0</v>
      </c>
      <c r="U58" s="2">
        <f t="shared" si="64"/>
        <v>0</v>
      </c>
      <c r="V58" s="2">
        <f t="shared" si="65"/>
        <v>0</v>
      </c>
      <c r="W58" s="2">
        <f t="shared" si="66"/>
        <v>0</v>
      </c>
      <c r="X58" s="2">
        <f t="shared" si="67"/>
        <v>0</v>
      </c>
      <c r="Y58" s="2">
        <f t="shared" si="68"/>
        <v>0</v>
      </c>
      <c r="Z58" s="2"/>
      <c r="AA58" s="2">
        <v>39612628</v>
      </c>
      <c r="AB58" s="2">
        <f t="shared" si="69"/>
        <v>596.04</v>
      </c>
      <c r="AC58" s="2">
        <f t="shared" si="47"/>
        <v>596.04</v>
      </c>
      <c r="AD58" s="2">
        <f t="shared" si="53"/>
        <v>0</v>
      </c>
      <c r="AE58" s="2">
        <f t="shared" si="54"/>
        <v>0</v>
      </c>
      <c r="AF58" s="2">
        <f t="shared" si="55"/>
        <v>0</v>
      </c>
      <c r="AG58" s="2">
        <f t="shared" si="70"/>
        <v>0</v>
      </c>
      <c r="AH58" s="2">
        <f t="shared" si="56"/>
        <v>0</v>
      </c>
      <c r="AI58" s="2">
        <f t="shared" si="57"/>
        <v>0</v>
      </c>
      <c r="AJ58" s="2">
        <f t="shared" si="71"/>
        <v>0</v>
      </c>
      <c r="AK58" s="2">
        <v>596.04</v>
      </c>
      <c r="AL58" s="2">
        <v>596.04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117</v>
      </c>
      <c r="AU58" s="2">
        <v>76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3</v>
      </c>
      <c r="BE58" s="2" t="s">
        <v>3</v>
      </c>
      <c r="BF58" s="2" t="s">
        <v>3</v>
      </c>
      <c r="BG58" s="2" t="s">
        <v>3</v>
      </c>
      <c r="BH58" s="2">
        <v>3</v>
      </c>
      <c r="BI58" s="2">
        <v>1</v>
      </c>
      <c r="BJ58" s="2" t="s">
        <v>109</v>
      </c>
      <c r="BK58" s="2"/>
      <c r="BL58" s="2"/>
      <c r="BM58" s="2">
        <v>23001</v>
      </c>
      <c r="BN58" s="2">
        <v>0</v>
      </c>
      <c r="BO58" s="2" t="s">
        <v>3</v>
      </c>
      <c r="BP58" s="2">
        <v>0</v>
      </c>
      <c r="BQ58" s="2">
        <v>2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3</v>
      </c>
      <c r="BZ58" s="2">
        <v>130</v>
      </c>
      <c r="CA58" s="2">
        <v>89</v>
      </c>
      <c r="CB58" s="2"/>
      <c r="CC58" s="2"/>
      <c r="CD58" s="2"/>
      <c r="CE58" s="2"/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3</v>
      </c>
      <c r="CO58" s="2">
        <v>0</v>
      </c>
      <c r="CP58" s="2">
        <f t="shared" si="72"/>
        <v>1192.08</v>
      </c>
      <c r="CQ58" s="2">
        <f t="shared" si="73"/>
        <v>596.04</v>
      </c>
      <c r="CR58" s="2">
        <f t="shared" si="74"/>
        <v>0</v>
      </c>
      <c r="CS58" s="2">
        <f t="shared" si="75"/>
        <v>0</v>
      </c>
      <c r="CT58" s="2">
        <f t="shared" si="76"/>
        <v>0</v>
      </c>
      <c r="CU58" s="2">
        <f t="shared" si="77"/>
        <v>0</v>
      </c>
      <c r="CV58" s="2">
        <f t="shared" si="78"/>
        <v>0</v>
      </c>
      <c r="CW58" s="2">
        <f t="shared" si="79"/>
        <v>0</v>
      </c>
      <c r="CX58" s="2">
        <f t="shared" si="80"/>
        <v>0</v>
      </c>
      <c r="CY58" s="2">
        <f t="shared" si="81"/>
        <v>0</v>
      </c>
      <c r="CZ58" s="2">
        <f t="shared" si="82"/>
        <v>0</v>
      </c>
      <c r="DA58" s="2"/>
      <c r="DB58" s="2"/>
      <c r="DC58" s="2" t="s">
        <v>3</v>
      </c>
      <c r="DD58" s="2" t="s">
        <v>3</v>
      </c>
      <c r="DE58" s="2" t="s">
        <v>3</v>
      </c>
      <c r="DF58" s="2" t="s">
        <v>3</v>
      </c>
      <c r="DG58" s="2" t="s">
        <v>3</v>
      </c>
      <c r="DH58" s="2" t="s">
        <v>3</v>
      </c>
      <c r="DI58" s="2" t="s">
        <v>3</v>
      </c>
      <c r="DJ58" s="2" t="s">
        <v>3</v>
      </c>
      <c r="DK58" s="2" t="s">
        <v>3</v>
      </c>
      <c r="DL58" s="2" t="s">
        <v>3</v>
      </c>
      <c r="DM58" s="2" t="s">
        <v>3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1010</v>
      </c>
      <c r="DV58" s="2" t="s">
        <v>99</v>
      </c>
      <c r="DW58" s="2" t="s">
        <v>99</v>
      </c>
      <c r="DX58" s="2">
        <v>1</v>
      </c>
      <c r="DY58" s="2"/>
      <c r="DZ58" s="2"/>
      <c r="EA58" s="2"/>
      <c r="EB58" s="2"/>
      <c r="EC58" s="2"/>
      <c r="ED58" s="2"/>
      <c r="EE58" s="2">
        <v>39174537</v>
      </c>
      <c r="EF58" s="2">
        <v>2</v>
      </c>
      <c r="EG58" s="2" t="s">
        <v>19</v>
      </c>
      <c r="EH58" s="2">
        <v>0</v>
      </c>
      <c r="EI58" s="2" t="s">
        <v>3</v>
      </c>
      <c r="EJ58" s="2">
        <v>1</v>
      </c>
      <c r="EK58" s="2">
        <v>23001</v>
      </c>
      <c r="EL58" s="2" t="s">
        <v>73</v>
      </c>
      <c r="EM58" s="2" t="s">
        <v>74</v>
      </c>
      <c r="EN58" s="2"/>
      <c r="EO58" s="2" t="s">
        <v>3</v>
      </c>
      <c r="EP58" s="2"/>
      <c r="EQ58" s="2">
        <v>0</v>
      </c>
      <c r="ER58" s="2">
        <v>596.04</v>
      </c>
      <c r="ES58" s="2">
        <v>596.04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83"/>
        <v>0</v>
      </c>
      <c r="FS58" s="2">
        <v>0</v>
      </c>
      <c r="FT58" s="2" t="s">
        <v>23</v>
      </c>
      <c r="FU58" s="2" t="s">
        <v>24</v>
      </c>
      <c r="FV58" s="2"/>
      <c r="FW58" s="2"/>
      <c r="FX58" s="2">
        <v>117</v>
      </c>
      <c r="FY58" s="2">
        <v>75.650000000000006</v>
      </c>
      <c r="FZ58" s="2"/>
      <c r="GA58" s="2" t="s">
        <v>3</v>
      </c>
      <c r="GB58" s="2"/>
      <c r="GC58" s="2"/>
      <c r="GD58" s="2">
        <v>0</v>
      </c>
      <c r="GE58" s="2"/>
      <c r="GF58" s="2">
        <v>737802747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84"/>
        <v>0</v>
      </c>
      <c r="GM58" s="2">
        <f t="shared" si="85"/>
        <v>1192.08</v>
      </c>
      <c r="GN58" s="2">
        <f t="shared" si="86"/>
        <v>1192.08</v>
      </c>
      <c r="GO58" s="2">
        <f t="shared" si="87"/>
        <v>0</v>
      </c>
      <c r="GP58" s="2">
        <f t="shared" si="88"/>
        <v>0</v>
      </c>
      <c r="GQ58" s="2"/>
      <c r="GR58" s="2">
        <v>0</v>
      </c>
      <c r="GS58" s="2">
        <v>3</v>
      </c>
      <c r="GT58" s="2">
        <v>0</v>
      </c>
      <c r="GU58" s="2" t="s">
        <v>3</v>
      </c>
      <c r="GV58" s="2">
        <f t="shared" si="89"/>
        <v>0</v>
      </c>
      <c r="GW58" s="2">
        <v>1</v>
      </c>
      <c r="GX58" s="2">
        <f t="shared" si="90"/>
        <v>0</v>
      </c>
      <c r="GY58" s="2"/>
      <c r="GZ58" s="2"/>
      <c r="HA58" s="2">
        <v>0</v>
      </c>
      <c r="HB58" s="2">
        <v>0</v>
      </c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18</v>
      </c>
      <c r="B59">
        <v>1</v>
      </c>
      <c r="C59">
        <v>80</v>
      </c>
      <c r="E59" t="s">
        <v>106</v>
      </c>
      <c r="F59" t="s">
        <v>107</v>
      </c>
      <c r="G59" t="s">
        <v>108</v>
      </c>
      <c r="H59" t="s">
        <v>99</v>
      </c>
      <c r="I59">
        <f>I41*J59</f>
        <v>2</v>
      </c>
      <c r="J59">
        <v>2.2222222222222223</v>
      </c>
      <c r="O59">
        <f t="shared" si="58"/>
        <v>6139.21</v>
      </c>
      <c r="P59">
        <f t="shared" si="59"/>
        <v>6139.21</v>
      </c>
      <c r="Q59">
        <f t="shared" si="60"/>
        <v>0</v>
      </c>
      <c r="R59">
        <f t="shared" si="61"/>
        <v>0</v>
      </c>
      <c r="S59">
        <f t="shared" si="62"/>
        <v>0</v>
      </c>
      <c r="T59">
        <f t="shared" si="63"/>
        <v>0</v>
      </c>
      <c r="U59">
        <f t="shared" si="64"/>
        <v>0</v>
      </c>
      <c r="V59">
        <f t="shared" si="65"/>
        <v>0</v>
      </c>
      <c r="W59">
        <f t="shared" si="66"/>
        <v>0</v>
      </c>
      <c r="X59">
        <f t="shared" si="67"/>
        <v>0</v>
      </c>
      <c r="Y59">
        <f t="shared" si="68"/>
        <v>0</v>
      </c>
      <c r="AA59">
        <v>39612629</v>
      </c>
      <c r="AB59">
        <f t="shared" si="69"/>
        <v>596.04</v>
      </c>
      <c r="AC59">
        <f t="shared" si="47"/>
        <v>596.04</v>
      </c>
      <c r="AD59">
        <f t="shared" si="53"/>
        <v>0</v>
      </c>
      <c r="AE59">
        <f t="shared" si="54"/>
        <v>0</v>
      </c>
      <c r="AF59">
        <f t="shared" si="55"/>
        <v>0</v>
      </c>
      <c r="AG59">
        <f t="shared" si="70"/>
        <v>0</v>
      </c>
      <c r="AH59">
        <f t="shared" si="56"/>
        <v>0</v>
      </c>
      <c r="AI59">
        <f t="shared" si="57"/>
        <v>0</v>
      </c>
      <c r="AJ59">
        <f t="shared" si="71"/>
        <v>0</v>
      </c>
      <c r="AK59">
        <v>596.04</v>
      </c>
      <c r="AL59">
        <v>596.04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117</v>
      </c>
      <c r="AU59">
        <v>76</v>
      </c>
      <c r="AV59">
        <v>1</v>
      </c>
      <c r="AW59">
        <v>1</v>
      </c>
      <c r="AZ59">
        <v>5.15</v>
      </c>
      <c r="BA59">
        <v>1</v>
      </c>
      <c r="BB59">
        <v>1</v>
      </c>
      <c r="BC59">
        <v>5.15</v>
      </c>
      <c r="BD59" t="s">
        <v>3</v>
      </c>
      <c r="BE59" t="s">
        <v>3</v>
      </c>
      <c r="BF59" t="s">
        <v>3</v>
      </c>
      <c r="BG59" t="s">
        <v>3</v>
      </c>
      <c r="BH59">
        <v>3</v>
      </c>
      <c r="BI59">
        <v>1</v>
      </c>
      <c r="BJ59" t="s">
        <v>109</v>
      </c>
      <c r="BM59">
        <v>23001</v>
      </c>
      <c r="BN59">
        <v>0</v>
      </c>
      <c r="BO59" t="s">
        <v>3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3</v>
      </c>
      <c r="BZ59">
        <v>130</v>
      </c>
      <c r="CA59">
        <v>89</v>
      </c>
      <c r="CF59">
        <v>0</v>
      </c>
      <c r="CG59">
        <v>0</v>
      </c>
      <c r="CM59">
        <v>0</v>
      </c>
      <c r="CN59" t="s">
        <v>3</v>
      </c>
      <c r="CO59">
        <v>0</v>
      </c>
      <c r="CP59">
        <f t="shared" si="72"/>
        <v>6139.21</v>
      </c>
      <c r="CQ59">
        <f t="shared" si="73"/>
        <v>3069.6060000000002</v>
      </c>
      <c r="CR59">
        <f t="shared" si="74"/>
        <v>0</v>
      </c>
      <c r="CS59">
        <f t="shared" si="75"/>
        <v>0</v>
      </c>
      <c r="CT59">
        <f t="shared" si="76"/>
        <v>0</v>
      </c>
      <c r="CU59">
        <f t="shared" si="77"/>
        <v>0</v>
      </c>
      <c r="CV59">
        <f t="shared" si="78"/>
        <v>0</v>
      </c>
      <c r="CW59">
        <f t="shared" si="79"/>
        <v>0</v>
      </c>
      <c r="CX59">
        <f t="shared" si="80"/>
        <v>0</v>
      </c>
      <c r="CY59">
        <f t="shared" si="81"/>
        <v>0</v>
      </c>
      <c r="CZ59">
        <f t="shared" si="82"/>
        <v>0</v>
      </c>
      <c r="DC59" t="s">
        <v>3</v>
      </c>
      <c r="DD59" t="s">
        <v>3</v>
      </c>
      <c r="DE59" t="s">
        <v>3</v>
      </c>
      <c r="DF59" t="s">
        <v>3</v>
      </c>
      <c r="DG59" t="s">
        <v>3</v>
      </c>
      <c r="DH59" t="s">
        <v>3</v>
      </c>
      <c r="DI59" t="s">
        <v>3</v>
      </c>
      <c r="DJ59" t="s">
        <v>3</v>
      </c>
      <c r="DK59" t="s">
        <v>3</v>
      </c>
      <c r="DL59" t="s">
        <v>3</v>
      </c>
      <c r="DM59" t="s">
        <v>3</v>
      </c>
      <c r="DN59">
        <v>0</v>
      </c>
      <c r="DO59">
        <v>0</v>
      </c>
      <c r="DP59">
        <v>1</v>
      </c>
      <c r="DQ59">
        <v>1</v>
      </c>
      <c r="DU59">
        <v>1010</v>
      </c>
      <c r="DV59" t="s">
        <v>99</v>
      </c>
      <c r="DW59" t="s">
        <v>99</v>
      </c>
      <c r="DX59">
        <v>1</v>
      </c>
      <c r="EE59">
        <v>39174537</v>
      </c>
      <c r="EF59">
        <v>2</v>
      </c>
      <c r="EG59" t="s">
        <v>19</v>
      </c>
      <c r="EH59">
        <v>0</v>
      </c>
      <c r="EI59" t="s">
        <v>3</v>
      </c>
      <c r="EJ59">
        <v>1</v>
      </c>
      <c r="EK59">
        <v>23001</v>
      </c>
      <c r="EL59" t="s">
        <v>73</v>
      </c>
      <c r="EM59" t="s">
        <v>74</v>
      </c>
      <c r="EO59" t="s">
        <v>3</v>
      </c>
      <c r="EQ59">
        <v>0</v>
      </c>
      <c r="ER59">
        <v>596.04</v>
      </c>
      <c r="ES59">
        <v>596.04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83"/>
        <v>0</v>
      </c>
      <c r="FS59">
        <v>0</v>
      </c>
      <c r="FT59" t="s">
        <v>23</v>
      </c>
      <c r="FU59" t="s">
        <v>24</v>
      </c>
      <c r="FX59">
        <v>117</v>
      </c>
      <c r="FY59">
        <v>75.650000000000006</v>
      </c>
      <c r="GA59" t="s">
        <v>3</v>
      </c>
      <c r="GD59">
        <v>0</v>
      </c>
      <c r="GF59">
        <v>737802747</v>
      </c>
      <c r="GG59">
        <v>1</v>
      </c>
      <c r="GH59">
        <v>1</v>
      </c>
      <c r="GI59">
        <v>4</v>
      </c>
      <c r="GJ59">
        <v>0</v>
      </c>
      <c r="GK59">
        <f>ROUND(R59*(S12)/100,2)</f>
        <v>0</v>
      </c>
      <c r="GL59">
        <f t="shared" si="84"/>
        <v>0</v>
      </c>
      <c r="GM59">
        <f t="shared" si="85"/>
        <v>6139.21</v>
      </c>
      <c r="GN59">
        <f t="shared" si="86"/>
        <v>6139.21</v>
      </c>
      <c r="GO59">
        <f t="shared" si="87"/>
        <v>0</v>
      </c>
      <c r="GP59">
        <f t="shared" si="88"/>
        <v>0</v>
      </c>
      <c r="GR59">
        <v>0</v>
      </c>
      <c r="GS59">
        <v>3</v>
      </c>
      <c r="GT59">
        <v>0</v>
      </c>
      <c r="GU59" t="s">
        <v>3</v>
      </c>
      <c r="GV59">
        <f t="shared" si="89"/>
        <v>0</v>
      </c>
      <c r="GW59">
        <v>1</v>
      </c>
      <c r="GX59">
        <f t="shared" si="90"/>
        <v>0</v>
      </c>
      <c r="HA59">
        <v>0</v>
      </c>
      <c r="HB59">
        <v>0</v>
      </c>
      <c r="IK59">
        <v>0</v>
      </c>
    </row>
    <row r="60" spans="1:255" x14ac:dyDescent="0.2">
      <c r="A60" s="2">
        <v>17</v>
      </c>
      <c r="B60" s="2">
        <v>1</v>
      </c>
      <c r="C60" s="2">
        <f>ROW(SmtRes!A101)</f>
        <v>101</v>
      </c>
      <c r="D60" s="2">
        <f>ROW(EtalonRes!A101)</f>
        <v>101</v>
      </c>
      <c r="E60" s="2" t="s">
        <v>110</v>
      </c>
      <c r="F60" s="2" t="s">
        <v>111</v>
      </c>
      <c r="G60" s="2" t="s">
        <v>112</v>
      </c>
      <c r="H60" s="2" t="s">
        <v>71</v>
      </c>
      <c r="I60" s="2">
        <f>ROUND(4.5/10,9)</f>
        <v>0.45</v>
      </c>
      <c r="J60" s="2">
        <v>0</v>
      </c>
      <c r="K60" s="2"/>
      <c r="L60" s="2"/>
      <c r="M60" s="2"/>
      <c r="N60" s="2"/>
      <c r="O60" s="2">
        <f t="shared" si="58"/>
        <v>2048.29</v>
      </c>
      <c r="P60" s="2">
        <f t="shared" si="59"/>
        <v>1244.73</v>
      </c>
      <c r="Q60" s="2">
        <f t="shared" si="60"/>
        <v>187.21</v>
      </c>
      <c r="R60" s="2">
        <f t="shared" si="61"/>
        <v>24.64</v>
      </c>
      <c r="S60" s="2">
        <f t="shared" si="62"/>
        <v>616.35</v>
      </c>
      <c r="T60" s="2">
        <f t="shared" si="63"/>
        <v>0</v>
      </c>
      <c r="U60" s="2">
        <f t="shared" si="64"/>
        <v>67.140450000000001</v>
      </c>
      <c r="V60" s="2">
        <f t="shared" si="65"/>
        <v>1.9068749999999999</v>
      </c>
      <c r="W60" s="2">
        <f t="shared" si="66"/>
        <v>0</v>
      </c>
      <c r="X60" s="2">
        <f t="shared" si="67"/>
        <v>749.96</v>
      </c>
      <c r="Y60" s="2">
        <f t="shared" si="68"/>
        <v>487.15</v>
      </c>
      <c r="Z60" s="2"/>
      <c r="AA60" s="2">
        <v>39612628</v>
      </c>
      <c r="AB60" s="2">
        <f t="shared" si="69"/>
        <v>4551.7565000000004</v>
      </c>
      <c r="AC60" s="2">
        <f t="shared" si="47"/>
        <v>2766.07</v>
      </c>
      <c r="AD60" s="2">
        <f>ROUND(((((ET60*1.25))-((EU60*1.25)))+AE60),6)</f>
        <v>416.02499999999998</v>
      </c>
      <c r="AE60" s="2">
        <f>ROUND(((EU60*1.25)),6)</f>
        <v>54.762500000000003</v>
      </c>
      <c r="AF60" s="2">
        <f>ROUND(((EV60*1.15)),6)</f>
        <v>1369.6614999999999</v>
      </c>
      <c r="AG60" s="2">
        <f t="shared" si="70"/>
        <v>0</v>
      </c>
      <c r="AH60" s="2">
        <f>((EW60*1.15))</f>
        <v>149.20099999999999</v>
      </c>
      <c r="AI60" s="2">
        <f>((EX60*1.25))</f>
        <v>4.2374999999999998</v>
      </c>
      <c r="AJ60" s="2">
        <f t="shared" si="71"/>
        <v>0</v>
      </c>
      <c r="AK60" s="2">
        <v>4289.8999999999996</v>
      </c>
      <c r="AL60" s="2">
        <v>2766.07</v>
      </c>
      <c r="AM60" s="2">
        <v>332.82</v>
      </c>
      <c r="AN60" s="2">
        <v>43.81</v>
      </c>
      <c r="AO60" s="2">
        <v>1191.01</v>
      </c>
      <c r="AP60" s="2">
        <v>0</v>
      </c>
      <c r="AQ60" s="2">
        <v>129.74</v>
      </c>
      <c r="AR60" s="2">
        <v>3.39</v>
      </c>
      <c r="AS60" s="2">
        <v>0</v>
      </c>
      <c r="AT60" s="2">
        <v>117</v>
      </c>
      <c r="AU60" s="2">
        <v>76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3</v>
      </c>
      <c r="BE60" s="2" t="s">
        <v>3</v>
      </c>
      <c r="BF60" s="2" t="s">
        <v>3</v>
      </c>
      <c r="BG60" s="2" t="s">
        <v>3</v>
      </c>
      <c r="BH60" s="2">
        <v>0</v>
      </c>
      <c r="BI60" s="2">
        <v>1</v>
      </c>
      <c r="BJ60" s="2" t="s">
        <v>113</v>
      </c>
      <c r="BK60" s="2"/>
      <c r="BL60" s="2"/>
      <c r="BM60" s="2">
        <v>23001</v>
      </c>
      <c r="BN60" s="2">
        <v>0</v>
      </c>
      <c r="BO60" s="2" t="s">
        <v>3</v>
      </c>
      <c r="BP60" s="2">
        <v>0</v>
      </c>
      <c r="BQ60" s="2">
        <v>2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3</v>
      </c>
      <c r="BZ60" s="2">
        <v>130</v>
      </c>
      <c r="CA60" s="2">
        <v>89</v>
      </c>
      <c r="CB60" s="2"/>
      <c r="CC60" s="2"/>
      <c r="CD60" s="2"/>
      <c r="CE60" s="2"/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715</v>
      </c>
      <c r="CO60" s="2">
        <v>0</v>
      </c>
      <c r="CP60" s="2">
        <f t="shared" si="72"/>
        <v>2048.29</v>
      </c>
      <c r="CQ60" s="2">
        <f t="shared" si="73"/>
        <v>2766.07</v>
      </c>
      <c r="CR60" s="2">
        <f t="shared" si="74"/>
        <v>416.02499999999998</v>
      </c>
      <c r="CS60" s="2">
        <f t="shared" si="75"/>
        <v>54.762500000000003</v>
      </c>
      <c r="CT60" s="2">
        <f t="shared" si="76"/>
        <v>1369.6614999999999</v>
      </c>
      <c r="CU60" s="2">
        <f t="shared" si="77"/>
        <v>0</v>
      </c>
      <c r="CV60" s="2">
        <f t="shared" si="78"/>
        <v>149.20099999999999</v>
      </c>
      <c r="CW60" s="2">
        <f t="shared" si="79"/>
        <v>4.2374999999999998</v>
      </c>
      <c r="CX60" s="2">
        <f t="shared" si="80"/>
        <v>0</v>
      </c>
      <c r="CY60" s="2">
        <f t="shared" si="81"/>
        <v>749.95830000000001</v>
      </c>
      <c r="CZ60" s="2">
        <f t="shared" si="82"/>
        <v>487.1524</v>
      </c>
      <c r="DA60" s="2"/>
      <c r="DB60" s="2"/>
      <c r="DC60" s="2" t="s">
        <v>3</v>
      </c>
      <c r="DD60" s="2" t="s">
        <v>3</v>
      </c>
      <c r="DE60" s="2" t="s">
        <v>17</v>
      </c>
      <c r="DF60" s="2" t="s">
        <v>17</v>
      </c>
      <c r="DG60" s="2" t="s">
        <v>18</v>
      </c>
      <c r="DH60" s="2" t="s">
        <v>3</v>
      </c>
      <c r="DI60" s="2" t="s">
        <v>18</v>
      </c>
      <c r="DJ60" s="2" t="s">
        <v>17</v>
      </c>
      <c r="DK60" s="2" t="s">
        <v>3</v>
      </c>
      <c r="DL60" s="2" t="s">
        <v>3</v>
      </c>
      <c r="DM60" s="2" t="s">
        <v>3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1007</v>
      </c>
      <c r="DV60" s="2" t="s">
        <v>71</v>
      </c>
      <c r="DW60" s="2" t="s">
        <v>71</v>
      </c>
      <c r="DX60" s="2">
        <v>10</v>
      </c>
      <c r="DY60" s="2"/>
      <c r="DZ60" s="2"/>
      <c r="EA60" s="2"/>
      <c r="EB60" s="2"/>
      <c r="EC60" s="2"/>
      <c r="ED60" s="2"/>
      <c r="EE60" s="2">
        <v>39174537</v>
      </c>
      <c r="EF60" s="2">
        <v>2</v>
      </c>
      <c r="EG60" s="2" t="s">
        <v>19</v>
      </c>
      <c r="EH60" s="2">
        <v>0</v>
      </c>
      <c r="EI60" s="2" t="s">
        <v>3</v>
      </c>
      <c r="EJ60" s="2">
        <v>1</v>
      </c>
      <c r="EK60" s="2">
        <v>23001</v>
      </c>
      <c r="EL60" s="2" t="s">
        <v>73</v>
      </c>
      <c r="EM60" s="2" t="s">
        <v>74</v>
      </c>
      <c r="EN60" s="2"/>
      <c r="EO60" s="2" t="s">
        <v>22</v>
      </c>
      <c r="EP60" s="2"/>
      <c r="EQ60" s="2">
        <v>131072</v>
      </c>
      <c r="ER60" s="2">
        <v>4289.8999999999996</v>
      </c>
      <c r="ES60" s="2">
        <v>2766.07</v>
      </c>
      <c r="ET60" s="2">
        <v>332.82</v>
      </c>
      <c r="EU60" s="2">
        <v>43.81</v>
      </c>
      <c r="EV60" s="2">
        <v>1191.01</v>
      </c>
      <c r="EW60" s="2">
        <v>129.74</v>
      </c>
      <c r="EX60" s="2">
        <v>3.39</v>
      </c>
      <c r="EY60" s="2">
        <v>0</v>
      </c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si="83"/>
        <v>0</v>
      </c>
      <c r="FS60" s="2">
        <v>0</v>
      </c>
      <c r="FT60" s="2" t="s">
        <v>23</v>
      </c>
      <c r="FU60" s="2" t="s">
        <v>24</v>
      </c>
      <c r="FV60" s="2"/>
      <c r="FW60" s="2"/>
      <c r="FX60" s="2">
        <v>117</v>
      </c>
      <c r="FY60" s="2">
        <v>75.650000000000006</v>
      </c>
      <c r="FZ60" s="2"/>
      <c r="GA60" s="2" t="s">
        <v>3</v>
      </c>
      <c r="GB60" s="2"/>
      <c r="GC60" s="2"/>
      <c r="GD60" s="2">
        <v>0</v>
      </c>
      <c r="GE60" s="2"/>
      <c r="GF60" s="2">
        <v>1726855189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si="84"/>
        <v>0</v>
      </c>
      <c r="GM60" s="2">
        <f t="shared" si="85"/>
        <v>3285.4</v>
      </c>
      <c r="GN60" s="2">
        <f t="shared" si="86"/>
        <v>3285.4</v>
      </c>
      <c r="GO60" s="2">
        <f t="shared" si="87"/>
        <v>0</v>
      </c>
      <c r="GP60" s="2">
        <f t="shared" si="88"/>
        <v>0</v>
      </c>
      <c r="GQ60" s="2"/>
      <c r="GR60" s="2">
        <v>0</v>
      </c>
      <c r="GS60" s="2">
        <v>3</v>
      </c>
      <c r="GT60" s="2">
        <v>0</v>
      </c>
      <c r="GU60" s="2" t="s">
        <v>3</v>
      </c>
      <c r="GV60" s="2">
        <f t="shared" si="89"/>
        <v>0</v>
      </c>
      <c r="GW60" s="2">
        <v>1</v>
      </c>
      <c r="GX60" s="2">
        <f t="shared" si="90"/>
        <v>0</v>
      </c>
      <c r="GY60" s="2"/>
      <c r="GZ60" s="2"/>
      <c r="HA60" s="2">
        <v>0</v>
      </c>
      <c r="HB60" s="2">
        <v>0</v>
      </c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17</v>
      </c>
      <c r="B61">
        <v>1</v>
      </c>
      <c r="C61">
        <f>ROW(SmtRes!A122)</f>
        <v>122</v>
      </c>
      <c r="D61">
        <f>ROW(EtalonRes!A118)</f>
        <v>118</v>
      </c>
      <c r="E61" t="s">
        <v>110</v>
      </c>
      <c r="F61" t="s">
        <v>111</v>
      </c>
      <c r="G61" t="s">
        <v>112</v>
      </c>
      <c r="H61" t="s">
        <v>71</v>
      </c>
      <c r="I61">
        <f>ROUND(4.5/10,9)</f>
        <v>0.45</v>
      </c>
      <c r="J61">
        <v>0</v>
      </c>
      <c r="O61">
        <f t="shared" si="58"/>
        <v>10548.7</v>
      </c>
      <c r="P61">
        <f t="shared" si="59"/>
        <v>6410.37</v>
      </c>
      <c r="Q61">
        <f t="shared" si="60"/>
        <v>964.14</v>
      </c>
      <c r="R61">
        <f t="shared" si="61"/>
        <v>126.91</v>
      </c>
      <c r="S61">
        <f t="shared" si="62"/>
        <v>3174.19</v>
      </c>
      <c r="T61">
        <f t="shared" si="63"/>
        <v>0</v>
      </c>
      <c r="U61">
        <f t="shared" si="64"/>
        <v>67.140450000000001</v>
      </c>
      <c r="V61">
        <f t="shared" si="65"/>
        <v>1.9068749999999999</v>
      </c>
      <c r="W61">
        <f t="shared" si="66"/>
        <v>0</v>
      </c>
      <c r="X61">
        <f t="shared" si="67"/>
        <v>3862.29</v>
      </c>
      <c r="Y61">
        <f t="shared" si="68"/>
        <v>2508.84</v>
      </c>
      <c r="AA61">
        <v>39612629</v>
      </c>
      <c r="AB61">
        <f t="shared" si="69"/>
        <v>4551.7565000000004</v>
      </c>
      <c r="AC61">
        <f t="shared" si="47"/>
        <v>2766.07</v>
      </c>
      <c r="AD61">
        <f>ROUND(((((ET61*1.25))-((EU61*1.25)))+AE61),6)</f>
        <v>416.02499999999998</v>
      </c>
      <c r="AE61">
        <f>ROUND(((EU61*1.25)),6)</f>
        <v>54.762500000000003</v>
      </c>
      <c r="AF61">
        <f>ROUND(((EV61*1.15)),6)</f>
        <v>1369.6614999999999</v>
      </c>
      <c r="AG61">
        <f t="shared" si="70"/>
        <v>0</v>
      </c>
      <c r="AH61">
        <f>((EW61*1.15))</f>
        <v>149.20099999999999</v>
      </c>
      <c r="AI61">
        <f>((EX61*1.25))</f>
        <v>4.2374999999999998</v>
      </c>
      <c r="AJ61">
        <f t="shared" si="71"/>
        <v>0</v>
      </c>
      <c r="AK61">
        <v>4289.8999999999996</v>
      </c>
      <c r="AL61">
        <v>2766.07</v>
      </c>
      <c r="AM61">
        <v>332.82</v>
      </c>
      <c r="AN61">
        <v>43.81</v>
      </c>
      <c r="AO61">
        <v>1191.01</v>
      </c>
      <c r="AP61">
        <v>0</v>
      </c>
      <c r="AQ61">
        <v>129.74</v>
      </c>
      <c r="AR61">
        <v>3.39</v>
      </c>
      <c r="AS61">
        <v>0</v>
      </c>
      <c r="AT61">
        <v>117</v>
      </c>
      <c r="AU61">
        <v>76</v>
      </c>
      <c r="AV61">
        <v>1</v>
      </c>
      <c r="AW61">
        <v>1</v>
      </c>
      <c r="AZ61">
        <v>5.15</v>
      </c>
      <c r="BA61">
        <v>5.15</v>
      </c>
      <c r="BB61">
        <v>5.15</v>
      </c>
      <c r="BC61">
        <v>5.15</v>
      </c>
      <c r="BD61" t="s">
        <v>3</v>
      </c>
      <c r="BE61" t="s">
        <v>3</v>
      </c>
      <c r="BF61" t="s">
        <v>3</v>
      </c>
      <c r="BG61" t="s">
        <v>3</v>
      </c>
      <c r="BH61">
        <v>0</v>
      </c>
      <c r="BI61">
        <v>1</v>
      </c>
      <c r="BJ61" t="s">
        <v>113</v>
      </c>
      <c r="BM61">
        <v>23001</v>
      </c>
      <c r="BN61">
        <v>0</v>
      </c>
      <c r="BO61" t="s">
        <v>3</v>
      </c>
      <c r="BP61">
        <v>0</v>
      </c>
      <c r="BQ61">
        <v>2</v>
      </c>
      <c r="BR61">
        <v>0</v>
      </c>
      <c r="BS61">
        <v>5.15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3</v>
      </c>
      <c r="BZ61">
        <v>130</v>
      </c>
      <c r="CA61">
        <v>89</v>
      </c>
      <c r="CF61">
        <v>0</v>
      </c>
      <c r="CG61">
        <v>0</v>
      </c>
      <c r="CM61">
        <v>0</v>
      </c>
      <c r="CN61" t="s">
        <v>715</v>
      </c>
      <c r="CO61">
        <v>0</v>
      </c>
      <c r="CP61">
        <f t="shared" si="72"/>
        <v>10548.7</v>
      </c>
      <c r="CQ61">
        <f t="shared" si="73"/>
        <v>14245.260500000002</v>
      </c>
      <c r="CR61">
        <f t="shared" si="74"/>
        <v>2142.5287499999999</v>
      </c>
      <c r="CS61">
        <f t="shared" si="75"/>
        <v>282.02687500000002</v>
      </c>
      <c r="CT61">
        <f t="shared" si="76"/>
        <v>7053.7567250000002</v>
      </c>
      <c r="CU61">
        <f t="shared" si="77"/>
        <v>0</v>
      </c>
      <c r="CV61">
        <f t="shared" si="78"/>
        <v>149.20099999999999</v>
      </c>
      <c r="CW61">
        <f t="shared" si="79"/>
        <v>4.2374999999999998</v>
      </c>
      <c r="CX61">
        <f t="shared" si="80"/>
        <v>0</v>
      </c>
      <c r="CY61">
        <f t="shared" si="81"/>
        <v>3862.2870000000003</v>
      </c>
      <c r="CZ61">
        <f t="shared" si="82"/>
        <v>2508.8360000000002</v>
      </c>
      <c r="DC61" t="s">
        <v>3</v>
      </c>
      <c r="DD61" t="s">
        <v>3</v>
      </c>
      <c r="DE61" t="s">
        <v>17</v>
      </c>
      <c r="DF61" t="s">
        <v>17</v>
      </c>
      <c r="DG61" t="s">
        <v>18</v>
      </c>
      <c r="DH61" t="s">
        <v>3</v>
      </c>
      <c r="DI61" t="s">
        <v>18</v>
      </c>
      <c r="DJ61" t="s">
        <v>17</v>
      </c>
      <c r="DK61" t="s">
        <v>3</v>
      </c>
      <c r="DL61" t="s">
        <v>3</v>
      </c>
      <c r="DM61" t="s">
        <v>3</v>
      </c>
      <c r="DN61">
        <v>0</v>
      </c>
      <c r="DO61">
        <v>0</v>
      </c>
      <c r="DP61">
        <v>1</v>
      </c>
      <c r="DQ61">
        <v>1</v>
      </c>
      <c r="DU61">
        <v>1007</v>
      </c>
      <c r="DV61" t="s">
        <v>71</v>
      </c>
      <c r="DW61" t="s">
        <v>71</v>
      </c>
      <c r="DX61">
        <v>10</v>
      </c>
      <c r="EE61">
        <v>39174537</v>
      </c>
      <c r="EF61">
        <v>2</v>
      </c>
      <c r="EG61" t="s">
        <v>19</v>
      </c>
      <c r="EH61">
        <v>0</v>
      </c>
      <c r="EI61" t="s">
        <v>3</v>
      </c>
      <c r="EJ61">
        <v>1</v>
      </c>
      <c r="EK61">
        <v>23001</v>
      </c>
      <c r="EL61" t="s">
        <v>73</v>
      </c>
      <c r="EM61" t="s">
        <v>74</v>
      </c>
      <c r="EO61" t="s">
        <v>22</v>
      </c>
      <c r="EQ61">
        <v>131072</v>
      </c>
      <c r="ER61">
        <v>4289.8999999999996</v>
      </c>
      <c r="ES61">
        <v>2766.07</v>
      </c>
      <c r="ET61">
        <v>332.82</v>
      </c>
      <c r="EU61">
        <v>43.81</v>
      </c>
      <c r="EV61">
        <v>1191.01</v>
      </c>
      <c r="EW61">
        <v>129.74</v>
      </c>
      <c r="EX61">
        <v>3.39</v>
      </c>
      <c r="EY61">
        <v>0</v>
      </c>
      <c r="FQ61">
        <v>0</v>
      </c>
      <c r="FR61">
        <f t="shared" si="83"/>
        <v>0</v>
      </c>
      <c r="FS61">
        <v>0</v>
      </c>
      <c r="FT61" t="s">
        <v>23</v>
      </c>
      <c r="FU61" t="s">
        <v>24</v>
      </c>
      <c r="FX61">
        <v>117</v>
      </c>
      <c r="FY61">
        <v>75.650000000000006</v>
      </c>
      <c r="GA61" t="s">
        <v>3</v>
      </c>
      <c r="GD61">
        <v>0</v>
      </c>
      <c r="GF61">
        <v>1726855189</v>
      </c>
      <c r="GG61">
        <v>1</v>
      </c>
      <c r="GH61">
        <v>1</v>
      </c>
      <c r="GI61">
        <v>4</v>
      </c>
      <c r="GJ61">
        <v>0</v>
      </c>
      <c r="GK61">
        <f>ROUND(R61*(S12)/100,2)</f>
        <v>0</v>
      </c>
      <c r="GL61">
        <f t="shared" si="84"/>
        <v>0</v>
      </c>
      <c r="GM61">
        <f t="shared" si="85"/>
        <v>16919.830000000002</v>
      </c>
      <c r="GN61">
        <f t="shared" si="86"/>
        <v>16919.830000000002</v>
      </c>
      <c r="GO61">
        <f t="shared" si="87"/>
        <v>0</v>
      </c>
      <c r="GP61">
        <f t="shared" si="88"/>
        <v>0</v>
      </c>
      <c r="GR61">
        <v>0</v>
      </c>
      <c r="GS61">
        <v>3</v>
      </c>
      <c r="GT61">
        <v>0</v>
      </c>
      <c r="GU61" t="s">
        <v>3</v>
      </c>
      <c r="GV61">
        <f t="shared" si="89"/>
        <v>0</v>
      </c>
      <c r="GW61">
        <v>1</v>
      </c>
      <c r="GX61">
        <f t="shared" si="90"/>
        <v>0</v>
      </c>
      <c r="HA61">
        <v>0</v>
      </c>
      <c r="HB61">
        <v>0</v>
      </c>
      <c r="IK61">
        <v>0</v>
      </c>
    </row>
    <row r="62" spans="1:255" x14ac:dyDescent="0.2">
      <c r="A62" s="2">
        <v>18</v>
      </c>
      <c r="B62" s="2">
        <v>1</v>
      </c>
      <c r="C62" s="2">
        <v>88</v>
      </c>
      <c r="D62" s="2"/>
      <c r="E62" s="2" t="s">
        <v>114</v>
      </c>
      <c r="F62" s="2" t="s">
        <v>115</v>
      </c>
      <c r="G62" s="2" t="s">
        <v>116</v>
      </c>
      <c r="H62" s="2" t="s">
        <v>28</v>
      </c>
      <c r="I62" s="2">
        <f>I60*J62</f>
        <v>8.5500000000000007E-2</v>
      </c>
      <c r="J62" s="2">
        <v>0.19</v>
      </c>
      <c r="K62" s="2"/>
      <c r="L62" s="2"/>
      <c r="M62" s="2"/>
      <c r="N62" s="2"/>
      <c r="O62" s="2">
        <f t="shared" si="58"/>
        <v>0</v>
      </c>
      <c r="P62" s="2">
        <f t="shared" si="59"/>
        <v>0</v>
      </c>
      <c r="Q62" s="2">
        <f t="shared" si="60"/>
        <v>0</v>
      </c>
      <c r="R62" s="2">
        <f t="shared" si="61"/>
        <v>0</v>
      </c>
      <c r="S62" s="2">
        <f t="shared" si="62"/>
        <v>0</v>
      </c>
      <c r="T62" s="2">
        <f t="shared" si="63"/>
        <v>0</v>
      </c>
      <c r="U62" s="2">
        <f t="shared" si="64"/>
        <v>0</v>
      </c>
      <c r="V62" s="2">
        <f t="shared" si="65"/>
        <v>0</v>
      </c>
      <c r="W62" s="2">
        <f t="shared" si="66"/>
        <v>0</v>
      </c>
      <c r="X62" s="2">
        <f t="shared" si="67"/>
        <v>0</v>
      </c>
      <c r="Y62" s="2">
        <f t="shared" si="68"/>
        <v>0</v>
      </c>
      <c r="Z62" s="2"/>
      <c r="AA62" s="2">
        <v>39612628</v>
      </c>
      <c r="AB62" s="2">
        <f t="shared" si="69"/>
        <v>0</v>
      </c>
      <c r="AC62" s="2">
        <f t="shared" ref="AC62:AC93" si="91">ROUND((ES62),6)</f>
        <v>0</v>
      </c>
      <c r="AD62" s="2">
        <f t="shared" ref="AD62:AD81" si="92">ROUND((((ET62)-(EU62))+AE62),6)</f>
        <v>0</v>
      </c>
      <c r="AE62" s="2">
        <f t="shared" ref="AE62:AE81" si="93">ROUND((EU62),6)</f>
        <v>0</v>
      </c>
      <c r="AF62" s="2">
        <f t="shared" ref="AF62:AF81" si="94">ROUND((EV62),6)</f>
        <v>0</v>
      </c>
      <c r="AG62" s="2">
        <f t="shared" si="70"/>
        <v>0</v>
      </c>
      <c r="AH62" s="2">
        <f t="shared" ref="AH62:AH81" si="95">(EW62)</f>
        <v>0</v>
      </c>
      <c r="AI62" s="2">
        <f t="shared" ref="AI62:AI81" si="96">(EX62)</f>
        <v>0</v>
      </c>
      <c r="AJ62" s="2">
        <f t="shared" si="71"/>
        <v>0</v>
      </c>
      <c r="AK62" s="2">
        <v>0</v>
      </c>
      <c r="AL62" s="2">
        <v>0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117</v>
      </c>
      <c r="AU62" s="2">
        <v>76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3</v>
      </c>
      <c r="BE62" s="2" t="s">
        <v>3</v>
      </c>
      <c r="BF62" s="2" t="s">
        <v>3</v>
      </c>
      <c r="BG62" s="2" t="s">
        <v>3</v>
      </c>
      <c r="BH62" s="2">
        <v>3</v>
      </c>
      <c r="BI62" s="2">
        <v>1</v>
      </c>
      <c r="BJ62" s="2" t="s">
        <v>3</v>
      </c>
      <c r="BK62" s="2"/>
      <c r="BL62" s="2"/>
      <c r="BM62" s="2">
        <v>23001</v>
      </c>
      <c r="BN62" s="2">
        <v>0</v>
      </c>
      <c r="BO62" s="2" t="s">
        <v>3</v>
      </c>
      <c r="BP62" s="2">
        <v>0</v>
      </c>
      <c r="BQ62" s="2">
        <v>2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3</v>
      </c>
      <c r="BZ62" s="2">
        <v>130</v>
      </c>
      <c r="CA62" s="2">
        <v>89</v>
      </c>
      <c r="CB62" s="2"/>
      <c r="CC62" s="2"/>
      <c r="CD62" s="2"/>
      <c r="CE62" s="2"/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3</v>
      </c>
      <c r="CO62" s="2">
        <v>0</v>
      </c>
      <c r="CP62" s="2">
        <f t="shared" si="72"/>
        <v>0</v>
      </c>
      <c r="CQ62" s="2">
        <f t="shared" si="73"/>
        <v>0</v>
      </c>
      <c r="CR62" s="2">
        <f t="shared" si="74"/>
        <v>0</v>
      </c>
      <c r="CS62" s="2">
        <f t="shared" si="75"/>
        <v>0</v>
      </c>
      <c r="CT62" s="2">
        <f t="shared" si="76"/>
        <v>0</v>
      </c>
      <c r="CU62" s="2">
        <f t="shared" si="77"/>
        <v>0</v>
      </c>
      <c r="CV62" s="2">
        <f t="shared" si="78"/>
        <v>0</v>
      </c>
      <c r="CW62" s="2">
        <f t="shared" si="79"/>
        <v>0</v>
      </c>
      <c r="CX62" s="2">
        <f t="shared" si="80"/>
        <v>0</v>
      </c>
      <c r="CY62" s="2">
        <f t="shared" si="81"/>
        <v>0</v>
      </c>
      <c r="CZ62" s="2">
        <f t="shared" si="82"/>
        <v>0</v>
      </c>
      <c r="DA62" s="2"/>
      <c r="DB62" s="2"/>
      <c r="DC62" s="2" t="s">
        <v>3</v>
      </c>
      <c r="DD62" s="2" t="s">
        <v>3</v>
      </c>
      <c r="DE62" s="2" t="s">
        <v>3</v>
      </c>
      <c r="DF62" s="2" t="s">
        <v>3</v>
      </c>
      <c r="DG62" s="2" t="s">
        <v>3</v>
      </c>
      <c r="DH62" s="2" t="s">
        <v>3</v>
      </c>
      <c r="DI62" s="2" t="s">
        <v>3</v>
      </c>
      <c r="DJ62" s="2" t="s">
        <v>3</v>
      </c>
      <c r="DK62" s="2" t="s">
        <v>3</v>
      </c>
      <c r="DL62" s="2" t="s">
        <v>3</v>
      </c>
      <c r="DM62" s="2" t="s">
        <v>3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1007</v>
      </c>
      <c r="DV62" s="2" t="s">
        <v>28</v>
      </c>
      <c r="DW62" s="2" t="s">
        <v>28</v>
      </c>
      <c r="DX62" s="2">
        <v>1</v>
      </c>
      <c r="DY62" s="2"/>
      <c r="DZ62" s="2"/>
      <c r="EA62" s="2"/>
      <c r="EB62" s="2"/>
      <c r="EC62" s="2"/>
      <c r="ED62" s="2"/>
      <c r="EE62" s="2">
        <v>39174537</v>
      </c>
      <c r="EF62" s="2">
        <v>2</v>
      </c>
      <c r="EG62" s="2" t="s">
        <v>19</v>
      </c>
      <c r="EH62" s="2">
        <v>0</v>
      </c>
      <c r="EI62" s="2" t="s">
        <v>3</v>
      </c>
      <c r="EJ62" s="2">
        <v>1</v>
      </c>
      <c r="EK62" s="2">
        <v>23001</v>
      </c>
      <c r="EL62" s="2" t="s">
        <v>73</v>
      </c>
      <c r="EM62" s="2" t="s">
        <v>74</v>
      </c>
      <c r="EN62" s="2"/>
      <c r="EO62" s="2" t="s">
        <v>3</v>
      </c>
      <c r="EP62" s="2"/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83"/>
        <v>0</v>
      </c>
      <c r="FS62" s="2">
        <v>0</v>
      </c>
      <c r="FT62" s="2" t="s">
        <v>23</v>
      </c>
      <c r="FU62" s="2" t="s">
        <v>24</v>
      </c>
      <c r="FV62" s="2"/>
      <c r="FW62" s="2"/>
      <c r="FX62" s="2">
        <v>117</v>
      </c>
      <c r="FY62" s="2">
        <v>75.650000000000006</v>
      </c>
      <c r="FZ62" s="2"/>
      <c r="GA62" s="2" t="s">
        <v>3</v>
      </c>
      <c r="GB62" s="2"/>
      <c r="GC62" s="2"/>
      <c r="GD62" s="2">
        <v>0</v>
      </c>
      <c r="GE62" s="2"/>
      <c r="GF62" s="2">
        <v>1239012555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84"/>
        <v>0</v>
      </c>
      <c r="GM62" s="2">
        <f t="shared" si="85"/>
        <v>0</v>
      </c>
      <c r="GN62" s="2">
        <f t="shared" si="86"/>
        <v>0</v>
      </c>
      <c r="GO62" s="2">
        <f t="shared" si="87"/>
        <v>0</v>
      </c>
      <c r="GP62" s="2">
        <f t="shared" si="88"/>
        <v>0</v>
      </c>
      <c r="GQ62" s="2"/>
      <c r="GR62" s="2">
        <v>0</v>
      </c>
      <c r="GS62" s="2">
        <v>3</v>
      </c>
      <c r="GT62" s="2">
        <v>0</v>
      </c>
      <c r="GU62" s="2" t="s">
        <v>3</v>
      </c>
      <c r="GV62" s="2">
        <f t="shared" si="89"/>
        <v>0</v>
      </c>
      <c r="GW62" s="2">
        <v>1</v>
      </c>
      <c r="GX62" s="2">
        <f t="shared" si="90"/>
        <v>0</v>
      </c>
      <c r="GY62" s="2"/>
      <c r="GZ62" s="2"/>
      <c r="HA62" s="2">
        <v>0</v>
      </c>
      <c r="HB62" s="2">
        <v>0</v>
      </c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18</v>
      </c>
      <c r="B63">
        <v>1</v>
      </c>
      <c r="C63">
        <v>109</v>
      </c>
      <c r="E63" t="s">
        <v>114</v>
      </c>
      <c r="F63" t="s">
        <v>115</v>
      </c>
      <c r="G63" t="s">
        <v>116</v>
      </c>
      <c r="H63" t="s">
        <v>28</v>
      </c>
      <c r="I63">
        <f>I61*J63</f>
        <v>8.5500000000000007E-2</v>
      </c>
      <c r="J63">
        <v>0.19</v>
      </c>
      <c r="O63">
        <f t="shared" si="58"/>
        <v>0</v>
      </c>
      <c r="P63">
        <f t="shared" si="59"/>
        <v>0</v>
      </c>
      <c r="Q63">
        <f t="shared" si="60"/>
        <v>0</v>
      </c>
      <c r="R63">
        <f t="shared" si="61"/>
        <v>0</v>
      </c>
      <c r="S63">
        <f t="shared" si="62"/>
        <v>0</v>
      </c>
      <c r="T63">
        <f t="shared" si="63"/>
        <v>0</v>
      </c>
      <c r="U63">
        <f t="shared" si="64"/>
        <v>0</v>
      </c>
      <c r="V63">
        <f t="shared" si="65"/>
        <v>0</v>
      </c>
      <c r="W63">
        <f t="shared" si="66"/>
        <v>0</v>
      </c>
      <c r="X63">
        <f t="shared" si="67"/>
        <v>0</v>
      </c>
      <c r="Y63">
        <f t="shared" si="68"/>
        <v>0</v>
      </c>
      <c r="AA63">
        <v>39612629</v>
      </c>
      <c r="AB63">
        <f t="shared" si="69"/>
        <v>0</v>
      </c>
      <c r="AC63">
        <f t="shared" si="91"/>
        <v>0</v>
      </c>
      <c r="AD63">
        <f t="shared" si="92"/>
        <v>0</v>
      </c>
      <c r="AE63">
        <f t="shared" si="93"/>
        <v>0</v>
      </c>
      <c r="AF63">
        <f t="shared" si="94"/>
        <v>0</v>
      </c>
      <c r="AG63">
        <f t="shared" si="70"/>
        <v>0</v>
      </c>
      <c r="AH63">
        <f t="shared" si="95"/>
        <v>0</v>
      </c>
      <c r="AI63">
        <f t="shared" si="96"/>
        <v>0</v>
      </c>
      <c r="AJ63">
        <f t="shared" si="71"/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117</v>
      </c>
      <c r="AU63">
        <v>76</v>
      </c>
      <c r="AV63">
        <v>1</v>
      </c>
      <c r="AW63">
        <v>1</v>
      </c>
      <c r="AZ63">
        <v>5.15</v>
      </c>
      <c r="BA63">
        <v>1</v>
      </c>
      <c r="BB63">
        <v>1</v>
      </c>
      <c r="BC63">
        <v>5.15</v>
      </c>
      <c r="BD63" t="s">
        <v>3</v>
      </c>
      <c r="BE63" t="s">
        <v>3</v>
      </c>
      <c r="BF63" t="s">
        <v>3</v>
      </c>
      <c r="BG63" t="s">
        <v>3</v>
      </c>
      <c r="BH63">
        <v>3</v>
      </c>
      <c r="BI63">
        <v>1</v>
      </c>
      <c r="BJ63" t="s">
        <v>3</v>
      </c>
      <c r="BM63">
        <v>23001</v>
      </c>
      <c r="BN63">
        <v>0</v>
      </c>
      <c r="BO63" t="s">
        <v>3</v>
      </c>
      <c r="BP63">
        <v>0</v>
      </c>
      <c r="BQ63">
        <v>2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3</v>
      </c>
      <c r="BZ63">
        <v>130</v>
      </c>
      <c r="CA63">
        <v>89</v>
      </c>
      <c r="CF63">
        <v>0</v>
      </c>
      <c r="CG63">
        <v>0</v>
      </c>
      <c r="CM63">
        <v>0</v>
      </c>
      <c r="CN63" t="s">
        <v>3</v>
      </c>
      <c r="CO63">
        <v>0</v>
      </c>
      <c r="CP63">
        <f t="shared" si="72"/>
        <v>0</v>
      </c>
      <c r="CQ63">
        <f t="shared" si="73"/>
        <v>0</v>
      </c>
      <c r="CR63">
        <f t="shared" si="74"/>
        <v>0</v>
      </c>
      <c r="CS63">
        <f t="shared" si="75"/>
        <v>0</v>
      </c>
      <c r="CT63">
        <f t="shared" si="76"/>
        <v>0</v>
      </c>
      <c r="CU63">
        <f t="shared" si="77"/>
        <v>0</v>
      </c>
      <c r="CV63">
        <f t="shared" si="78"/>
        <v>0</v>
      </c>
      <c r="CW63">
        <f t="shared" si="79"/>
        <v>0</v>
      </c>
      <c r="CX63">
        <f t="shared" si="80"/>
        <v>0</v>
      </c>
      <c r="CY63">
        <f t="shared" si="81"/>
        <v>0</v>
      </c>
      <c r="CZ63">
        <f t="shared" si="82"/>
        <v>0</v>
      </c>
      <c r="DC63" t="s">
        <v>3</v>
      </c>
      <c r="DD63" t="s">
        <v>3</v>
      </c>
      <c r="DE63" t="s">
        <v>3</v>
      </c>
      <c r="DF63" t="s">
        <v>3</v>
      </c>
      <c r="DG63" t="s">
        <v>3</v>
      </c>
      <c r="DH63" t="s">
        <v>3</v>
      </c>
      <c r="DI63" t="s">
        <v>3</v>
      </c>
      <c r="DJ63" t="s">
        <v>3</v>
      </c>
      <c r="DK63" t="s">
        <v>3</v>
      </c>
      <c r="DL63" t="s">
        <v>3</v>
      </c>
      <c r="DM63" t="s">
        <v>3</v>
      </c>
      <c r="DN63">
        <v>0</v>
      </c>
      <c r="DO63">
        <v>0</v>
      </c>
      <c r="DP63">
        <v>1</v>
      </c>
      <c r="DQ63">
        <v>1</v>
      </c>
      <c r="DU63">
        <v>1007</v>
      </c>
      <c r="DV63" t="s">
        <v>28</v>
      </c>
      <c r="DW63" t="s">
        <v>28</v>
      </c>
      <c r="DX63">
        <v>1</v>
      </c>
      <c r="EE63">
        <v>39174537</v>
      </c>
      <c r="EF63">
        <v>2</v>
      </c>
      <c r="EG63" t="s">
        <v>19</v>
      </c>
      <c r="EH63">
        <v>0</v>
      </c>
      <c r="EI63" t="s">
        <v>3</v>
      </c>
      <c r="EJ63">
        <v>1</v>
      </c>
      <c r="EK63">
        <v>23001</v>
      </c>
      <c r="EL63" t="s">
        <v>73</v>
      </c>
      <c r="EM63" t="s">
        <v>74</v>
      </c>
      <c r="EO63" t="s">
        <v>3</v>
      </c>
      <c r="EQ63">
        <v>0</v>
      </c>
      <c r="ER63">
        <v>0</v>
      </c>
      <c r="ES63">
        <v>0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83"/>
        <v>0</v>
      </c>
      <c r="FS63">
        <v>0</v>
      </c>
      <c r="FT63" t="s">
        <v>23</v>
      </c>
      <c r="FU63" t="s">
        <v>24</v>
      </c>
      <c r="FX63">
        <v>117</v>
      </c>
      <c r="FY63">
        <v>75.650000000000006</v>
      </c>
      <c r="GA63" t="s">
        <v>3</v>
      </c>
      <c r="GD63">
        <v>0</v>
      </c>
      <c r="GF63">
        <v>1239012555</v>
      </c>
      <c r="GG63">
        <v>1</v>
      </c>
      <c r="GH63">
        <v>1</v>
      </c>
      <c r="GI63">
        <v>4</v>
      </c>
      <c r="GJ63">
        <v>0</v>
      </c>
      <c r="GK63">
        <f>ROUND(R63*(S12)/100,2)</f>
        <v>0</v>
      </c>
      <c r="GL63">
        <f t="shared" si="84"/>
        <v>0</v>
      </c>
      <c r="GM63">
        <f t="shared" si="85"/>
        <v>0</v>
      </c>
      <c r="GN63">
        <f t="shared" si="86"/>
        <v>0</v>
      </c>
      <c r="GO63">
        <f t="shared" si="87"/>
        <v>0</v>
      </c>
      <c r="GP63">
        <f t="shared" si="88"/>
        <v>0</v>
      </c>
      <c r="GR63">
        <v>0</v>
      </c>
      <c r="GS63">
        <v>3</v>
      </c>
      <c r="GT63">
        <v>0</v>
      </c>
      <c r="GU63" t="s">
        <v>3</v>
      </c>
      <c r="GV63">
        <f t="shared" si="89"/>
        <v>0</v>
      </c>
      <c r="GW63">
        <v>1</v>
      </c>
      <c r="GX63">
        <f t="shared" si="90"/>
        <v>0</v>
      </c>
      <c r="HA63">
        <v>0</v>
      </c>
      <c r="HB63">
        <v>0</v>
      </c>
      <c r="IK63">
        <v>0</v>
      </c>
    </row>
    <row r="64" spans="1:255" x14ac:dyDescent="0.2">
      <c r="A64" s="2">
        <v>18</v>
      </c>
      <c r="B64" s="2">
        <v>1</v>
      </c>
      <c r="C64" s="2">
        <v>96</v>
      </c>
      <c r="D64" s="2"/>
      <c r="E64" s="2" t="s">
        <v>117</v>
      </c>
      <c r="F64" s="2" t="s">
        <v>97</v>
      </c>
      <c r="G64" s="2" t="s">
        <v>98</v>
      </c>
      <c r="H64" s="2" t="s">
        <v>99</v>
      </c>
      <c r="I64" s="2">
        <f>I60*J64</f>
        <v>1</v>
      </c>
      <c r="J64" s="2">
        <v>2.2222222222222223</v>
      </c>
      <c r="K64" s="2"/>
      <c r="L64" s="2"/>
      <c r="M64" s="2"/>
      <c r="N64" s="2"/>
      <c r="O64" s="2">
        <f t="shared" si="58"/>
        <v>978.71</v>
      </c>
      <c r="P64" s="2">
        <f t="shared" si="59"/>
        <v>978.71</v>
      </c>
      <c r="Q64" s="2">
        <f t="shared" si="60"/>
        <v>0</v>
      </c>
      <c r="R64" s="2">
        <f t="shared" si="61"/>
        <v>0</v>
      </c>
      <c r="S64" s="2">
        <f t="shared" si="62"/>
        <v>0</v>
      </c>
      <c r="T64" s="2">
        <f t="shared" si="63"/>
        <v>0</v>
      </c>
      <c r="U64" s="2">
        <f t="shared" si="64"/>
        <v>0</v>
      </c>
      <c r="V64" s="2">
        <f t="shared" si="65"/>
        <v>0</v>
      </c>
      <c r="W64" s="2">
        <f t="shared" si="66"/>
        <v>0</v>
      </c>
      <c r="X64" s="2">
        <f t="shared" si="67"/>
        <v>0</v>
      </c>
      <c r="Y64" s="2">
        <f t="shared" si="68"/>
        <v>0</v>
      </c>
      <c r="Z64" s="2"/>
      <c r="AA64" s="2">
        <v>39612628</v>
      </c>
      <c r="AB64" s="2">
        <f t="shared" si="69"/>
        <v>978.71</v>
      </c>
      <c r="AC64" s="2">
        <f t="shared" si="91"/>
        <v>978.71</v>
      </c>
      <c r="AD64" s="2">
        <f t="shared" si="92"/>
        <v>0</v>
      </c>
      <c r="AE64" s="2">
        <f t="shared" si="93"/>
        <v>0</v>
      </c>
      <c r="AF64" s="2">
        <f t="shared" si="94"/>
        <v>0</v>
      </c>
      <c r="AG64" s="2">
        <f t="shared" si="70"/>
        <v>0</v>
      </c>
      <c r="AH64" s="2">
        <f t="shared" si="95"/>
        <v>0</v>
      </c>
      <c r="AI64" s="2">
        <f t="shared" si="96"/>
        <v>0</v>
      </c>
      <c r="AJ64" s="2">
        <f t="shared" si="71"/>
        <v>0</v>
      </c>
      <c r="AK64" s="2">
        <v>978.71</v>
      </c>
      <c r="AL64" s="2">
        <v>978.71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117</v>
      </c>
      <c r="AU64" s="2">
        <v>76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3</v>
      </c>
      <c r="BE64" s="2" t="s">
        <v>3</v>
      </c>
      <c r="BF64" s="2" t="s">
        <v>3</v>
      </c>
      <c r="BG64" s="2" t="s">
        <v>3</v>
      </c>
      <c r="BH64" s="2">
        <v>3</v>
      </c>
      <c r="BI64" s="2">
        <v>1</v>
      </c>
      <c r="BJ64" s="2" t="s">
        <v>100</v>
      </c>
      <c r="BK64" s="2"/>
      <c r="BL64" s="2"/>
      <c r="BM64" s="2">
        <v>23001</v>
      </c>
      <c r="BN64" s="2">
        <v>0</v>
      </c>
      <c r="BO64" s="2" t="s">
        <v>3</v>
      </c>
      <c r="BP64" s="2">
        <v>0</v>
      </c>
      <c r="BQ64" s="2">
        <v>2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3</v>
      </c>
      <c r="BZ64" s="2">
        <v>130</v>
      </c>
      <c r="CA64" s="2">
        <v>89</v>
      </c>
      <c r="CB64" s="2"/>
      <c r="CC64" s="2"/>
      <c r="CD64" s="2"/>
      <c r="CE64" s="2"/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3</v>
      </c>
      <c r="CO64" s="2">
        <v>0</v>
      </c>
      <c r="CP64" s="2">
        <f t="shared" si="72"/>
        <v>978.71</v>
      </c>
      <c r="CQ64" s="2">
        <f t="shared" si="73"/>
        <v>978.71</v>
      </c>
      <c r="CR64" s="2">
        <f t="shared" si="74"/>
        <v>0</v>
      </c>
      <c r="CS64" s="2">
        <f t="shared" si="75"/>
        <v>0</v>
      </c>
      <c r="CT64" s="2">
        <f t="shared" si="76"/>
        <v>0</v>
      </c>
      <c r="CU64" s="2">
        <f t="shared" si="77"/>
        <v>0</v>
      </c>
      <c r="CV64" s="2">
        <f t="shared" si="78"/>
        <v>0</v>
      </c>
      <c r="CW64" s="2">
        <f t="shared" si="79"/>
        <v>0</v>
      </c>
      <c r="CX64" s="2">
        <f t="shared" si="80"/>
        <v>0</v>
      </c>
      <c r="CY64" s="2">
        <f t="shared" si="81"/>
        <v>0</v>
      </c>
      <c r="CZ64" s="2">
        <f t="shared" si="82"/>
        <v>0</v>
      </c>
      <c r="DA64" s="2"/>
      <c r="DB64" s="2"/>
      <c r="DC64" s="2" t="s">
        <v>3</v>
      </c>
      <c r="DD64" s="2" t="s">
        <v>3</v>
      </c>
      <c r="DE64" s="2" t="s">
        <v>3</v>
      </c>
      <c r="DF64" s="2" t="s">
        <v>3</v>
      </c>
      <c r="DG64" s="2" t="s">
        <v>3</v>
      </c>
      <c r="DH64" s="2" t="s">
        <v>3</v>
      </c>
      <c r="DI64" s="2" t="s">
        <v>3</v>
      </c>
      <c r="DJ64" s="2" t="s">
        <v>3</v>
      </c>
      <c r="DK64" s="2" t="s">
        <v>3</v>
      </c>
      <c r="DL64" s="2" t="s">
        <v>3</v>
      </c>
      <c r="DM64" s="2" t="s">
        <v>3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1010</v>
      </c>
      <c r="DV64" s="2" t="s">
        <v>99</v>
      </c>
      <c r="DW64" s="2" t="s">
        <v>99</v>
      </c>
      <c r="DX64" s="2">
        <v>1</v>
      </c>
      <c r="DY64" s="2"/>
      <c r="DZ64" s="2"/>
      <c r="EA64" s="2"/>
      <c r="EB64" s="2"/>
      <c r="EC64" s="2"/>
      <c r="ED64" s="2"/>
      <c r="EE64" s="2">
        <v>39174537</v>
      </c>
      <c r="EF64" s="2">
        <v>2</v>
      </c>
      <c r="EG64" s="2" t="s">
        <v>19</v>
      </c>
      <c r="EH64" s="2">
        <v>0</v>
      </c>
      <c r="EI64" s="2" t="s">
        <v>3</v>
      </c>
      <c r="EJ64" s="2">
        <v>1</v>
      </c>
      <c r="EK64" s="2">
        <v>23001</v>
      </c>
      <c r="EL64" s="2" t="s">
        <v>73</v>
      </c>
      <c r="EM64" s="2" t="s">
        <v>74</v>
      </c>
      <c r="EN64" s="2"/>
      <c r="EO64" s="2" t="s">
        <v>3</v>
      </c>
      <c r="EP64" s="2"/>
      <c r="EQ64" s="2">
        <v>0</v>
      </c>
      <c r="ER64" s="2">
        <v>978.71</v>
      </c>
      <c r="ES64" s="2">
        <v>978.71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83"/>
        <v>0</v>
      </c>
      <c r="FS64" s="2">
        <v>0</v>
      </c>
      <c r="FT64" s="2" t="s">
        <v>23</v>
      </c>
      <c r="FU64" s="2" t="s">
        <v>24</v>
      </c>
      <c r="FV64" s="2"/>
      <c r="FW64" s="2"/>
      <c r="FX64" s="2">
        <v>117</v>
      </c>
      <c r="FY64" s="2">
        <v>75.650000000000006</v>
      </c>
      <c r="FZ64" s="2"/>
      <c r="GA64" s="2" t="s">
        <v>3</v>
      </c>
      <c r="GB64" s="2"/>
      <c r="GC64" s="2"/>
      <c r="GD64" s="2">
        <v>0</v>
      </c>
      <c r="GE64" s="2"/>
      <c r="GF64" s="2">
        <v>1676197869</v>
      </c>
      <c r="GG64" s="2">
        <v>2</v>
      </c>
      <c r="GH64" s="2">
        <v>1</v>
      </c>
      <c r="GI64" s="2">
        <v>-2</v>
      </c>
      <c r="GJ64" s="2">
        <v>0</v>
      </c>
      <c r="GK64" s="2">
        <f>ROUND(R64*(R12)/100,2)</f>
        <v>0</v>
      </c>
      <c r="GL64" s="2">
        <f t="shared" si="84"/>
        <v>0</v>
      </c>
      <c r="GM64" s="2">
        <f t="shared" si="85"/>
        <v>978.71</v>
      </c>
      <c r="GN64" s="2">
        <f t="shared" si="86"/>
        <v>978.71</v>
      </c>
      <c r="GO64" s="2">
        <f t="shared" si="87"/>
        <v>0</v>
      </c>
      <c r="GP64" s="2">
        <f t="shared" si="88"/>
        <v>0</v>
      </c>
      <c r="GQ64" s="2"/>
      <c r="GR64" s="2">
        <v>0</v>
      </c>
      <c r="GS64" s="2">
        <v>3</v>
      </c>
      <c r="GT64" s="2">
        <v>0</v>
      </c>
      <c r="GU64" s="2" t="s">
        <v>3</v>
      </c>
      <c r="GV64" s="2">
        <f t="shared" si="89"/>
        <v>0</v>
      </c>
      <c r="GW64" s="2">
        <v>1</v>
      </c>
      <c r="GX64" s="2">
        <f t="shared" si="90"/>
        <v>0</v>
      </c>
      <c r="GY64" s="2"/>
      <c r="GZ64" s="2"/>
      <c r="HA64" s="2">
        <v>0</v>
      </c>
      <c r="HB64" s="2">
        <v>0</v>
      </c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18</v>
      </c>
      <c r="B65">
        <v>1</v>
      </c>
      <c r="C65">
        <v>117</v>
      </c>
      <c r="E65" t="s">
        <v>117</v>
      </c>
      <c r="F65" t="s">
        <v>97</v>
      </c>
      <c r="G65" t="s">
        <v>98</v>
      </c>
      <c r="H65" t="s">
        <v>99</v>
      </c>
      <c r="I65">
        <f>I61*J65</f>
        <v>1</v>
      </c>
      <c r="J65">
        <v>2.2222222222222223</v>
      </c>
      <c r="O65">
        <f t="shared" si="58"/>
        <v>5040.3599999999997</v>
      </c>
      <c r="P65">
        <f t="shared" si="59"/>
        <v>5040.3599999999997</v>
      </c>
      <c r="Q65">
        <f t="shared" si="60"/>
        <v>0</v>
      </c>
      <c r="R65">
        <f t="shared" si="61"/>
        <v>0</v>
      </c>
      <c r="S65">
        <f t="shared" si="62"/>
        <v>0</v>
      </c>
      <c r="T65">
        <f t="shared" si="63"/>
        <v>0</v>
      </c>
      <c r="U65">
        <f t="shared" si="64"/>
        <v>0</v>
      </c>
      <c r="V65">
        <f t="shared" si="65"/>
        <v>0</v>
      </c>
      <c r="W65">
        <f t="shared" si="66"/>
        <v>0</v>
      </c>
      <c r="X65">
        <f t="shared" si="67"/>
        <v>0</v>
      </c>
      <c r="Y65">
        <f t="shared" si="68"/>
        <v>0</v>
      </c>
      <c r="AA65">
        <v>39612629</v>
      </c>
      <c r="AB65">
        <f t="shared" si="69"/>
        <v>978.71</v>
      </c>
      <c r="AC65">
        <f t="shared" si="91"/>
        <v>978.71</v>
      </c>
      <c r="AD65">
        <f t="shared" si="92"/>
        <v>0</v>
      </c>
      <c r="AE65">
        <f t="shared" si="93"/>
        <v>0</v>
      </c>
      <c r="AF65">
        <f t="shared" si="94"/>
        <v>0</v>
      </c>
      <c r="AG65">
        <f t="shared" si="70"/>
        <v>0</v>
      </c>
      <c r="AH65">
        <f t="shared" si="95"/>
        <v>0</v>
      </c>
      <c r="AI65">
        <f t="shared" si="96"/>
        <v>0</v>
      </c>
      <c r="AJ65">
        <f t="shared" si="71"/>
        <v>0</v>
      </c>
      <c r="AK65">
        <v>978.71</v>
      </c>
      <c r="AL65">
        <v>978.71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117</v>
      </c>
      <c r="AU65">
        <v>76</v>
      </c>
      <c r="AV65">
        <v>1</v>
      </c>
      <c r="AW65">
        <v>1</v>
      </c>
      <c r="AZ65">
        <v>5.15</v>
      </c>
      <c r="BA65">
        <v>1</v>
      </c>
      <c r="BB65">
        <v>1</v>
      </c>
      <c r="BC65">
        <v>5.15</v>
      </c>
      <c r="BD65" t="s">
        <v>3</v>
      </c>
      <c r="BE65" t="s">
        <v>3</v>
      </c>
      <c r="BF65" t="s">
        <v>3</v>
      </c>
      <c r="BG65" t="s">
        <v>3</v>
      </c>
      <c r="BH65">
        <v>3</v>
      </c>
      <c r="BI65">
        <v>1</v>
      </c>
      <c r="BJ65" t="s">
        <v>100</v>
      </c>
      <c r="BM65">
        <v>23001</v>
      </c>
      <c r="BN65">
        <v>0</v>
      </c>
      <c r="BO65" t="s">
        <v>3</v>
      </c>
      <c r="BP65">
        <v>0</v>
      </c>
      <c r="BQ65">
        <v>2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3</v>
      </c>
      <c r="BZ65">
        <v>130</v>
      </c>
      <c r="CA65">
        <v>89</v>
      </c>
      <c r="CF65">
        <v>0</v>
      </c>
      <c r="CG65">
        <v>0</v>
      </c>
      <c r="CM65">
        <v>0</v>
      </c>
      <c r="CN65" t="s">
        <v>3</v>
      </c>
      <c r="CO65">
        <v>0</v>
      </c>
      <c r="CP65">
        <f t="shared" si="72"/>
        <v>5040.3599999999997</v>
      </c>
      <c r="CQ65">
        <f t="shared" si="73"/>
        <v>5040.3565000000008</v>
      </c>
      <c r="CR65">
        <f t="shared" si="74"/>
        <v>0</v>
      </c>
      <c r="CS65">
        <f t="shared" si="75"/>
        <v>0</v>
      </c>
      <c r="CT65">
        <f t="shared" si="76"/>
        <v>0</v>
      </c>
      <c r="CU65">
        <f t="shared" si="77"/>
        <v>0</v>
      </c>
      <c r="CV65">
        <f t="shared" si="78"/>
        <v>0</v>
      </c>
      <c r="CW65">
        <f t="shared" si="79"/>
        <v>0</v>
      </c>
      <c r="CX65">
        <f t="shared" si="80"/>
        <v>0</v>
      </c>
      <c r="CY65">
        <f t="shared" si="81"/>
        <v>0</v>
      </c>
      <c r="CZ65">
        <f t="shared" si="82"/>
        <v>0</v>
      </c>
      <c r="DC65" t="s">
        <v>3</v>
      </c>
      <c r="DD65" t="s">
        <v>3</v>
      </c>
      <c r="DE65" t="s">
        <v>3</v>
      </c>
      <c r="DF65" t="s">
        <v>3</v>
      </c>
      <c r="DG65" t="s">
        <v>3</v>
      </c>
      <c r="DH65" t="s">
        <v>3</v>
      </c>
      <c r="DI65" t="s">
        <v>3</v>
      </c>
      <c r="DJ65" t="s">
        <v>3</v>
      </c>
      <c r="DK65" t="s">
        <v>3</v>
      </c>
      <c r="DL65" t="s">
        <v>3</v>
      </c>
      <c r="DM65" t="s">
        <v>3</v>
      </c>
      <c r="DN65">
        <v>0</v>
      </c>
      <c r="DO65">
        <v>0</v>
      </c>
      <c r="DP65">
        <v>1</v>
      </c>
      <c r="DQ65">
        <v>1</v>
      </c>
      <c r="DU65">
        <v>1010</v>
      </c>
      <c r="DV65" t="s">
        <v>99</v>
      </c>
      <c r="DW65" t="s">
        <v>99</v>
      </c>
      <c r="DX65">
        <v>1</v>
      </c>
      <c r="EE65">
        <v>39174537</v>
      </c>
      <c r="EF65">
        <v>2</v>
      </c>
      <c r="EG65" t="s">
        <v>19</v>
      </c>
      <c r="EH65">
        <v>0</v>
      </c>
      <c r="EI65" t="s">
        <v>3</v>
      </c>
      <c r="EJ65">
        <v>1</v>
      </c>
      <c r="EK65">
        <v>23001</v>
      </c>
      <c r="EL65" t="s">
        <v>73</v>
      </c>
      <c r="EM65" t="s">
        <v>74</v>
      </c>
      <c r="EO65" t="s">
        <v>3</v>
      </c>
      <c r="EQ65">
        <v>0</v>
      </c>
      <c r="ER65">
        <v>978.71</v>
      </c>
      <c r="ES65">
        <v>978.71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83"/>
        <v>0</v>
      </c>
      <c r="FS65">
        <v>0</v>
      </c>
      <c r="FT65" t="s">
        <v>23</v>
      </c>
      <c r="FU65" t="s">
        <v>24</v>
      </c>
      <c r="FX65">
        <v>117</v>
      </c>
      <c r="FY65">
        <v>75.650000000000006</v>
      </c>
      <c r="GA65" t="s">
        <v>3</v>
      </c>
      <c r="GD65">
        <v>0</v>
      </c>
      <c r="GF65">
        <v>1676197869</v>
      </c>
      <c r="GG65">
        <v>1</v>
      </c>
      <c r="GH65">
        <v>1</v>
      </c>
      <c r="GI65">
        <v>4</v>
      </c>
      <c r="GJ65">
        <v>0</v>
      </c>
      <c r="GK65">
        <f>ROUND(R65*(S12)/100,2)</f>
        <v>0</v>
      </c>
      <c r="GL65">
        <f t="shared" si="84"/>
        <v>0</v>
      </c>
      <c r="GM65">
        <f t="shared" si="85"/>
        <v>5040.3599999999997</v>
      </c>
      <c r="GN65">
        <f t="shared" si="86"/>
        <v>5040.3599999999997</v>
      </c>
      <c r="GO65">
        <f t="shared" si="87"/>
        <v>0</v>
      </c>
      <c r="GP65">
        <f t="shared" si="88"/>
        <v>0</v>
      </c>
      <c r="GR65">
        <v>0</v>
      </c>
      <c r="GS65">
        <v>3</v>
      </c>
      <c r="GT65">
        <v>0</v>
      </c>
      <c r="GU65" t="s">
        <v>3</v>
      </c>
      <c r="GV65">
        <f t="shared" si="89"/>
        <v>0</v>
      </c>
      <c r="GW65">
        <v>1</v>
      </c>
      <c r="GX65">
        <f t="shared" si="90"/>
        <v>0</v>
      </c>
      <c r="HA65">
        <v>0</v>
      </c>
      <c r="HB65">
        <v>0</v>
      </c>
      <c r="IK65">
        <v>0</v>
      </c>
    </row>
    <row r="66" spans="1:255" x14ac:dyDescent="0.2">
      <c r="A66" s="2">
        <v>18</v>
      </c>
      <c r="B66" s="2">
        <v>1</v>
      </c>
      <c r="C66" s="2">
        <v>101</v>
      </c>
      <c r="D66" s="2"/>
      <c r="E66" s="2" t="s">
        <v>118</v>
      </c>
      <c r="F66" s="2" t="s">
        <v>107</v>
      </c>
      <c r="G66" s="2" t="s">
        <v>108</v>
      </c>
      <c r="H66" s="2" t="s">
        <v>99</v>
      </c>
      <c r="I66" s="2">
        <f>I60*J66</f>
        <v>1</v>
      </c>
      <c r="J66" s="2">
        <v>2.2222222222222223</v>
      </c>
      <c r="K66" s="2"/>
      <c r="L66" s="2"/>
      <c r="M66" s="2"/>
      <c r="N66" s="2"/>
      <c r="O66" s="2">
        <f t="shared" si="58"/>
        <v>596.04</v>
      </c>
      <c r="P66" s="2">
        <f t="shared" si="59"/>
        <v>596.04</v>
      </c>
      <c r="Q66" s="2">
        <f t="shared" si="60"/>
        <v>0</v>
      </c>
      <c r="R66" s="2">
        <f t="shared" si="61"/>
        <v>0</v>
      </c>
      <c r="S66" s="2">
        <f t="shared" si="62"/>
        <v>0</v>
      </c>
      <c r="T66" s="2">
        <f t="shared" si="63"/>
        <v>0</v>
      </c>
      <c r="U66" s="2">
        <f t="shared" si="64"/>
        <v>0</v>
      </c>
      <c r="V66" s="2">
        <f t="shared" si="65"/>
        <v>0</v>
      </c>
      <c r="W66" s="2">
        <f t="shared" si="66"/>
        <v>0</v>
      </c>
      <c r="X66" s="2">
        <f t="shared" si="67"/>
        <v>0</v>
      </c>
      <c r="Y66" s="2">
        <f t="shared" si="68"/>
        <v>0</v>
      </c>
      <c r="Z66" s="2"/>
      <c r="AA66" s="2">
        <v>39612628</v>
      </c>
      <c r="AB66" s="2">
        <f t="shared" si="69"/>
        <v>596.04</v>
      </c>
      <c r="AC66" s="2">
        <f t="shared" si="91"/>
        <v>596.04</v>
      </c>
      <c r="AD66" s="2">
        <f t="shared" si="92"/>
        <v>0</v>
      </c>
      <c r="AE66" s="2">
        <f t="shared" si="93"/>
        <v>0</v>
      </c>
      <c r="AF66" s="2">
        <f t="shared" si="94"/>
        <v>0</v>
      </c>
      <c r="AG66" s="2">
        <f t="shared" si="70"/>
        <v>0</v>
      </c>
      <c r="AH66" s="2">
        <f t="shared" si="95"/>
        <v>0</v>
      </c>
      <c r="AI66" s="2">
        <f t="shared" si="96"/>
        <v>0</v>
      </c>
      <c r="AJ66" s="2">
        <f t="shared" si="71"/>
        <v>0</v>
      </c>
      <c r="AK66" s="2">
        <v>596.04</v>
      </c>
      <c r="AL66" s="2">
        <v>596.04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117</v>
      </c>
      <c r="AU66" s="2">
        <v>76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3</v>
      </c>
      <c r="BE66" s="2" t="s">
        <v>3</v>
      </c>
      <c r="BF66" s="2" t="s">
        <v>3</v>
      </c>
      <c r="BG66" s="2" t="s">
        <v>3</v>
      </c>
      <c r="BH66" s="2">
        <v>3</v>
      </c>
      <c r="BI66" s="2">
        <v>1</v>
      </c>
      <c r="BJ66" s="2" t="s">
        <v>109</v>
      </c>
      <c r="BK66" s="2"/>
      <c r="BL66" s="2"/>
      <c r="BM66" s="2">
        <v>23001</v>
      </c>
      <c r="BN66" s="2">
        <v>0</v>
      </c>
      <c r="BO66" s="2" t="s">
        <v>3</v>
      </c>
      <c r="BP66" s="2">
        <v>0</v>
      </c>
      <c r="BQ66" s="2">
        <v>2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3</v>
      </c>
      <c r="BZ66" s="2">
        <v>130</v>
      </c>
      <c r="CA66" s="2">
        <v>89</v>
      </c>
      <c r="CB66" s="2"/>
      <c r="CC66" s="2"/>
      <c r="CD66" s="2"/>
      <c r="CE66" s="2"/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3</v>
      </c>
      <c r="CO66" s="2">
        <v>0</v>
      </c>
      <c r="CP66" s="2">
        <f t="shared" si="72"/>
        <v>596.04</v>
      </c>
      <c r="CQ66" s="2">
        <f t="shared" si="73"/>
        <v>596.04</v>
      </c>
      <c r="CR66" s="2">
        <f t="shared" si="74"/>
        <v>0</v>
      </c>
      <c r="CS66" s="2">
        <f t="shared" si="75"/>
        <v>0</v>
      </c>
      <c r="CT66" s="2">
        <f t="shared" si="76"/>
        <v>0</v>
      </c>
      <c r="CU66" s="2">
        <f t="shared" si="77"/>
        <v>0</v>
      </c>
      <c r="CV66" s="2">
        <f t="shared" si="78"/>
        <v>0</v>
      </c>
      <c r="CW66" s="2">
        <f t="shared" si="79"/>
        <v>0</v>
      </c>
      <c r="CX66" s="2">
        <f t="shared" si="80"/>
        <v>0</v>
      </c>
      <c r="CY66" s="2">
        <f t="shared" si="81"/>
        <v>0</v>
      </c>
      <c r="CZ66" s="2">
        <f t="shared" si="82"/>
        <v>0</v>
      </c>
      <c r="DA66" s="2"/>
      <c r="DB66" s="2"/>
      <c r="DC66" s="2" t="s">
        <v>3</v>
      </c>
      <c r="DD66" s="2" t="s">
        <v>3</v>
      </c>
      <c r="DE66" s="2" t="s">
        <v>3</v>
      </c>
      <c r="DF66" s="2" t="s">
        <v>3</v>
      </c>
      <c r="DG66" s="2" t="s">
        <v>3</v>
      </c>
      <c r="DH66" s="2" t="s">
        <v>3</v>
      </c>
      <c r="DI66" s="2" t="s">
        <v>3</v>
      </c>
      <c r="DJ66" s="2" t="s">
        <v>3</v>
      </c>
      <c r="DK66" s="2" t="s">
        <v>3</v>
      </c>
      <c r="DL66" s="2" t="s">
        <v>3</v>
      </c>
      <c r="DM66" s="2" t="s">
        <v>3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1010</v>
      </c>
      <c r="DV66" s="2" t="s">
        <v>99</v>
      </c>
      <c r="DW66" s="2" t="s">
        <v>99</v>
      </c>
      <c r="DX66" s="2">
        <v>1</v>
      </c>
      <c r="DY66" s="2"/>
      <c r="DZ66" s="2"/>
      <c r="EA66" s="2"/>
      <c r="EB66" s="2"/>
      <c r="EC66" s="2"/>
      <c r="ED66" s="2"/>
      <c r="EE66" s="2">
        <v>39174537</v>
      </c>
      <c r="EF66" s="2">
        <v>2</v>
      </c>
      <c r="EG66" s="2" t="s">
        <v>19</v>
      </c>
      <c r="EH66" s="2">
        <v>0</v>
      </c>
      <c r="EI66" s="2" t="s">
        <v>3</v>
      </c>
      <c r="EJ66" s="2">
        <v>1</v>
      </c>
      <c r="EK66" s="2">
        <v>23001</v>
      </c>
      <c r="EL66" s="2" t="s">
        <v>73</v>
      </c>
      <c r="EM66" s="2" t="s">
        <v>74</v>
      </c>
      <c r="EN66" s="2"/>
      <c r="EO66" s="2" t="s">
        <v>3</v>
      </c>
      <c r="EP66" s="2"/>
      <c r="EQ66" s="2">
        <v>0</v>
      </c>
      <c r="ER66" s="2">
        <v>596.04</v>
      </c>
      <c r="ES66" s="2">
        <v>596.04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83"/>
        <v>0</v>
      </c>
      <c r="FS66" s="2">
        <v>0</v>
      </c>
      <c r="FT66" s="2" t="s">
        <v>23</v>
      </c>
      <c r="FU66" s="2" t="s">
        <v>24</v>
      </c>
      <c r="FV66" s="2"/>
      <c r="FW66" s="2"/>
      <c r="FX66" s="2">
        <v>117</v>
      </c>
      <c r="FY66" s="2">
        <v>75.650000000000006</v>
      </c>
      <c r="FZ66" s="2"/>
      <c r="GA66" s="2" t="s">
        <v>3</v>
      </c>
      <c r="GB66" s="2"/>
      <c r="GC66" s="2"/>
      <c r="GD66" s="2">
        <v>0</v>
      </c>
      <c r="GE66" s="2"/>
      <c r="GF66" s="2">
        <v>737802747</v>
      </c>
      <c r="GG66" s="2">
        <v>2</v>
      </c>
      <c r="GH66" s="2">
        <v>1</v>
      </c>
      <c r="GI66" s="2">
        <v>-2</v>
      </c>
      <c r="GJ66" s="2">
        <v>0</v>
      </c>
      <c r="GK66" s="2">
        <f>ROUND(R66*(R12)/100,2)</f>
        <v>0</v>
      </c>
      <c r="GL66" s="2">
        <f t="shared" si="84"/>
        <v>0</v>
      </c>
      <c r="GM66" s="2">
        <f t="shared" si="85"/>
        <v>596.04</v>
      </c>
      <c r="GN66" s="2">
        <f t="shared" si="86"/>
        <v>596.04</v>
      </c>
      <c r="GO66" s="2">
        <f t="shared" si="87"/>
        <v>0</v>
      </c>
      <c r="GP66" s="2">
        <f t="shared" si="88"/>
        <v>0</v>
      </c>
      <c r="GQ66" s="2"/>
      <c r="GR66" s="2">
        <v>0</v>
      </c>
      <c r="GS66" s="2">
        <v>3</v>
      </c>
      <c r="GT66" s="2">
        <v>0</v>
      </c>
      <c r="GU66" s="2" t="s">
        <v>3</v>
      </c>
      <c r="GV66" s="2">
        <f t="shared" si="89"/>
        <v>0</v>
      </c>
      <c r="GW66" s="2">
        <v>1</v>
      </c>
      <c r="GX66" s="2">
        <f t="shared" si="90"/>
        <v>0</v>
      </c>
      <c r="GY66" s="2"/>
      <c r="GZ66" s="2"/>
      <c r="HA66" s="2">
        <v>0</v>
      </c>
      <c r="HB66" s="2">
        <v>0</v>
      </c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18</v>
      </c>
      <c r="B67">
        <v>1</v>
      </c>
      <c r="C67">
        <v>122</v>
      </c>
      <c r="E67" t="s">
        <v>118</v>
      </c>
      <c r="F67" t="s">
        <v>107</v>
      </c>
      <c r="G67" t="s">
        <v>108</v>
      </c>
      <c r="H67" t="s">
        <v>99</v>
      </c>
      <c r="I67">
        <f>I61*J67</f>
        <v>1</v>
      </c>
      <c r="J67">
        <v>2.2222222222222223</v>
      </c>
      <c r="O67">
        <f t="shared" si="58"/>
        <v>3069.61</v>
      </c>
      <c r="P67">
        <f t="shared" si="59"/>
        <v>3069.61</v>
      </c>
      <c r="Q67">
        <f t="shared" si="60"/>
        <v>0</v>
      </c>
      <c r="R67">
        <f t="shared" si="61"/>
        <v>0</v>
      </c>
      <c r="S67">
        <f t="shared" si="62"/>
        <v>0</v>
      </c>
      <c r="T67">
        <f t="shared" si="63"/>
        <v>0</v>
      </c>
      <c r="U67">
        <f t="shared" si="64"/>
        <v>0</v>
      </c>
      <c r="V67">
        <f t="shared" si="65"/>
        <v>0</v>
      </c>
      <c r="W67">
        <f t="shared" si="66"/>
        <v>0</v>
      </c>
      <c r="X67">
        <f t="shared" si="67"/>
        <v>0</v>
      </c>
      <c r="Y67">
        <f t="shared" si="68"/>
        <v>0</v>
      </c>
      <c r="AA67">
        <v>39612629</v>
      </c>
      <c r="AB67">
        <f t="shared" si="69"/>
        <v>596.04</v>
      </c>
      <c r="AC67">
        <f t="shared" si="91"/>
        <v>596.04</v>
      </c>
      <c r="AD67">
        <f t="shared" si="92"/>
        <v>0</v>
      </c>
      <c r="AE67">
        <f t="shared" si="93"/>
        <v>0</v>
      </c>
      <c r="AF67">
        <f t="shared" si="94"/>
        <v>0</v>
      </c>
      <c r="AG67">
        <f t="shared" si="70"/>
        <v>0</v>
      </c>
      <c r="AH67">
        <f t="shared" si="95"/>
        <v>0</v>
      </c>
      <c r="AI67">
        <f t="shared" si="96"/>
        <v>0</v>
      </c>
      <c r="AJ67">
        <f t="shared" si="71"/>
        <v>0</v>
      </c>
      <c r="AK67">
        <v>596.04</v>
      </c>
      <c r="AL67">
        <v>596.04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117</v>
      </c>
      <c r="AU67">
        <v>76</v>
      </c>
      <c r="AV67">
        <v>1</v>
      </c>
      <c r="AW67">
        <v>1</v>
      </c>
      <c r="AZ67">
        <v>5.15</v>
      </c>
      <c r="BA67">
        <v>1</v>
      </c>
      <c r="BB67">
        <v>1</v>
      </c>
      <c r="BC67">
        <v>5.15</v>
      </c>
      <c r="BD67" t="s">
        <v>3</v>
      </c>
      <c r="BE67" t="s">
        <v>3</v>
      </c>
      <c r="BF67" t="s">
        <v>3</v>
      </c>
      <c r="BG67" t="s">
        <v>3</v>
      </c>
      <c r="BH67">
        <v>3</v>
      </c>
      <c r="BI67">
        <v>1</v>
      </c>
      <c r="BJ67" t="s">
        <v>109</v>
      </c>
      <c r="BM67">
        <v>23001</v>
      </c>
      <c r="BN67">
        <v>0</v>
      </c>
      <c r="BO67" t="s">
        <v>3</v>
      </c>
      <c r="BP67">
        <v>0</v>
      </c>
      <c r="BQ67">
        <v>2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3</v>
      </c>
      <c r="BZ67">
        <v>130</v>
      </c>
      <c r="CA67">
        <v>89</v>
      </c>
      <c r="CF67">
        <v>0</v>
      </c>
      <c r="CG67">
        <v>0</v>
      </c>
      <c r="CM67">
        <v>0</v>
      </c>
      <c r="CN67" t="s">
        <v>3</v>
      </c>
      <c r="CO67">
        <v>0</v>
      </c>
      <c r="CP67">
        <f t="shared" si="72"/>
        <v>3069.61</v>
      </c>
      <c r="CQ67">
        <f t="shared" si="73"/>
        <v>3069.6060000000002</v>
      </c>
      <c r="CR67">
        <f t="shared" si="74"/>
        <v>0</v>
      </c>
      <c r="CS67">
        <f t="shared" si="75"/>
        <v>0</v>
      </c>
      <c r="CT67">
        <f t="shared" si="76"/>
        <v>0</v>
      </c>
      <c r="CU67">
        <f t="shared" si="77"/>
        <v>0</v>
      </c>
      <c r="CV67">
        <f t="shared" si="78"/>
        <v>0</v>
      </c>
      <c r="CW67">
        <f t="shared" si="79"/>
        <v>0</v>
      </c>
      <c r="CX67">
        <f t="shared" si="80"/>
        <v>0</v>
      </c>
      <c r="CY67">
        <f t="shared" si="81"/>
        <v>0</v>
      </c>
      <c r="CZ67">
        <f t="shared" si="82"/>
        <v>0</v>
      </c>
      <c r="DC67" t="s">
        <v>3</v>
      </c>
      <c r="DD67" t="s">
        <v>3</v>
      </c>
      <c r="DE67" t="s">
        <v>3</v>
      </c>
      <c r="DF67" t="s">
        <v>3</v>
      </c>
      <c r="DG67" t="s">
        <v>3</v>
      </c>
      <c r="DH67" t="s">
        <v>3</v>
      </c>
      <c r="DI67" t="s">
        <v>3</v>
      </c>
      <c r="DJ67" t="s">
        <v>3</v>
      </c>
      <c r="DK67" t="s">
        <v>3</v>
      </c>
      <c r="DL67" t="s">
        <v>3</v>
      </c>
      <c r="DM67" t="s">
        <v>3</v>
      </c>
      <c r="DN67">
        <v>0</v>
      </c>
      <c r="DO67">
        <v>0</v>
      </c>
      <c r="DP67">
        <v>1</v>
      </c>
      <c r="DQ67">
        <v>1</v>
      </c>
      <c r="DU67">
        <v>1010</v>
      </c>
      <c r="DV67" t="s">
        <v>99</v>
      </c>
      <c r="DW67" t="s">
        <v>99</v>
      </c>
      <c r="DX67">
        <v>1</v>
      </c>
      <c r="EE67">
        <v>39174537</v>
      </c>
      <c r="EF67">
        <v>2</v>
      </c>
      <c r="EG67" t="s">
        <v>19</v>
      </c>
      <c r="EH67">
        <v>0</v>
      </c>
      <c r="EI67" t="s">
        <v>3</v>
      </c>
      <c r="EJ67">
        <v>1</v>
      </c>
      <c r="EK67">
        <v>23001</v>
      </c>
      <c r="EL67" t="s">
        <v>73</v>
      </c>
      <c r="EM67" t="s">
        <v>74</v>
      </c>
      <c r="EO67" t="s">
        <v>3</v>
      </c>
      <c r="EQ67">
        <v>0</v>
      </c>
      <c r="ER67">
        <v>596.04</v>
      </c>
      <c r="ES67">
        <v>596.04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83"/>
        <v>0</v>
      </c>
      <c r="FS67">
        <v>0</v>
      </c>
      <c r="FT67" t="s">
        <v>23</v>
      </c>
      <c r="FU67" t="s">
        <v>24</v>
      </c>
      <c r="FX67">
        <v>117</v>
      </c>
      <c r="FY67">
        <v>75.650000000000006</v>
      </c>
      <c r="GA67" t="s">
        <v>3</v>
      </c>
      <c r="GD67">
        <v>0</v>
      </c>
      <c r="GF67">
        <v>737802747</v>
      </c>
      <c r="GG67">
        <v>1</v>
      </c>
      <c r="GH67">
        <v>1</v>
      </c>
      <c r="GI67">
        <v>4</v>
      </c>
      <c r="GJ67">
        <v>0</v>
      </c>
      <c r="GK67">
        <f>ROUND(R67*(S12)/100,2)</f>
        <v>0</v>
      </c>
      <c r="GL67">
        <f t="shared" si="84"/>
        <v>0</v>
      </c>
      <c r="GM67">
        <f t="shared" si="85"/>
        <v>3069.61</v>
      </c>
      <c r="GN67">
        <f t="shared" si="86"/>
        <v>3069.61</v>
      </c>
      <c r="GO67">
        <f t="shared" si="87"/>
        <v>0</v>
      </c>
      <c r="GP67">
        <f t="shared" si="88"/>
        <v>0</v>
      </c>
      <c r="GR67">
        <v>0</v>
      </c>
      <c r="GS67">
        <v>3</v>
      </c>
      <c r="GT67">
        <v>0</v>
      </c>
      <c r="GU67" t="s">
        <v>3</v>
      </c>
      <c r="GV67">
        <f t="shared" si="89"/>
        <v>0</v>
      </c>
      <c r="GW67">
        <v>1</v>
      </c>
      <c r="GX67">
        <f t="shared" si="90"/>
        <v>0</v>
      </c>
      <c r="HA67">
        <v>0</v>
      </c>
      <c r="HB67">
        <v>0</v>
      </c>
      <c r="IK67">
        <v>0</v>
      </c>
    </row>
    <row r="68" spans="1:255" x14ac:dyDescent="0.2">
      <c r="A68" s="2">
        <v>18</v>
      </c>
      <c r="B68" s="2">
        <v>1</v>
      </c>
      <c r="C68" s="2">
        <v>89</v>
      </c>
      <c r="D68" s="2"/>
      <c r="E68" s="2" t="s">
        <v>119</v>
      </c>
      <c r="F68" s="2" t="s">
        <v>120</v>
      </c>
      <c r="G68" s="2" t="s">
        <v>121</v>
      </c>
      <c r="H68" s="2" t="s">
        <v>28</v>
      </c>
      <c r="I68" s="2">
        <f>I60*J68</f>
        <v>8.5500000000000007E-2</v>
      </c>
      <c r="J68" s="2">
        <v>0.19</v>
      </c>
      <c r="K68" s="2"/>
      <c r="L68" s="2"/>
      <c r="M68" s="2"/>
      <c r="N68" s="2"/>
      <c r="O68" s="2">
        <f t="shared" si="58"/>
        <v>10.08</v>
      </c>
      <c r="P68" s="2">
        <f t="shared" si="59"/>
        <v>10.08</v>
      </c>
      <c r="Q68" s="2">
        <f t="shared" si="60"/>
        <v>0</v>
      </c>
      <c r="R68" s="2">
        <f t="shared" si="61"/>
        <v>0</v>
      </c>
      <c r="S68" s="2">
        <f t="shared" si="62"/>
        <v>0</v>
      </c>
      <c r="T68" s="2">
        <f t="shared" si="63"/>
        <v>0</v>
      </c>
      <c r="U68" s="2">
        <f t="shared" si="64"/>
        <v>0</v>
      </c>
      <c r="V68" s="2">
        <f t="shared" si="65"/>
        <v>0</v>
      </c>
      <c r="W68" s="2">
        <f t="shared" si="66"/>
        <v>0</v>
      </c>
      <c r="X68" s="2">
        <f t="shared" si="67"/>
        <v>0</v>
      </c>
      <c r="Y68" s="2">
        <f t="shared" si="68"/>
        <v>0</v>
      </c>
      <c r="Z68" s="2"/>
      <c r="AA68" s="2">
        <v>39612628</v>
      </c>
      <c r="AB68" s="2">
        <f t="shared" si="69"/>
        <v>117.93</v>
      </c>
      <c r="AC68" s="2">
        <f t="shared" si="91"/>
        <v>117.93</v>
      </c>
      <c r="AD68" s="2">
        <f t="shared" si="92"/>
        <v>0</v>
      </c>
      <c r="AE68" s="2">
        <f t="shared" si="93"/>
        <v>0</v>
      </c>
      <c r="AF68" s="2">
        <f t="shared" si="94"/>
        <v>0</v>
      </c>
      <c r="AG68" s="2">
        <f t="shared" si="70"/>
        <v>0</v>
      </c>
      <c r="AH68" s="2">
        <f t="shared" si="95"/>
        <v>0</v>
      </c>
      <c r="AI68" s="2">
        <f t="shared" si="96"/>
        <v>0</v>
      </c>
      <c r="AJ68" s="2">
        <f t="shared" si="71"/>
        <v>0</v>
      </c>
      <c r="AK68" s="2">
        <v>117.93</v>
      </c>
      <c r="AL68" s="2">
        <v>117.93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117</v>
      </c>
      <c r="AU68" s="2">
        <v>76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3</v>
      </c>
      <c r="BE68" s="2" t="s">
        <v>3</v>
      </c>
      <c r="BF68" s="2" t="s">
        <v>3</v>
      </c>
      <c r="BG68" s="2" t="s">
        <v>3</v>
      </c>
      <c r="BH68" s="2">
        <v>3</v>
      </c>
      <c r="BI68" s="2">
        <v>1</v>
      </c>
      <c r="BJ68" s="2" t="s">
        <v>122</v>
      </c>
      <c r="BK68" s="2"/>
      <c r="BL68" s="2"/>
      <c r="BM68" s="2">
        <v>23001</v>
      </c>
      <c r="BN68" s="2">
        <v>0</v>
      </c>
      <c r="BO68" s="2" t="s">
        <v>3</v>
      </c>
      <c r="BP68" s="2">
        <v>0</v>
      </c>
      <c r="BQ68" s="2">
        <v>2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3</v>
      </c>
      <c r="BZ68" s="2">
        <v>130</v>
      </c>
      <c r="CA68" s="2">
        <v>89</v>
      </c>
      <c r="CB68" s="2"/>
      <c r="CC68" s="2"/>
      <c r="CD68" s="2"/>
      <c r="CE68" s="2"/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3</v>
      </c>
      <c r="CO68" s="2">
        <v>0</v>
      </c>
      <c r="CP68" s="2">
        <f t="shared" si="72"/>
        <v>10.08</v>
      </c>
      <c r="CQ68" s="2">
        <f t="shared" si="73"/>
        <v>117.93</v>
      </c>
      <c r="CR68" s="2">
        <f t="shared" si="74"/>
        <v>0</v>
      </c>
      <c r="CS68" s="2">
        <f t="shared" si="75"/>
        <v>0</v>
      </c>
      <c r="CT68" s="2">
        <f t="shared" si="76"/>
        <v>0</v>
      </c>
      <c r="CU68" s="2">
        <f t="shared" si="77"/>
        <v>0</v>
      </c>
      <c r="CV68" s="2">
        <f t="shared" si="78"/>
        <v>0</v>
      </c>
      <c r="CW68" s="2">
        <f t="shared" si="79"/>
        <v>0</v>
      </c>
      <c r="CX68" s="2">
        <f t="shared" si="80"/>
        <v>0</v>
      </c>
      <c r="CY68" s="2">
        <f t="shared" si="81"/>
        <v>0</v>
      </c>
      <c r="CZ68" s="2">
        <f t="shared" si="82"/>
        <v>0</v>
      </c>
      <c r="DA68" s="2"/>
      <c r="DB68" s="2"/>
      <c r="DC68" s="2" t="s">
        <v>3</v>
      </c>
      <c r="DD68" s="2" t="s">
        <v>3</v>
      </c>
      <c r="DE68" s="2" t="s">
        <v>3</v>
      </c>
      <c r="DF68" s="2" t="s">
        <v>3</v>
      </c>
      <c r="DG68" s="2" t="s">
        <v>3</v>
      </c>
      <c r="DH68" s="2" t="s">
        <v>3</v>
      </c>
      <c r="DI68" s="2" t="s">
        <v>3</v>
      </c>
      <c r="DJ68" s="2" t="s">
        <v>3</v>
      </c>
      <c r="DK68" s="2" t="s">
        <v>3</v>
      </c>
      <c r="DL68" s="2" t="s">
        <v>3</v>
      </c>
      <c r="DM68" s="2" t="s">
        <v>3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1007</v>
      </c>
      <c r="DV68" s="2" t="s">
        <v>28</v>
      </c>
      <c r="DW68" s="2" t="s">
        <v>28</v>
      </c>
      <c r="DX68" s="2">
        <v>1</v>
      </c>
      <c r="DY68" s="2"/>
      <c r="DZ68" s="2"/>
      <c r="EA68" s="2"/>
      <c r="EB68" s="2"/>
      <c r="EC68" s="2"/>
      <c r="ED68" s="2"/>
      <c r="EE68" s="2">
        <v>39174537</v>
      </c>
      <c r="EF68" s="2">
        <v>2</v>
      </c>
      <c r="EG68" s="2" t="s">
        <v>19</v>
      </c>
      <c r="EH68" s="2">
        <v>0</v>
      </c>
      <c r="EI68" s="2" t="s">
        <v>3</v>
      </c>
      <c r="EJ68" s="2">
        <v>1</v>
      </c>
      <c r="EK68" s="2">
        <v>23001</v>
      </c>
      <c r="EL68" s="2" t="s">
        <v>73</v>
      </c>
      <c r="EM68" s="2" t="s">
        <v>74</v>
      </c>
      <c r="EN68" s="2"/>
      <c r="EO68" s="2" t="s">
        <v>3</v>
      </c>
      <c r="EP68" s="2"/>
      <c r="EQ68" s="2">
        <v>0</v>
      </c>
      <c r="ER68" s="2">
        <v>117.93</v>
      </c>
      <c r="ES68" s="2">
        <v>117.93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83"/>
        <v>0</v>
      </c>
      <c r="FS68" s="2">
        <v>0</v>
      </c>
      <c r="FT68" s="2" t="s">
        <v>23</v>
      </c>
      <c r="FU68" s="2" t="s">
        <v>24</v>
      </c>
      <c r="FV68" s="2"/>
      <c r="FW68" s="2"/>
      <c r="FX68" s="2">
        <v>117</v>
      </c>
      <c r="FY68" s="2">
        <v>75.650000000000006</v>
      </c>
      <c r="FZ68" s="2"/>
      <c r="GA68" s="2" t="s">
        <v>3</v>
      </c>
      <c r="GB68" s="2"/>
      <c r="GC68" s="2"/>
      <c r="GD68" s="2">
        <v>0</v>
      </c>
      <c r="GE68" s="2"/>
      <c r="GF68" s="2">
        <v>-2075856802</v>
      </c>
      <c r="GG68" s="2">
        <v>2</v>
      </c>
      <c r="GH68" s="2">
        <v>1</v>
      </c>
      <c r="GI68" s="2">
        <v>-2</v>
      </c>
      <c r="GJ68" s="2">
        <v>0</v>
      </c>
      <c r="GK68" s="2">
        <f>ROUND(R68*(R12)/100,2)</f>
        <v>0</v>
      </c>
      <c r="GL68" s="2">
        <f t="shared" si="84"/>
        <v>0</v>
      </c>
      <c r="GM68" s="2">
        <f t="shared" si="85"/>
        <v>10.08</v>
      </c>
      <c r="GN68" s="2">
        <f t="shared" si="86"/>
        <v>10.08</v>
      </c>
      <c r="GO68" s="2">
        <f t="shared" si="87"/>
        <v>0</v>
      </c>
      <c r="GP68" s="2">
        <f t="shared" si="88"/>
        <v>0</v>
      </c>
      <c r="GQ68" s="2"/>
      <c r="GR68" s="2">
        <v>0</v>
      </c>
      <c r="GS68" s="2">
        <v>3</v>
      </c>
      <c r="GT68" s="2">
        <v>0</v>
      </c>
      <c r="GU68" s="2" t="s">
        <v>3</v>
      </c>
      <c r="GV68" s="2">
        <f t="shared" si="89"/>
        <v>0</v>
      </c>
      <c r="GW68" s="2">
        <v>1</v>
      </c>
      <c r="GX68" s="2">
        <f t="shared" si="90"/>
        <v>0</v>
      </c>
      <c r="GY68" s="2"/>
      <c r="GZ68" s="2"/>
      <c r="HA68" s="2">
        <v>0</v>
      </c>
      <c r="HB68" s="2">
        <v>0</v>
      </c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18</v>
      </c>
      <c r="B69">
        <v>1</v>
      </c>
      <c r="C69">
        <v>110</v>
      </c>
      <c r="E69" t="s">
        <v>119</v>
      </c>
      <c r="F69" t="s">
        <v>120</v>
      </c>
      <c r="G69" t="s">
        <v>121</v>
      </c>
      <c r="H69" t="s">
        <v>28</v>
      </c>
      <c r="I69">
        <f>I61*J69</f>
        <v>8.5500000000000007E-2</v>
      </c>
      <c r="J69">
        <v>0.19</v>
      </c>
      <c r="O69">
        <f t="shared" si="58"/>
        <v>51.93</v>
      </c>
      <c r="P69">
        <f t="shared" si="59"/>
        <v>51.93</v>
      </c>
      <c r="Q69">
        <f t="shared" si="60"/>
        <v>0</v>
      </c>
      <c r="R69">
        <f t="shared" si="61"/>
        <v>0</v>
      </c>
      <c r="S69">
        <f t="shared" si="62"/>
        <v>0</v>
      </c>
      <c r="T69">
        <f t="shared" si="63"/>
        <v>0</v>
      </c>
      <c r="U69">
        <f t="shared" si="64"/>
        <v>0</v>
      </c>
      <c r="V69">
        <f t="shared" si="65"/>
        <v>0</v>
      </c>
      <c r="W69">
        <f t="shared" si="66"/>
        <v>0</v>
      </c>
      <c r="X69">
        <f t="shared" si="67"/>
        <v>0</v>
      </c>
      <c r="Y69">
        <f t="shared" si="68"/>
        <v>0</v>
      </c>
      <c r="AA69">
        <v>39612629</v>
      </c>
      <c r="AB69">
        <f t="shared" si="69"/>
        <v>117.93</v>
      </c>
      <c r="AC69">
        <f t="shared" si="91"/>
        <v>117.93</v>
      </c>
      <c r="AD69">
        <f t="shared" si="92"/>
        <v>0</v>
      </c>
      <c r="AE69">
        <f t="shared" si="93"/>
        <v>0</v>
      </c>
      <c r="AF69">
        <f t="shared" si="94"/>
        <v>0</v>
      </c>
      <c r="AG69">
        <f t="shared" si="70"/>
        <v>0</v>
      </c>
      <c r="AH69">
        <f t="shared" si="95"/>
        <v>0</v>
      </c>
      <c r="AI69">
        <f t="shared" si="96"/>
        <v>0</v>
      </c>
      <c r="AJ69">
        <f t="shared" si="71"/>
        <v>0</v>
      </c>
      <c r="AK69">
        <v>117.93</v>
      </c>
      <c r="AL69">
        <v>117.93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117</v>
      </c>
      <c r="AU69">
        <v>76</v>
      </c>
      <c r="AV69">
        <v>1</v>
      </c>
      <c r="AW69">
        <v>1</v>
      </c>
      <c r="AZ69">
        <v>5.15</v>
      </c>
      <c r="BA69">
        <v>1</v>
      </c>
      <c r="BB69">
        <v>1</v>
      </c>
      <c r="BC69">
        <v>5.15</v>
      </c>
      <c r="BD69" t="s">
        <v>3</v>
      </c>
      <c r="BE69" t="s">
        <v>3</v>
      </c>
      <c r="BF69" t="s">
        <v>3</v>
      </c>
      <c r="BG69" t="s">
        <v>3</v>
      </c>
      <c r="BH69">
        <v>3</v>
      </c>
      <c r="BI69">
        <v>1</v>
      </c>
      <c r="BJ69" t="s">
        <v>122</v>
      </c>
      <c r="BM69">
        <v>23001</v>
      </c>
      <c r="BN69">
        <v>0</v>
      </c>
      <c r="BO69" t="s">
        <v>3</v>
      </c>
      <c r="BP69">
        <v>0</v>
      </c>
      <c r="BQ69">
        <v>2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3</v>
      </c>
      <c r="BZ69">
        <v>130</v>
      </c>
      <c r="CA69">
        <v>89</v>
      </c>
      <c r="CF69">
        <v>0</v>
      </c>
      <c r="CG69">
        <v>0</v>
      </c>
      <c r="CM69">
        <v>0</v>
      </c>
      <c r="CN69" t="s">
        <v>3</v>
      </c>
      <c r="CO69">
        <v>0</v>
      </c>
      <c r="CP69">
        <f t="shared" si="72"/>
        <v>51.93</v>
      </c>
      <c r="CQ69">
        <f t="shared" si="73"/>
        <v>607.33950000000004</v>
      </c>
      <c r="CR69">
        <f t="shared" si="74"/>
        <v>0</v>
      </c>
      <c r="CS69">
        <f t="shared" si="75"/>
        <v>0</v>
      </c>
      <c r="CT69">
        <f t="shared" si="76"/>
        <v>0</v>
      </c>
      <c r="CU69">
        <f t="shared" si="77"/>
        <v>0</v>
      </c>
      <c r="CV69">
        <f t="shared" si="78"/>
        <v>0</v>
      </c>
      <c r="CW69">
        <f t="shared" si="79"/>
        <v>0</v>
      </c>
      <c r="CX69">
        <f t="shared" si="80"/>
        <v>0</v>
      </c>
      <c r="CY69">
        <f t="shared" si="81"/>
        <v>0</v>
      </c>
      <c r="CZ69">
        <f t="shared" si="82"/>
        <v>0</v>
      </c>
      <c r="DC69" t="s">
        <v>3</v>
      </c>
      <c r="DD69" t="s">
        <v>3</v>
      </c>
      <c r="DE69" t="s">
        <v>3</v>
      </c>
      <c r="DF69" t="s">
        <v>3</v>
      </c>
      <c r="DG69" t="s">
        <v>3</v>
      </c>
      <c r="DH69" t="s">
        <v>3</v>
      </c>
      <c r="DI69" t="s">
        <v>3</v>
      </c>
      <c r="DJ69" t="s">
        <v>3</v>
      </c>
      <c r="DK69" t="s">
        <v>3</v>
      </c>
      <c r="DL69" t="s">
        <v>3</v>
      </c>
      <c r="DM69" t="s">
        <v>3</v>
      </c>
      <c r="DN69">
        <v>0</v>
      </c>
      <c r="DO69">
        <v>0</v>
      </c>
      <c r="DP69">
        <v>1</v>
      </c>
      <c r="DQ69">
        <v>1</v>
      </c>
      <c r="DU69">
        <v>1007</v>
      </c>
      <c r="DV69" t="s">
        <v>28</v>
      </c>
      <c r="DW69" t="s">
        <v>28</v>
      </c>
      <c r="DX69">
        <v>1</v>
      </c>
      <c r="EE69">
        <v>39174537</v>
      </c>
      <c r="EF69">
        <v>2</v>
      </c>
      <c r="EG69" t="s">
        <v>19</v>
      </c>
      <c r="EH69">
        <v>0</v>
      </c>
      <c r="EI69" t="s">
        <v>3</v>
      </c>
      <c r="EJ69">
        <v>1</v>
      </c>
      <c r="EK69">
        <v>23001</v>
      </c>
      <c r="EL69" t="s">
        <v>73</v>
      </c>
      <c r="EM69" t="s">
        <v>74</v>
      </c>
      <c r="EO69" t="s">
        <v>3</v>
      </c>
      <c r="EQ69">
        <v>0</v>
      </c>
      <c r="ER69">
        <v>117.93</v>
      </c>
      <c r="ES69">
        <v>117.93</v>
      </c>
      <c r="ET69">
        <v>0</v>
      </c>
      <c r="EU69">
        <v>0</v>
      </c>
      <c r="EV69">
        <v>0</v>
      </c>
      <c r="EW69">
        <v>0</v>
      </c>
      <c r="EX69">
        <v>0</v>
      </c>
      <c r="FQ69">
        <v>0</v>
      </c>
      <c r="FR69">
        <f t="shared" si="83"/>
        <v>0</v>
      </c>
      <c r="FS69">
        <v>0</v>
      </c>
      <c r="FT69" t="s">
        <v>23</v>
      </c>
      <c r="FU69" t="s">
        <v>24</v>
      </c>
      <c r="FX69">
        <v>117</v>
      </c>
      <c r="FY69">
        <v>75.650000000000006</v>
      </c>
      <c r="GA69" t="s">
        <v>3</v>
      </c>
      <c r="GD69">
        <v>0</v>
      </c>
      <c r="GF69">
        <v>-2075856802</v>
      </c>
      <c r="GG69">
        <v>1</v>
      </c>
      <c r="GH69">
        <v>1</v>
      </c>
      <c r="GI69">
        <v>4</v>
      </c>
      <c r="GJ69">
        <v>0</v>
      </c>
      <c r="GK69">
        <f>ROUND(R69*(S12)/100,2)</f>
        <v>0</v>
      </c>
      <c r="GL69">
        <f t="shared" si="84"/>
        <v>0</v>
      </c>
      <c r="GM69">
        <f t="shared" si="85"/>
        <v>51.93</v>
      </c>
      <c r="GN69">
        <f t="shared" si="86"/>
        <v>51.93</v>
      </c>
      <c r="GO69">
        <f t="shared" si="87"/>
        <v>0</v>
      </c>
      <c r="GP69">
        <f t="shared" si="88"/>
        <v>0</v>
      </c>
      <c r="GR69">
        <v>0</v>
      </c>
      <c r="GS69">
        <v>3</v>
      </c>
      <c r="GT69">
        <v>0</v>
      </c>
      <c r="GU69" t="s">
        <v>3</v>
      </c>
      <c r="GV69">
        <f t="shared" si="89"/>
        <v>0</v>
      </c>
      <c r="GW69">
        <v>1</v>
      </c>
      <c r="GX69">
        <f t="shared" si="90"/>
        <v>0</v>
      </c>
      <c r="HA69">
        <v>0</v>
      </c>
      <c r="HB69">
        <v>0</v>
      </c>
      <c r="IK69">
        <v>0</v>
      </c>
    </row>
    <row r="70" spans="1:255" x14ac:dyDescent="0.2">
      <c r="A70" s="2">
        <v>18</v>
      </c>
      <c r="B70" s="2">
        <v>1</v>
      </c>
      <c r="C70" s="2">
        <v>93</v>
      </c>
      <c r="D70" s="2"/>
      <c r="E70" s="2" t="s">
        <v>123</v>
      </c>
      <c r="F70" s="2" t="s">
        <v>83</v>
      </c>
      <c r="G70" s="2" t="s">
        <v>84</v>
      </c>
      <c r="H70" s="2" t="s">
        <v>28</v>
      </c>
      <c r="I70" s="2">
        <f>I60*J70</f>
        <v>1.7100000000000001E-2</v>
      </c>
      <c r="J70" s="2">
        <v>3.7999999999999999E-2</v>
      </c>
      <c r="K70" s="2"/>
      <c r="L70" s="2"/>
      <c r="M70" s="2"/>
      <c r="N70" s="2"/>
      <c r="O70" s="2">
        <f t="shared" si="58"/>
        <v>0</v>
      </c>
      <c r="P70" s="2">
        <f t="shared" si="59"/>
        <v>0</v>
      </c>
      <c r="Q70" s="2">
        <f t="shared" si="60"/>
        <v>0</v>
      </c>
      <c r="R70" s="2">
        <f t="shared" si="61"/>
        <v>0</v>
      </c>
      <c r="S70" s="2">
        <f t="shared" si="62"/>
        <v>0</v>
      </c>
      <c r="T70" s="2">
        <f t="shared" si="63"/>
        <v>0</v>
      </c>
      <c r="U70" s="2">
        <f t="shared" si="64"/>
        <v>0</v>
      </c>
      <c r="V70" s="2">
        <f t="shared" si="65"/>
        <v>0</v>
      </c>
      <c r="W70" s="2">
        <f t="shared" si="66"/>
        <v>0</v>
      </c>
      <c r="X70" s="2">
        <f t="shared" si="67"/>
        <v>0</v>
      </c>
      <c r="Y70" s="2">
        <f t="shared" si="68"/>
        <v>0</v>
      </c>
      <c r="Z70" s="2"/>
      <c r="AA70" s="2">
        <v>39612628</v>
      </c>
      <c r="AB70" s="2">
        <f t="shared" si="69"/>
        <v>0</v>
      </c>
      <c r="AC70" s="2">
        <f t="shared" si="91"/>
        <v>0</v>
      </c>
      <c r="AD70" s="2">
        <f t="shared" si="92"/>
        <v>0</v>
      </c>
      <c r="AE70" s="2">
        <f t="shared" si="93"/>
        <v>0</v>
      </c>
      <c r="AF70" s="2">
        <f t="shared" si="94"/>
        <v>0</v>
      </c>
      <c r="AG70" s="2">
        <f t="shared" si="70"/>
        <v>0</v>
      </c>
      <c r="AH70" s="2">
        <f t="shared" si="95"/>
        <v>0</v>
      </c>
      <c r="AI70" s="2">
        <f t="shared" si="96"/>
        <v>0</v>
      </c>
      <c r="AJ70" s="2">
        <f t="shared" si="71"/>
        <v>0</v>
      </c>
      <c r="AK70" s="2">
        <v>0</v>
      </c>
      <c r="AL70" s="2">
        <v>0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117</v>
      </c>
      <c r="AU70" s="2">
        <v>76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3</v>
      </c>
      <c r="BE70" s="2" t="s">
        <v>3</v>
      </c>
      <c r="BF70" s="2" t="s">
        <v>3</v>
      </c>
      <c r="BG70" s="2" t="s">
        <v>3</v>
      </c>
      <c r="BH70" s="2">
        <v>3</v>
      </c>
      <c r="BI70" s="2">
        <v>1</v>
      </c>
      <c r="BJ70" s="2" t="s">
        <v>3</v>
      </c>
      <c r="BK70" s="2"/>
      <c r="BL70" s="2"/>
      <c r="BM70" s="2">
        <v>23001</v>
      </c>
      <c r="BN70" s="2">
        <v>0</v>
      </c>
      <c r="BO70" s="2" t="s">
        <v>3</v>
      </c>
      <c r="BP70" s="2">
        <v>0</v>
      </c>
      <c r="BQ70" s="2">
        <v>2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3</v>
      </c>
      <c r="BZ70" s="2">
        <v>130</v>
      </c>
      <c r="CA70" s="2">
        <v>89</v>
      </c>
      <c r="CB70" s="2"/>
      <c r="CC70" s="2"/>
      <c r="CD70" s="2"/>
      <c r="CE70" s="2"/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3</v>
      </c>
      <c r="CO70" s="2">
        <v>0</v>
      </c>
      <c r="CP70" s="2">
        <f t="shared" si="72"/>
        <v>0</v>
      </c>
      <c r="CQ70" s="2">
        <f t="shared" si="73"/>
        <v>0</v>
      </c>
      <c r="CR70" s="2">
        <f t="shared" si="74"/>
        <v>0</v>
      </c>
      <c r="CS70" s="2">
        <f t="shared" si="75"/>
        <v>0</v>
      </c>
      <c r="CT70" s="2">
        <f t="shared" si="76"/>
        <v>0</v>
      </c>
      <c r="CU70" s="2">
        <f t="shared" si="77"/>
        <v>0</v>
      </c>
      <c r="CV70" s="2">
        <f t="shared" si="78"/>
        <v>0</v>
      </c>
      <c r="CW70" s="2">
        <f t="shared" si="79"/>
        <v>0</v>
      </c>
      <c r="CX70" s="2">
        <f t="shared" si="80"/>
        <v>0</v>
      </c>
      <c r="CY70" s="2">
        <f t="shared" si="81"/>
        <v>0</v>
      </c>
      <c r="CZ70" s="2">
        <f t="shared" si="82"/>
        <v>0</v>
      </c>
      <c r="DA70" s="2"/>
      <c r="DB70" s="2"/>
      <c r="DC70" s="2" t="s">
        <v>3</v>
      </c>
      <c r="DD70" s="2" t="s">
        <v>3</v>
      </c>
      <c r="DE70" s="2" t="s">
        <v>3</v>
      </c>
      <c r="DF70" s="2" t="s">
        <v>3</v>
      </c>
      <c r="DG70" s="2" t="s">
        <v>3</v>
      </c>
      <c r="DH70" s="2" t="s">
        <v>3</v>
      </c>
      <c r="DI70" s="2" t="s">
        <v>3</v>
      </c>
      <c r="DJ70" s="2" t="s">
        <v>3</v>
      </c>
      <c r="DK70" s="2" t="s">
        <v>3</v>
      </c>
      <c r="DL70" s="2" t="s">
        <v>3</v>
      </c>
      <c r="DM70" s="2" t="s">
        <v>3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1007</v>
      </c>
      <c r="DV70" s="2" t="s">
        <v>28</v>
      </c>
      <c r="DW70" s="2" t="s">
        <v>28</v>
      </c>
      <c r="DX70" s="2">
        <v>1</v>
      </c>
      <c r="DY70" s="2"/>
      <c r="DZ70" s="2"/>
      <c r="EA70" s="2"/>
      <c r="EB70" s="2"/>
      <c r="EC70" s="2"/>
      <c r="ED70" s="2"/>
      <c r="EE70" s="2">
        <v>39174537</v>
      </c>
      <c r="EF70" s="2">
        <v>2</v>
      </c>
      <c r="EG70" s="2" t="s">
        <v>19</v>
      </c>
      <c r="EH70" s="2">
        <v>0</v>
      </c>
      <c r="EI70" s="2" t="s">
        <v>3</v>
      </c>
      <c r="EJ70" s="2">
        <v>1</v>
      </c>
      <c r="EK70" s="2">
        <v>23001</v>
      </c>
      <c r="EL70" s="2" t="s">
        <v>73</v>
      </c>
      <c r="EM70" s="2" t="s">
        <v>74</v>
      </c>
      <c r="EN70" s="2"/>
      <c r="EO70" s="2" t="s">
        <v>3</v>
      </c>
      <c r="EP70" s="2"/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83"/>
        <v>0</v>
      </c>
      <c r="FS70" s="2">
        <v>0</v>
      </c>
      <c r="FT70" s="2" t="s">
        <v>23</v>
      </c>
      <c r="FU70" s="2" t="s">
        <v>24</v>
      </c>
      <c r="FV70" s="2"/>
      <c r="FW70" s="2"/>
      <c r="FX70" s="2">
        <v>117</v>
      </c>
      <c r="FY70" s="2">
        <v>75.650000000000006</v>
      </c>
      <c r="FZ70" s="2"/>
      <c r="GA70" s="2" t="s">
        <v>3</v>
      </c>
      <c r="GB70" s="2"/>
      <c r="GC70" s="2"/>
      <c r="GD70" s="2">
        <v>0</v>
      </c>
      <c r="GE70" s="2"/>
      <c r="GF70" s="2">
        <v>1707794586</v>
      </c>
      <c r="GG70" s="2">
        <v>2</v>
      </c>
      <c r="GH70" s="2">
        <v>1</v>
      </c>
      <c r="GI70" s="2">
        <v>-2</v>
      </c>
      <c r="GJ70" s="2">
        <v>0</v>
      </c>
      <c r="GK70" s="2">
        <f>ROUND(R70*(R12)/100,2)</f>
        <v>0</v>
      </c>
      <c r="GL70" s="2">
        <f t="shared" si="84"/>
        <v>0</v>
      </c>
      <c r="GM70" s="2">
        <f t="shared" si="85"/>
        <v>0</v>
      </c>
      <c r="GN70" s="2">
        <f t="shared" si="86"/>
        <v>0</v>
      </c>
      <c r="GO70" s="2">
        <f t="shared" si="87"/>
        <v>0</v>
      </c>
      <c r="GP70" s="2">
        <f t="shared" si="88"/>
        <v>0</v>
      </c>
      <c r="GQ70" s="2"/>
      <c r="GR70" s="2">
        <v>0</v>
      </c>
      <c r="GS70" s="2">
        <v>3</v>
      </c>
      <c r="GT70" s="2">
        <v>0</v>
      </c>
      <c r="GU70" s="2" t="s">
        <v>3</v>
      </c>
      <c r="GV70" s="2">
        <f t="shared" si="89"/>
        <v>0</v>
      </c>
      <c r="GW70" s="2">
        <v>1</v>
      </c>
      <c r="GX70" s="2">
        <f t="shared" si="90"/>
        <v>0</v>
      </c>
      <c r="GY70" s="2"/>
      <c r="GZ70" s="2"/>
      <c r="HA70" s="2">
        <v>0</v>
      </c>
      <c r="HB70" s="2">
        <v>0</v>
      </c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18</v>
      </c>
      <c r="B71">
        <v>1</v>
      </c>
      <c r="C71">
        <v>114</v>
      </c>
      <c r="E71" t="s">
        <v>123</v>
      </c>
      <c r="F71" t="s">
        <v>83</v>
      </c>
      <c r="G71" t="s">
        <v>84</v>
      </c>
      <c r="H71" t="s">
        <v>28</v>
      </c>
      <c r="I71">
        <f>I61*J71</f>
        <v>1.7100000000000001E-2</v>
      </c>
      <c r="J71">
        <v>3.7999999999999999E-2</v>
      </c>
      <c r="O71">
        <f t="shared" si="58"/>
        <v>0</v>
      </c>
      <c r="P71">
        <f t="shared" si="59"/>
        <v>0</v>
      </c>
      <c r="Q71">
        <f t="shared" si="60"/>
        <v>0</v>
      </c>
      <c r="R71">
        <f t="shared" si="61"/>
        <v>0</v>
      </c>
      <c r="S71">
        <f t="shared" si="62"/>
        <v>0</v>
      </c>
      <c r="T71">
        <f t="shared" si="63"/>
        <v>0</v>
      </c>
      <c r="U71">
        <f t="shared" si="64"/>
        <v>0</v>
      </c>
      <c r="V71">
        <f t="shared" si="65"/>
        <v>0</v>
      </c>
      <c r="W71">
        <f t="shared" si="66"/>
        <v>0</v>
      </c>
      <c r="X71">
        <f t="shared" si="67"/>
        <v>0</v>
      </c>
      <c r="Y71">
        <f t="shared" si="68"/>
        <v>0</v>
      </c>
      <c r="AA71">
        <v>39612629</v>
      </c>
      <c r="AB71">
        <f t="shared" si="69"/>
        <v>0</v>
      </c>
      <c r="AC71">
        <f t="shared" si="91"/>
        <v>0</v>
      </c>
      <c r="AD71">
        <f t="shared" si="92"/>
        <v>0</v>
      </c>
      <c r="AE71">
        <f t="shared" si="93"/>
        <v>0</v>
      </c>
      <c r="AF71">
        <f t="shared" si="94"/>
        <v>0</v>
      </c>
      <c r="AG71">
        <f t="shared" si="70"/>
        <v>0</v>
      </c>
      <c r="AH71">
        <f t="shared" si="95"/>
        <v>0</v>
      </c>
      <c r="AI71">
        <f t="shared" si="96"/>
        <v>0</v>
      </c>
      <c r="AJ71">
        <f t="shared" si="71"/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117</v>
      </c>
      <c r="AU71">
        <v>76</v>
      </c>
      <c r="AV71">
        <v>1</v>
      </c>
      <c r="AW71">
        <v>1</v>
      </c>
      <c r="AZ71">
        <v>5.15</v>
      </c>
      <c r="BA71">
        <v>1</v>
      </c>
      <c r="BB71">
        <v>1</v>
      </c>
      <c r="BC71">
        <v>5.15</v>
      </c>
      <c r="BD71" t="s">
        <v>3</v>
      </c>
      <c r="BE71" t="s">
        <v>3</v>
      </c>
      <c r="BF71" t="s">
        <v>3</v>
      </c>
      <c r="BG71" t="s">
        <v>3</v>
      </c>
      <c r="BH71">
        <v>3</v>
      </c>
      <c r="BI71">
        <v>1</v>
      </c>
      <c r="BJ71" t="s">
        <v>3</v>
      </c>
      <c r="BM71">
        <v>23001</v>
      </c>
      <c r="BN71">
        <v>0</v>
      </c>
      <c r="BO71" t="s">
        <v>3</v>
      </c>
      <c r="BP71">
        <v>0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3</v>
      </c>
      <c r="BZ71">
        <v>130</v>
      </c>
      <c r="CA71">
        <v>89</v>
      </c>
      <c r="CF71">
        <v>0</v>
      </c>
      <c r="CG71">
        <v>0</v>
      </c>
      <c r="CM71">
        <v>0</v>
      </c>
      <c r="CN71" t="s">
        <v>3</v>
      </c>
      <c r="CO71">
        <v>0</v>
      </c>
      <c r="CP71">
        <f t="shared" si="72"/>
        <v>0</v>
      </c>
      <c r="CQ71">
        <f t="shared" si="73"/>
        <v>0</v>
      </c>
      <c r="CR71">
        <f t="shared" si="74"/>
        <v>0</v>
      </c>
      <c r="CS71">
        <f t="shared" si="75"/>
        <v>0</v>
      </c>
      <c r="CT71">
        <f t="shared" si="76"/>
        <v>0</v>
      </c>
      <c r="CU71">
        <f t="shared" si="77"/>
        <v>0</v>
      </c>
      <c r="CV71">
        <f t="shared" si="78"/>
        <v>0</v>
      </c>
      <c r="CW71">
        <f t="shared" si="79"/>
        <v>0</v>
      </c>
      <c r="CX71">
        <f t="shared" si="80"/>
        <v>0</v>
      </c>
      <c r="CY71">
        <f t="shared" si="81"/>
        <v>0</v>
      </c>
      <c r="CZ71">
        <f t="shared" si="82"/>
        <v>0</v>
      </c>
      <c r="DC71" t="s">
        <v>3</v>
      </c>
      <c r="DD71" t="s">
        <v>3</v>
      </c>
      <c r="DE71" t="s">
        <v>3</v>
      </c>
      <c r="DF71" t="s">
        <v>3</v>
      </c>
      <c r="DG71" t="s">
        <v>3</v>
      </c>
      <c r="DH71" t="s">
        <v>3</v>
      </c>
      <c r="DI71" t="s">
        <v>3</v>
      </c>
      <c r="DJ71" t="s">
        <v>3</v>
      </c>
      <c r="DK71" t="s">
        <v>3</v>
      </c>
      <c r="DL71" t="s">
        <v>3</v>
      </c>
      <c r="DM71" t="s">
        <v>3</v>
      </c>
      <c r="DN71">
        <v>0</v>
      </c>
      <c r="DO71">
        <v>0</v>
      </c>
      <c r="DP71">
        <v>1</v>
      </c>
      <c r="DQ71">
        <v>1</v>
      </c>
      <c r="DU71">
        <v>1007</v>
      </c>
      <c r="DV71" t="s">
        <v>28</v>
      </c>
      <c r="DW71" t="s">
        <v>28</v>
      </c>
      <c r="DX71">
        <v>1</v>
      </c>
      <c r="EE71">
        <v>39174537</v>
      </c>
      <c r="EF71">
        <v>2</v>
      </c>
      <c r="EG71" t="s">
        <v>19</v>
      </c>
      <c r="EH71">
        <v>0</v>
      </c>
      <c r="EI71" t="s">
        <v>3</v>
      </c>
      <c r="EJ71">
        <v>1</v>
      </c>
      <c r="EK71">
        <v>23001</v>
      </c>
      <c r="EL71" t="s">
        <v>73</v>
      </c>
      <c r="EM71" t="s">
        <v>74</v>
      </c>
      <c r="EO71" t="s">
        <v>3</v>
      </c>
      <c r="EQ71">
        <v>0</v>
      </c>
      <c r="ER71">
        <v>0</v>
      </c>
      <c r="ES71">
        <v>0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83"/>
        <v>0</v>
      </c>
      <c r="FS71">
        <v>0</v>
      </c>
      <c r="FT71" t="s">
        <v>23</v>
      </c>
      <c r="FU71" t="s">
        <v>24</v>
      </c>
      <c r="FX71">
        <v>117</v>
      </c>
      <c r="FY71">
        <v>75.650000000000006</v>
      </c>
      <c r="GA71" t="s">
        <v>3</v>
      </c>
      <c r="GD71">
        <v>0</v>
      </c>
      <c r="GF71">
        <v>1707794586</v>
      </c>
      <c r="GG71">
        <v>1</v>
      </c>
      <c r="GH71">
        <v>1</v>
      </c>
      <c r="GI71">
        <v>4</v>
      </c>
      <c r="GJ71">
        <v>0</v>
      </c>
      <c r="GK71">
        <f>ROUND(R71*(S12)/100,2)</f>
        <v>0</v>
      </c>
      <c r="GL71">
        <f t="shared" si="84"/>
        <v>0</v>
      </c>
      <c r="GM71">
        <f t="shared" si="85"/>
        <v>0</v>
      </c>
      <c r="GN71">
        <f t="shared" si="86"/>
        <v>0</v>
      </c>
      <c r="GO71">
        <f t="shared" si="87"/>
        <v>0</v>
      </c>
      <c r="GP71">
        <f t="shared" si="88"/>
        <v>0</v>
      </c>
      <c r="GR71">
        <v>0</v>
      </c>
      <c r="GS71">
        <v>3</v>
      </c>
      <c r="GT71">
        <v>0</v>
      </c>
      <c r="GU71" t="s">
        <v>3</v>
      </c>
      <c r="GV71">
        <f t="shared" si="89"/>
        <v>0</v>
      </c>
      <c r="GW71">
        <v>1</v>
      </c>
      <c r="GX71">
        <f t="shared" si="90"/>
        <v>0</v>
      </c>
      <c r="HA71">
        <v>0</v>
      </c>
      <c r="HB71">
        <v>0</v>
      </c>
      <c r="IK71">
        <v>0</v>
      </c>
    </row>
    <row r="72" spans="1:255" x14ac:dyDescent="0.2">
      <c r="A72" s="2">
        <v>18</v>
      </c>
      <c r="B72" s="2">
        <v>1</v>
      </c>
      <c r="C72" s="2">
        <v>94</v>
      </c>
      <c r="D72" s="2"/>
      <c r="E72" s="2" t="s">
        <v>124</v>
      </c>
      <c r="F72" s="2" t="s">
        <v>86</v>
      </c>
      <c r="G72" s="2" t="s">
        <v>87</v>
      </c>
      <c r="H72" s="2" t="s">
        <v>28</v>
      </c>
      <c r="I72" s="2">
        <f>I60*J72</f>
        <v>1.7100000000000001E-2</v>
      </c>
      <c r="J72" s="2">
        <v>3.7999999999999999E-2</v>
      </c>
      <c r="K72" s="2"/>
      <c r="L72" s="2"/>
      <c r="M72" s="2"/>
      <c r="N72" s="2"/>
      <c r="O72" s="2">
        <f t="shared" si="58"/>
        <v>9.3800000000000008</v>
      </c>
      <c r="P72" s="2">
        <f t="shared" si="59"/>
        <v>9.3800000000000008</v>
      </c>
      <c r="Q72" s="2">
        <f t="shared" si="60"/>
        <v>0</v>
      </c>
      <c r="R72" s="2">
        <f t="shared" si="61"/>
        <v>0</v>
      </c>
      <c r="S72" s="2">
        <f t="shared" si="62"/>
        <v>0</v>
      </c>
      <c r="T72" s="2">
        <f t="shared" si="63"/>
        <v>0</v>
      </c>
      <c r="U72" s="2">
        <f t="shared" si="64"/>
        <v>0</v>
      </c>
      <c r="V72" s="2">
        <f t="shared" si="65"/>
        <v>0</v>
      </c>
      <c r="W72" s="2">
        <f t="shared" si="66"/>
        <v>0</v>
      </c>
      <c r="X72" s="2">
        <f t="shared" si="67"/>
        <v>0</v>
      </c>
      <c r="Y72" s="2">
        <f t="shared" si="68"/>
        <v>0</v>
      </c>
      <c r="Z72" s="2"/>
      <c r="AA72" s="2">
        <v>39612628</v>
      </c>
      <c r="AB72" s="2">
        <f t="shared" si="69"/>
        <v>548.29999999999995</v>
      </c>
      <c r="AC72" s="2">
        <f t="shared" si="91"/>
        <v>548.29999999999995</v>
      </c>
      <c r="AD72" s="2">
        <f t="shared" si="92"/>
        <v>0</v>
      </c>
      <c r="AE72" s="2">
        <f t="shared" si="93"/>
        <v>0</v>
      </c>
      <c r="AF72" s="2">
        <f t="shared" si="94"/>
        <v>0</v>
      </c>
      <c r="AG72" s="2">
        <f t="shared" si="70"/>
        <v>0</v>
      </c>
      <c r="AH72" s="2">
        <f t="shared" si="95"/>
        <v>0</v>
      </c>
      <c r="AI72" s="2">
        <f t="shared" si="96"/>
        <v>0</v>
      </c>
      <c r="AJ72" s="2">
        <f t="shared" si="71"/>
        <v>0</v>
      </c>
      <c r="AK72" s="2">
        <v>548.29999999999995</v>
      </c>
      <c r="AL72" s="2">
        <v>548.29999999999995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117</v>
      </c>
      <c r="AU72" s="2">
        <v>76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3</v>
      </c>
      <c r="BE72" s="2" t="s">
        <v>3</v>
      </c>
      <c r="BF72" s="2" t="s">
        <v>3</v>
      </c>
      <c r="BG72" s="2" t="s">
        <v>3</v>
      </c>
      <c r="BH72" s="2">
        <v>3</v>
      </c>
      <c r="BI72" s="2">
        <v>1</v>
      </c>
      <c r="BJ72" s="2" t="s">
        <v>88</v>
      </c>
      <c r="BK72" s="2"/>
      <c r="BL72" s="2"/>
      <c r="BM72" s="2">
        <v>23001</v>
      </c>
      <c r="BN72" s="2">
        <v>0</v>
      </c>
      <c r="BO72" s="2" t="s">
        <v>3</v>
      </c>
      <c r="BP72" s="2">
        <v>0</v>
      </c>
      <c r="BQ72" s="2">
        <v>2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3</v>
      </c>
      <c r="BZ72" s="2">
        <v>130</v>
      </c>
      <c r="CA72" s="2">
        <v>89</v>
      </c>
      <c r="CB72" s="2"/>
      <c r="CC72" s="2"/>
      <c r="CD72" s="2"/>
      <c r="CE72" s="2"/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3</v>
      </c>
      <c r="CO72" s="2">
        <v>0</v>
      </c>
      <c r="CP72" s="2">
        <f t="shared" si="72"/>
        <v>9.3800000000000008</v>
      </c>
      <c r="CQ72" s="2">
        <f t="shared" si="73"/>
        <v>548.29999999999995</v>
      </c>
      <c r="CR72" s="2">
        <f t="shared" si="74"/>
        <v>0</v>
      </c>
      <c r="CS72" s="2">
        <f t="shared" si="75"/>
        <v>0</v>
      </c>
      <c r="CT72" s="2">
        <f t="shared" si="76"/>
        <v>0</v>
      </c>
      <c r="CU72" s="2">
        <f t="shared" si="77"/>
        <v>0</v>
      </c>
      <c r="CV72" s="2">
        <f t="shared" si="78"/>
        <v>0</v>
      </c>
      <c r="CW72" s="2">
        <f t="shared" si="79"/>
        <v>0</v>
      </c>
      <c r="CX72" s="2">
        <f t="shared" si="80"/>
        <v>0</v>
      </c>
      <c r="CY72" s="2">
        <f t="shared" si="81"/>
        <v>0</v>
      </c>
      <c r="CZ72" s="2">
        <f t="shared" si="82"/>
        <v>0</v>
      </c>
      <c r="DA72" s="2"/>
      <c r="DB72" s="2"/>
      <c r="DC72" s="2" t="s">
        <v>3</v>
      </c>
      <c r="DD72" s="2" t="s">
        <v>3</v>
      </c>
      <c r="DE72" s="2" t="s">
        <v>3</v>
      </c>
      <c r="DF72" s="2" t="s">
        <v>3</v>
      </c>
      <c r="DG72" s="2" t="s">
        <v>3</v>
      </c>
      <c r="DH72" s="2" t="s">
        <v>3</v>
      </c>
      <c r="DI72" s="2" t="s">
        <v>3</v>
      </c>
      <c r="DJ72" s="2" t="s">
        <v>3</v>
      </c>
      <c r="DK72" s="2" t="s">
        <v>3</v>
      </c>
      <c r="DL72" s="2" t="s">
        <v>3</v>
      </c>
      <c r="DM72" s="2" t="s">
        <v>3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1007</v>
      </c>
      <c r="DV72" s="2" t="s">
        <v>28</v>
      </c>
      <c r="DW72" s="2" t="s">
        <v>28</v>
      </c>
      <c r="DX72" s="2">
        <v>1</v>
      </c>
      <c r="DY72" s="2"/>
      <c r="DZ72" s="2"/>
      <c r="EA72" s="2"/>
      <c r="EB72" s="2"/>
      <c r="EC72" s="2"/>
      <c r="ED72" s="2"/>
      <c r="EE72" s="2">
        <v>39174537</v>
      </c>
      <c r="EF72" s="2">
        <v>2</v>
      </c>
      <c r="EG72" s="2" t="s">
        <v>19</v>
      </c>
      <c r="EH72" s="2">
        <v>0</v>
      </c>
      <c r="EI72" s="2" t="s">
        <v>3</v>
      </c>
      <c r="EJ72" s="2">
        <v>1</v>
      </c>
      <c r="EK72" s="2">
        <v>23001</v>
      </c>
      <c r="EL72" s="2" t="s">
        <v>73</v>
      </c>
      <c r="EM72" s="2" t="s">
        <v>74</v>
      </c>
      <c r="EN72" s="2"/>
      <c r="EO72" s="2" t="s">
        <v>3</v>
      </c>
      <c r="EP72" s="2"/>
      <c r="EQ72" s="2">
        <v>0</v>
      </c>
      <c r="ER72" s="2">
        <v>548.29999999999995</v>
      </c>
      <c r="ES72" s="2">
        <v>548.29999999999995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83"/>
        <v>0</v>
      </c>
      <c r="FS72" s="2">
        <v>0</v>
      </c>
      <c r="FT72" s="2" t="s">
        <v>23</v>
      </c>
      <c r="FU72" s="2" t="s">
        <v>24</v>
      </c>
      <c r="FV72" s="2"/>
      <c r="FW72" s="2"/>
      <c r="FX72" s="2">
        <v>117</v>
      </c>
      <c r="FY72" s="2">
        <v>75.650000000000006</v>
      </c>
      <c r="FZ72" s="2"/>
      <c r="GA72" s="2" t="s">
        <v>3</v>
      </c>
      <c r="GB72" s="2"/>
      <c r="GC72" s="2"/>
      <c r="GD72" s="2">
        <v>0</v>
      </c>
      <c r="GE72" s="2"/>
      <c r="GF72" s="2">
        <v>-1970722706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</v>
      </c>
      <c r="GL72" s="2">
        <f t="shared" si="84"/>
        <v>0</v>
      </c>
      <c r="GM72" s="2">
        <f t="shared" si="85"/>
        <v>9.3800000000000008</v>
      </c>
      <c r="GN72" s="2">
        <f t="shared" si="86"/>
        <v>9.3800000000000008</v>
      </c>
      <c r="GO72" s="2">
        <f t="shared" si="87"/>
        <v>0</v>
      </c>
      <c r="GP72" s="2">
        <f t="shared" si="88"/>
        <v>0</v>
      </c>
      <c r="GQ72" s="2"/>
      <c r="GR72" s="2">
        <v>0</v>
      </c>
      <c r="GS72" s="2">
        <v>3</v>
      </c>
      <c r="GT72" s="2">
        <v>0</v>
      </c>
      <c r="GU72" s="2" t="s">
        <v>3</v>
      </c>
      <c r="GV72" s="2">
        <f t="shared" si="89"/>
        <v>0</v>
      </c>
      <c r="GW72" s="2">
        <v>1</v>
      </c>
      <c r="GX72" s="2">
        <f t="shared" si="90"/>
        <v>0</v>
      </c>
      <c r="GY72" s="2"/>
      <c r="GZ72" s="2"/>
      <c r="HA72" s="2">
        <v>0</v>
      </c>
      <c r="HB72" s="2">
        <v>0</v>
      </c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18</v>
      </c>
      <c r="B73">
        <v>1</v>
      </c>
      <c r="C73">
        <v>115</v>
      </c>
      <c r="E73" t="s">
        <v>124</v>
      </c>
      <c r="F73" t="s">
        <v>86</v>
      </c>
      <c r="G73" t="s">
        <v>87</v>
      </c>
      <c r="H73" t="s">
        <v>28</v>
      </c>
      <c r="I73">
        <f>I61*J73</f>
        <v>1.7100000000000001E-2</v>
      </c>
      <c r="J73">
        <v>3.7999999999999999E-2</v>
      </c>
      <c r="O73">
        <f t="shared" si="58"/>
        <v>48.29</v>
      </c>
      <c r="P73">
        <f t="shared" si="59"/>
        <v>48.29</v>
      </c>
      <c r="Q73">
        <f t="shared" si="60"/>
        <v>0</v>
      </c>
      <c r="R73">
        <f t="shared" si="61"/>
        <v>0</v>
      </c>
      <c r="S73">
        <f t="shared" si="62"/>
        <v>0</v>
      </c>
      <c r="T73">
        <f t="shared" si="63"/>
        <v>0</v>
      </c>
      <c r="U73">
        <f t="shared" si="64"/>
        <v>0</v>
      </c>
      <c r="V73">
        <f t="shared" si="65"/>
        <v>0</v>
      </c>
      <c r="W73">
        <f t="shared" si="66"/>
        <v>0</v>
      </c>
      <c r="X73">
        <f t="shared" si="67"/>
        <v>0</v>
      </c>
      <c r="Y73">
        <f t="shared" si="68"/>
        <v>0</v>
      </c>
      <c r="AA73">
        <v>39612629</v>
      </c>
      <c r="AB73">
        <f t="shared" si="69"/>
        <v>548.29999999999995</v>
      </c>
      <c r="AC73">
        <f t="shared" si="91"/>
        <v>548.29999999999995</v>
      </c>
      <c r="AD73">
        <f t="shared" si="92"/>
        <v>0</v>
      </c>
      <c r="AE73">
        <f t="shared" si="93"/>
        <v>0</v>
      </c>
      <c r="AF73">
        <f t="shared" si="94"/>
        <v>0</v>
      </c>
      <c r="AG73">
        <f t="shared" si="70"/>
        <v>0</v>
      </c>
      <c r="AH73">
        <f t="shared" si="95"/>
        <v>0</v>
      </c>
      <c r="AI73">
        <f t="shared" si="96"/>
        <v>0</v>
      </c>
      <c r="AJ73">
        <f t="shared" si="71"/>
        <v>0</v>
      </c>
      <c r="AK73">
        <v>548.29999999999995</v>
      </c>
      <c r="AL73">
        <v>548.29999999999995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117</v>
      </c>
      <c r="AU73">
        <v>76</v>
      </c>
      <c r="AV73">
        <v>1</v>
      </c>
      <c r="AW73">
        <v>1</v>
      </c>
      <c r="AZ73">
        <v>5.15</v>
      </c>
      <c r="BA73">
        <v>1</v>
      </c>
      <c r="BB73">
        <v>1</v>
      </c>
      <c r="BC73">
        <v>5.15</v>
      </c>
      <c r="BD73" t="s">
        <v>3</v>
      </c>
      <c r="BE73" t="s">
        <v>3</v>
      </c>
      <c r="BF73" t="s">
        <v>3</v>
      </c>
      <c r="BG73" t="s">
        <v>3</v>
      </c>
      <c r="BH73">
        <v>3</v>
      </c>
      <c r="BI73">
        <v>1</v>
      </c>
      <c r="BJ73" t="s">
        <v>88</v>
      </c>
      <c r="BM73">
        <v>23001</v>
      </c>
      <c r="BN73">
        <v>0</v>
      </c>
      <c r="BO73" t="s">
        <v>3</v>
      </c>
      <c r="BP73">
        <v>0</v>
      </c>
      <c r="BQ73">
        <v>2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3</v>
      </c>
      <c r="BZ73">
        <v>130</v>
      </c>
      <c r="CA73">
        <v>89</v>
      </c>
      <c r="CF73">
        <v>0</v>
      </c>
      <c r="CG73">
        <v>0</v>
      </c>
      <c r="CM73">
        <v>0</v>
      </c>
      <c r="CN73" t="s">
        <v>3</v>
      </c>
      <c r="CO73">
        <v>0</v>
      </c>
      <c r="CP73">
        <f t="shared" si="72"/>
        <v>48.29</v>
      </c>
      <c r="CQ73">
        <f t="shared" si="73"/>
        <v>2823.7449999999999</v>
      </c>
      <c r="CR73">
        <f t="shared" si="74"/>
        <v>0</v>
      </c>
      <c r="CS73">
        <f t="shared" si="75"/>
        <v>0</v>
      </c>
      <c r="CT73">
        <f t="shared" si="76"/>
        <v>0</v>
      </c>
      <c r="CU73">
        <f t="shared" si="77"/>
        <v>0</v>
      </c>
      <c r="CV73">
        <f t="shared" si="78"/>
        <v>0</v>
      </c>
      <c r="CW73">
        <f t="shared" si="79"/>
        <v>0</v>
      </c>
      <c r="CX73">
        <f t="shared" si="80"/>
        <v>0</v>
      </c>
      <c r="CY73">
        <f t="shared" si="81"/>
        <v>0</v>
      </c>
      <c r="CZ73">
        <f t="shared" si="82"/>
        <v>0</v>
      </c>
      <c r="DC73" t="s">
        <v>3</v>
      </c>
      <c r="DD73" t="s">
        <v>3</v>
      </c>
      <c r="DE73" t="s">
        <v>3</v>
      </c>
      <c r="DF73" t="s">
        <v>3</v>
      </c>
      <c r="DG73" t="s">
        <v>3</v>
      </c>
      <c r="DH73" t="s">
        <v>3</v>
      </c>
      <c r="DI73" t="s">
        <v>3</v>
      </c>
      <c r="DJ73" t="s">
        <v>3</v>
      </c>
      <c r="DK73" t="s">
        <v>3</v>
      </c>
      <c r="DL73" t="s">
        <v>3</v>
      </c>
      <c r="DM73" t="s">
        <v>3</v>
      </c>
      <c r="DN73">
        <v>0</v>
      </c>
      <c r="DO73">
        <v>0</v>
      </c>
      <c r="DP73">
        <v>1</v>
      </c>
      <c r="DQ73">
        <v>1</v>
      </c>
      <c r="DU73">
        <v>1007</v>
      </c>
      <c r="DV73" t="s">
        <v>28</v>
      </c>
      <c r="DW73" t="s">
        <v>28</v>
      </c>
      <c r="DX73">
        <v>1</v>
      </c>
      <c r="EE73">
        <v>39174537</v>
      </c>
      <c r="EF73">
        <v>2</v>
      </c>
      <c r="EG73" t="s">
        <v>19</v>
      </c>
      <c r="EH73">
        <v>0</v>
      </c>
      <c r="EI73" t="s">
        <v>3</v>
      </c>
      <c r="EJ73">
        <v>1</v>
      </c>
      <c r="EK73">
        <v>23001</v>
      </c>
      <c r="EL73" t="s">
        <v>73</v>
      </c>
      <c r="EM73" t="s">
        <v>74</v>
      </c>
      <c r="EO73" t="s">
        <v>3</v>
      </c>
      <c r="EQ73">
        <v>0</v>
      </c>
      <c r="ER73">
        <v>548.29999999999995</v>
      </c>
      <c r="ES73">
        <v>548.29999999999995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83"/>
        <v>0</v>
      </c>
      <c r="FS73">
        <v>0</v>
      </c>
      <c r="FT73" t="s">
        <v>23</v>
      </c>
      <c r="FU73" t="s">
        <v>24</v>
      </c>
      <c r="FX73">
        <v>117</v>
      </c>
      <c r="FY73">
        <v>75.650000000000006</v>
      </c>
      <c r="GA73" t="s">
        <v>3</v>
      </c>
      <c r="GD73">
        <v>0</v>
      </c>
      <c r="GF73">
        <v>-1970722706</v>
      </c>
      <c r="GG73">
        <v>1</v>
      </c>
      <c r="GH73">
        <v>1</v>
      </c>
      <c r="GI73">
        <v>4</v>
      </c>
      <c r="GJ73">
        <v>0</v>
      </c>
      <c r="GK73">
        <f>ROUND(R73*(S12)/100,2)</f>
        <v>0</v>
      </c>
      <c r="GL73">
        <f t="shared" si="84"/>
        <v>0</v>
      </c>
      <c r="GM73">
        <f t="shared" si="85"/>
        <v>48.29</v>
      </c>
      <c r="GN73">
        <f t="shared" si="86"/>
        <v>48.29</v>
      </c>
      <c r="GO73">
        <f t="shared" si="87"/>
        <v>0</v>
      </c>
      <c r="GP73">
        <f t="shared" si="88"/>
        <v>0</v>
      </c>
      <c r="GR73">
        <v>0</v>
      </c>
      <c r="GS73">
        <v>3</v>
      </c>
      <c r="GT73">
        <v>0</v>
      </c>
      <c r="GU73" t="s">
        <v>3</v>
      </c>
      <c r="GV73">
        <f t="shared" si="89"/>
        <v>0</v>
      </c>
      <c r="GW73">
        <v>1</v>
      </c>
      <c r="GX73">
        <f t="shared" si="90"/>
        <v>0</v>
      </c>
      <c r="HA73">
        <v>0</v>
      </c>
      <c r="HB73">
        <v>0</v>
      </c>
      <c r="IK73">
        <v>0</v>
      </c>
    </row>
    <row r="74" spans="1:255" x14ac:dyDescent="0.2">
      <c r="A74" s="2">
        <v>18</v>
      </c>
      <c r="B74" s="2">
        <v>1</v>
      </c>
      <c r="C74" s="2">
        <v>97</v>
      </c>
      <c r="D74" s="2"/>
      <c r="E74" s="2" t="s">
        <v>125</v>
      </c>
      <c r="F74" s="2" t="s">
        <v>126</v>
      </c>
      <c r="G74" s="2" t="s">
        <v>127</v>
      </c>
      <c r="H74" s="2" t="s">
        <v>128</v>
      </c>
      <c r="I74" s="2">
        <f>I60*J74</f>
        <v>1.3185</v>
      </c>
      <c r="J74" s="2">
        <v>2.93</v>
      </c>
      <c r="K74" s="2"/>
      <c r="L74" s="2"/>
      <c r="M74" s="2"/>
      <c r="N74" s="2"/>
      <c r="O74" s="2">
        <f t="shared" si="58"/>
        <v>0</v>
      </c>
      <c r="P74" s="2">
        <f t="shared" si="59"/>
        <v>0</v>
      </c>
      <c r="Q74" s="2">
        <f t="shared" si="60"/>
        <v>0</v>
      </c>
      <c r="R74" s="2">
        <f t="shared" si="61"/>
        <v>0</v>
      </c>
      <c r="S74" s="2">
        <f t="shared" si="62"/>
        <v>0</v>
      </c>
      <c r="T74" s="2">
        <f t="shared" si="63"/>
        <v>0</v>
      </c>
      <c r="U74" s="2">
        <f t="shared" si="64"/>
        <v>0</v>
      </c>
      <c r="V74" s="2">
        <f t="shared" si="65"/>
        <v>0</v>
      </c>
      <c r="W74" s="2">
        <f t="shared" si="66"/>
        <v>0</v>
      </c>
      <c r="X74" s="2">
        <f t="shared" si="67"/>
        <v>0</v>
      </c>
      <c r="Y74" s="2">
        <f t="shared" si="68"/>
        <v>0</v>
      </c>
      <c r="Z74" s="2"/>
      <c r="AA74" s="2">
        <v>39612628</v>
      </c>
      <c r="AB74" s="2">
        <f t="shared" si="69"/>
        <v>0</v>
      </c>
      <c r="AC74" s="2">
        <f t="shared" si="91"/>
        <v>0</v>
      </c>
      <c r="AD74" s="2">
        <f t="shared" si="92"/>
        <v>0</v>
      </c>
      <c r="AE74" s="2">
        <f t="shared" si="93"/>
        <v>0</v>
      </c>
      <c r="AF74" s="2">
        <f t="shared" si="94"/>
        <v>0</v>
      </c>
      <c r="AG74" s="2">
        <f t="shared" si="70"/>
        <v>0</v>
      </c>
      <c r="AH74" s="2">
        <f t="shared" si="95"/>
        <v>0</v>
      </c>
      <c r="AI74" s="2">
        <f t="shared" si="96"/>
        <v>0</v>
      </c>
      <c r="AJ74" s="2">
        <f t="shared" si="71"/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117</v>
      </c>
      <c r="AU74" s="2">
        <v>76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3</v>
      </c>
      <c r="BE74" s="2" t="s">
        <v>3</v>
      </c>
      <c r="BF74" s="2" t="s">
        <v>3</v>
      </c>
      <c r="BG74" s="2" t="s">
        <v>3</v>
      </c>
      <c r="BH74" s="2">
        <v>3</v>
      </c>
      <c r="BI74" s="2">
        <v>1</v>
      </c>
      <c r="BJ74" s="2" t="s">
        <v>3</v>
      </c>
      <c r="BK74" s="2"/>
      <c r="BL74" s="2"/>
      <c r="BM74" s="2">
        <v>23001</v>
      </c>
      <c r="BN74" s="2">
        <v>0</v>
      </c>
      <c r="BO74" s="2" t="s">
        <v>3</v>
      </c>
      <c r="BP74" s="2">
        <v>0</v>
      </c>
      <c r="BQ74" s="2">
        <v>2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3</v>
      </c>
      <c r="BZ74" s="2">
        <v>130</v>
      </c>
      <c r="CA74" s="2">
        <v>89</v>
      </c>
      <c r="CB74" s="2"/>
      <c r="CC74" s="2"/>
      <c r="CD74" s="2"/>
      <c r="CE74" s="2"/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3</v>
      </c>
      <c r="CO74" s="2">
        <v>0</v>
      </c>
      <c r="CP74" s="2">
        <f t="shared" si="72"/>
        <v>0</v>
      </c>
      <c r="CQ74" s="2">
        <f t="shared" si="73"/>
        <v>0</v>
      </c>
      <c r="CR74" s="2">
        <f t="shared" si="74"/>
        <v>0</v>
      </c>
      <c r="CS74" s="2">
        <f t="shared" si="75"/>
        <v>0</v>
      </c>
      <c r="CT74" s="2">
        <f t="shared" si="76"/>
        <v>0</v>
      </c>
      <c r="CU74" s="2">
        <f t="shared" si="77"/>
        <v>0</v>
      </c>
      <c r="CV74" s="2">
        <f t="shared" si="78"/>
        <v>0</v>
      </c>
      <c r="CW74" s="2">
        <f t="shared" si="79"/>
        <v>0</v>
      </c>
      <c r="CX74" s="2">
        <f t="shared" si="80"/>
        <v>0</v>
      </c>
      <c r="CY74" s="2">
        <f t="shared" si="81"/>
        <v>0</v>
      </c>
      <c r="CZ74" s="2">
        <f t="shared" si="82"/>
        <v>0</v>
      </c>
      <c r="DA74" s="2"/>
      <c r="DB74" s="2"/>
      <c r="DC74" s="2" t="s">
        <v>3</v>
      </c>
      <c r="DD74" s="2" t="s">
        <v>3</v>
      </c>
      <c r="DE74" s="2" t="s">
        <v>3</v>
      </c>
      <c r="DF74" s="2" t="s">
        <v>3</v>
      </c>
      <c r="DG74" s="2" t="s">
        <v>3</v>
      </c>
      <c r="DH74" s="2" t="s">
        <v>3</v>
      </c>
      <c r="DI74" s="2" t="s">
        <v>3</v>
      </c>
      <c r="DJ74" s="2" t="s">
        <v>3</v>
      </c>
      <c r="DK74" s="2" t="s">
        <v>3</v>
      </c>
      <c r="DL74" s="2" t="s">
        <v>3</v>
      </c>
      <c r="DM74" s="2" t="s">
        <v>3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1010</v>
      </c>
      <c r="DV74" s="2" t="s">
        <v>128</v>
      </c>
      <c r="DW74" s="2" t="s">
        <v>128</v>
      </c>
      <c r="DX74" s="2">
        <v>1000</v>
      </c>
      <c r="DY74" s="2"/>
      <c r="DZ74" s="2"/>
      <c r="EA74" s="2"/>
      <c r="EB74" s="2"/>
      <c r="EC74" s="2"/>
      <c r="ED74" s="2"/>
      <c r="EE74" s="2">
        <v>39174537</v>
      </c>
      <c r="EF74" s="2">
        <v>2</v>
      </c>
      <c r="EG74" s="2" t="s">
        <v>19</v>
      </c>
      <c r="EH74" s="2">
        <v>0</v>
      </c>
      <c r="EI74" s="2" t="s">
        <v>3</v>
      </c>
      <c r="EJ74" s="2">
        <v>1</v>
      </c>
      <c r="EK74" s="2">
        <v>23001</v>
      </c>
      <c r="EL74" s="2" t="s">
        <v>73</v>
      </c>
      <c r="EM74" s="2" t="s">
        <v>74</v>
      </c>
      <c r="EN74" s="2"/>
      <c r="EO74" s="2" t="s">
        <v>3</v>
      </c>
      <c r="EP74" s="2"/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0</v>
      </c>
      <c r="EX74" s="2">
        <v>0</v>
      </c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83"/>
        <v>0</v>
      </c>
      <c r="FS74" s="2">
        <v>0</v>
      </c>
      <c r="FT74" s="2" t="s">
        <v>23</v>
      </c>
      <c r="FU74" s="2" t="s">
        <v>24</v>
      </c>
      <c r="FV74" s="2"/>
      <c r="FW74" s="2"/>
      <c r="FX74" s="2">
        <v>117</v>
      </c>
      <c r="FY74" s="2">
        <v>75.650000000000006</v>
      </c>
      <c r="FZ74" s="2"/>
      <c r="GA74" s="2" t="s">
        <v>3</v>
      </c>
      <c r="GB74" s="2"/>
      <c r="GC74" s="2"/>
      <c r="GD74" s="2">
        <v>0</v>
      </c>
      <c r="GE74" s="2"/>
      <c r="GF74" s="2">
        <v>-1264972923</v>
      </c>
      <c r="GG74" s="2">
        <v>2</v>
      </c>
      <c r="GH74" s="2">
        <v>1</v>
      </c>
      <c r="GI74" s="2">
        <v>-2</v>
      </c>
      <c r="GJ74" s="2">
        <v>0</v>
      </c>
      <c r="GK74" s="2">
        <f>ROUND(R74*(R12)/100,2)</f>
        <v>0</v>
      </c>
      <c r="GL74" s="2">
        <f t="shared" si="84"/>
        <v>0</v>
      </c>
      <c r="GM74" s="2">
        <f t="shared" si="85"/>
        <v>0</v>
      </c>
      <c r="GN74" s="2">
        <f t="shared" si="86"/>
        <v>0</v>
      </c>
      <c r="GO74" s="2">
        <f t="shared" si="87"/>
        <v>0</v>
      </c>
      <c r="GP74" s="2">
        <f t="shared" si="88"/>
        <v>0</v>
      </c>
      <c r="GQ74" s="2"/>
      <c r="GR74" s="2">
        <v>0</v>
      </c>
      <c r="GS74" s="2">
        <v>3</v>
      </c>
      <c r="GT74" s="2">
        <v>0</v>
      </c>
      <c r="GU74" s="2" t="s">
        <v>3</v>
      </c>
      <c r="GV74" s="2">
        <f t="shared" si="89"/>
        <v>0</v>
      </c>
      <c r="GW74" s="2">
        <v>1</v>
      </c>
      <c r="GX74" s="2">
        <f t="shared" si="90"/>
        <v>0</v>
      </c>
      <c r="GY74" s="2"/>
      <c r="GZ74" s="2"/>
      <c r="HA74" s="2">
        <v>0</v>
      </c>
      <c r="HB74" s="2">
        <v>0</v>
      </c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18</v>
      </c>
      <c r="B75">
        <v>1</v>
      </c>
      <c r="C75">
        <v>118</v>
      </c>
      <c r="E75" t="s">
        <v>125</v>
      </c>
      <c r="F75" t="s">
        <v>126</v>
      </c>
      <c r="G75" t="s">
        <v>127</v>
      </c>
      <c r="H75" t="s">
        <v>128</v>
      </c>
      <c r="I75">
        <f>I61*J75</f>
        <v>1.3185</v>
      </c>
      <c r="J75">
        <v>2.93</v>
      </c>
      <c r="O75">
        <f t="shared" si="58"/>
        <v>0</v>
      </c>
      <c r="P75">
        <f t="shared" si="59"/>
        <v>0</v>
      </c>
      <c r="Q75">
        <f t="shared" si="60"/>
        <v>0</v>
      </c>
      <c r="R75">
        <f t="shared" si="61"/>
        <v>0</v>
      </c>
      <c r="S75">
        <f t="shared" si="62"/>
        <v>0</v>
      </c>
      <c r="T75">
        <f t="shared" si="63"/>
        <v>0</v>
      </c>
      <c r="U75">
        <f t="shared" si="64"/>
        <v>0</v>
      </c>
      <c r="V75">
        <f t="shared" si="65"/>
        <v>0</v>
      </c>
      <c r="W75">
        <f t="shared" si="66"/>
        <v>0</v>
      </c>
      <c r="X75">
        <f t="shared" si="67"/>
        <v>0</v>
      </c>
      <c r="Y75">
        <f t="shared" si="68"/>
        <v>0</v>
      </c>
      <c r="AA75">
        <v>39612629</v>
      </c>
      <c r="AB75">
        <f t="shared" si="69"/>
        <v>0</v>
      </c>
      <c r="AC75">
        <f t="shared" si="91"/>
        <v>0</v>
      </c>
      <c r="AD75">
        <f t="shared" si="92"/>
        <v>0</v>
      </c>
      <c r="AE75">
        <f t="shared" si="93"/>
        <v>0</v>
      </c>
      <c r="AF75">
        <f t="shared" si="94"/>
        <v>0</v>
      </c>
      <c r="AG75">
        <f t="shared" si="70"/>
        <v>0</v>
      </c>
      <c r="AH75">
        <f t="shared" si="95"/>
        <v>0</v>
      </c>
      <c r="AI75">
        <f t="shared" si="96"/>
        <v>0</v>
      </c>
      <c r="AJ75">
        <f t="shared" si="71"/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117</v>
      </c>
      <c r="AU75">
        <v>76</v>
      </c>
      <c r="AV75">
        <v>1</v>
      </c>
      <c r="AW75">
        <v>1</v>
      </c>
      <c r="AZ75">
        <v>5.15</v>
      </c>
      <c r="BA75">
        <v>1</v>
      </c>
      <c r="BB75">
        <v>1</v>
      </c>
      <c r="BC75">
        <v>5.15</v>
      </c>
      <c r="BD75" t="s">
        <v>3</v>
      </c>
      <c r="BE75" t="s">
        <v>3</v>
      </c>
      <c r="BF75" t="s">
        <v>3</v>
      </c>
      <c r="BG75" t="s">
        <v>3</v>
      </c>
      <c r="BH75">
        <v>3</v>
      </c>
      <c r="BI75">
        <v>1</v>
      </c>
      <c r="BJ75" t="s">
        <v>3</v>
      </c>
      <c r="BM75">
        <v>23001</v>
      </c>
      <c r="BN75">
        <v>0</v>
      </c>
      <c r="BO75" t="s">
        <v>3</v>
      </c>
      <c r="BP75">
        <v>0</v>
      </c>
      <c r="BQ75">
        <v>2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3</v>
      </c>
      <c r="BZ75">
        <v>130</v>
      </c>
      <c r="CA75">
        <v>89</v>
      </c>
      <c r="CF75">
        <v>0</v>
      </c>
      <c r="CG75">
        <v>0</v>
      </c>
      <c r="CM75">
        <v>0</v>
      </c>
      <c r="CN75" t="s">
        <v>3</v>
      </c>
      <c r="CO75">
        <v>0</v>
      </c>
      <c r="CP75">
        <f t="shared" si="72"/>
        <v>0</v>
      </c>
      <c r="CQ75">
        <f t="shared" si="73"/>
        <v>0</v>
      </c>
      <c r="CR75">
        <f t="shared" si="74"/>
        <v>0</v>
      </c>
      <c r="CS75">
        <f t="shared" si="75"/>
        <v>0</v>
      </c>
      <c r="CT75">
        <f t="shared" si="76"/>
        <v>0</v>
      </c>
      <c r="CU75">
        <f t="shared" si="77"/>
        <v>0</v>
      </c>
      <c r="CV75">
        <f t="shared" si="78"/>
        <v>0</v>
      </c>
      <c r="CW75">
        <f t="shared" si="79"/>
        <v>0</v>
      </c>
      <c r="CX75">
        <f t="shared" si="80"/>
        <v>0</v>
      </c>
      <c r="CY75">
        <f t="shared" si="81"/>
        <v>0</v>
      </c>
      <c r="CZ75">
        <f t="shared" si="82"/>
        <v>0</v>
      </c>
      <c r="DC75" t="s">
        <v>3</v>
      </c>
      <c r="DD75" t="s">
        <v>3</v>
      </c>
      <c r="DE75" t="s">
        <v>3</v>
      </c>
      <c r="DF75" t="s">
        <v>3</v>
      </c>
      <c r="DG75" t="s">
        <v>3</v>
      </c>
      <c r="DH75" t="s">
        <v>3</v>
      </c>
      <c r="DI75" t="s">
        <v>3</v>
      </c>
      <c r="DJ75" t="s">
        <v>3</v>
      </c>
      <c r="DK75" t="s">
        <v>3</v>
      </c>
      <c r="DL75" t="s">
        <v>3</v>
      </c>
      <c r="DM75" t="s">
        <v>3</v>
      </c>
      <c r="DN75">
        <v>0</v>
      </c>
      <c r="DO75">
        <v>0</v>
      </c>
      <c r="DP75">
        <v>1</v>
      </c>
      <c r="DQ75">
        <v>1</v>
      </c>
      <c r="DU75">
        <v>1010</v>
      </c>
      <c r="DV75" t="s">
        <v>128</v>
      </c>
      <c r="DW75" t="s">
        <v>128</v>
      </c>
      <c r="DX75">
        <v>1000</v>
      </c>
      <c r="EE75">
        <v>39174537</v>
      </c>
      <c r="EF75">
        <v>2</v>
      </c>
      <c r="EG75" t="s">
        <v>19</v>
      </c>
      <c r="EH75">
        <v>0</v>
      </c>
      <c r="EI75" t="s">
        <v>3</v>
      </c>
      <c r="EJ75">
        <v>1</v>
      </c>
      <c r="EK75">
        <v>23001</v>
      </c>
      <c r="EL75" t="s">
        <v>73</v>
      </c>
      <c r="EM75" t="s">
        <v>74</v>
      </c>
      <c r="EO75" t="s">
        <v>3</v>
      </c>
      <c r="EQ75">
        <v>0</v>
      </c>
      <c r="ER75">
        <v>0</v>
      </c>
      <c r="ES75">
        <v>0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83"/>
        <v>0</v>
      </c>
      <c r="FS75">
        <v>0</v>
      </c>
      <c r="FT75" t="s">
        <v>23</v>
      </c>
      <c r="FU75" t="s">
        <v>24</v>
      </c>
      <c r="FX75">
        <v>117</v>
      </c>
      <c r="FY75">
        <v>75.650000000000006</v>
      </c>
      <c r="GA75" t="s">
        <v>3</v>
      </c>
      <c r="GD75">
        <v>0</v>
      </c>
      <c r="GF75">
        <v>-1264972923</v>
      </c>
      <c r="GG75">
        <v>1</v>
      </c>
      <c r="GH75">
        <v>1</v>
      </c>
      <c r="GI75">
        <v>4</v>
      </c>
      <c r="GJ75">
        <v>0</v>
      </c>
      <c r="GK75">
        <f>ROUND(R75*(S12)/100,2)</f>
        <v>0</v>
      </c>
      <c r="GL75">
        <f t="shared" si="84"/>
        <v>0</v>
      </c>
      <c r="GM75">
        <f t="shared" si="85"/>
        <v>0</v>
      </c>
      <c r="GN75">
        <f t="shared" si="86"/>
        <v>0</v>
      </c>
      <c r="GO75">
        <f t="shared" si="87"/>
        <v>0</v>
      </c>
      <c r="GP75">
        <f t="shared" si="88"/>
        <v>0</v>
      </c>
      <c r="GR75">
        <v>0</v>
      </c>
      <c r="GS75">
        <v>3</v>
      </c>
      <c r="GT75">
        <v>0</v>
      </c>
      <c r="GU75" t="s">
        <v>3</v>
      </c>
      <c r="GV75">
        <f t="shared" si="89"/>
        <v>0</v>
      </c>
      <c r="GW75">
        <v>1</v>
      </c>
      <c r="GX75">
        <f t="shared" si="90"/>
        <v>0</v>
      </c>
      <c r="HA75">
        <v>0</v>
      </c>
      <c r="HB75">
        <v>0</v>
      </c>
      <c r="IK75">
        <v>0</v>
      </c>
    </row>
    <row r="76" spans="1:255" x14ac:dyDescent="0.2">
      <c r="A76" s="2">
        <v>18</v>
      </c>
      <c r="B76" s="2">
        <v>1</v>
      </c>
      <c r="C76" s="2">
        <v>98</v>
      </c>
      <c r="D76" s="2"/>
      <c r="E76" s="2" t="s">
        <v>129</v>
      </c>
      <c r="F76" s="2" t="s">
        <v>130</v>
      </c>
      <c r="G76" s="2" t="s">
        <v>131</v>
      </c>
      <c r="H76" s="2" t="s">
        <v>128</v>
      </c>
      <c r="I76" s="2">
        <f>I60*J76</f>
        <v>1.3185</v>
      </c>
      <c r="J76" s="2">
        <v>2.93</v>
      </c>
      <c r="K76" s="2"/>
      <c r="L76" s="2"/>
      <c r="M76" s="2"/>
      <c r="N76" s="2"/>
      <c r="O76" s="2">
        <f t="shared" si="58"/>
        <v>2294.4499999999998</v>
      </c>
      <c r="P76" s="2">
        <f t="shared" si="59"/>
        <v>2294.4499999999998</v>
      </c>
      <c r="Q76" s="2">
        <f t="shared" si="60"/>
        <v>0</v>
      </c>
      <c r="R76" s="2">
        <f t="shared" si="61"/>
        <v>0</v>
      </c>
      <c r="S76" s="2">
        <f t="shared" si="62"/>
        <v>0</v>
      </c>
      <c r="T76" s="2">
        <f t="shared" si="63"/>
        <v>0</v>
      </c>
      <c r="U76" s="2">
        <f t="shared" si="64"/>
        <v>0</v>
      </c>
      <c r="V76" s="2">
        <f t="shared" si="65"/>
        <v>0</v>
      </c>
      <c r="W76" s="2">
        <f t="shared" si="66"/>
        <v>0</v>
      </c>
      <c r="X76" s="2">
        <f t="shared" si="67"/>
        <v>0</v>
      </c>
      <c r="Y76" s="2">
        <f t="shared" si="68"/>
        <v>0</v>
      </c>
      <c r="Z76" s="2"/>
      <c r="AA76" s="2">
        <v>39612628</v>
      </c>
      <c r="AB76" s="2">
        <f t="shared" si="69"/>
        <v>1740.2</v>
      </c>
      <c r="AC76" s="2">
        <f t="shared" si="91"/>
        <v>1740.2</v>
      </c>
      <c r="AD76" s="2">
        <f t="shared" si="92"/>
        <v>0</v>
      </c>
      <c r="AE76" s="2">
        <f t="shared" si="93"/>
        <v>0</v>
      </c>
      <c r="AF76" s="2">
        <f t="shared" si="94"/>
        <v>0</v>
      </c>
      <c r="AG76" s="2">
        <f t="shared" si="70"/>
        <v>0</v>
      </c>
      <c r="AH76" s="2">
        <f t="shared" si="95"/>
        <v>0</v>
      </c>
      <c r="AI76" s="2">
        <f t="shared" si="96"/>
        <v>0</v>
      </c>
      <c r="AJ76" s="2">
        <f t="shared" si="71"/>
        <v>0</v>
      </c>
      <c r="AK76" s="2">
        <v>1740.2</v>
      </c>
      <c r="AL76" s="2">
        <v>1740.2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117</v>
      </c>
      <c r="AU76" s="2">
        <v>76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3</v>
      </c>
      <c r="BE76" s="2" t="s">
        <v>3</v>
      </c>
      <c r="BF76" s="2" t="s">
        <v>3</v>
      </c>
      <c r="BG76" s="2" t="s">
        <v>3</v>
      </c>
      <c r="BH76" s="2">
        <v>3</v>
      </c>
      <c r="BI76" s="2">
        <v>1</v>
      </c>
      <c r="BJ76" s="2" t="s">
        <v>132</v>
      </c>
      <c r="BK76" s="2"/>
      <c r="BL76" s="2"/>
      <c r="BM76" s="2">
        <v>23001</v>
      </c>
      <c r="BN76" s="2">
        <v>0</v>
      </c>
      <c r="BO76" s="2" t="s">
        <v>3</v>
      </c>
      <c r="BP76" s="2">
        <v>0</v>
      </c>
      <c r="BQ76" s="2">
        <v>2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3</v>
      </c>
      <c r="BZ76" s="2">
        <v>130</v>
      </c>
      <c r="CA76" s="2">
        <v>89</v>
      </c>
      <c r="CB76" s="2"/>
      <c r="CC76" s="2"/>
      <c r="CD76" s="2"/>
      <c r="CE76" s="2"/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3</v>
      </c>
      <c r="CO76" s="2">
        <v>0</v>
      </c>
      <c r="CP76" s="2">
        <f t="shared" si="72"/>
        <v>2294.4499999999998</v>
      </c>
      <c r="CQ76" s="2">
        <f t="shared" si="73"/>
        <v>1740.2</v>
      </c>
      <c r="CR76" s="2">
        <f t="shared" si="74"/>
        <v>0</v>
      </c>
      <c r="CS76" s="2">
        <f t="shared" si="75"/>
        <v>0</v>
      </c>
      <c r="CT76" s="2">
        <f t="shared" si="76"/>
        <v>0</v>
      </c>
      <c r="CU76" s="2">
        <f t="shared" si="77"/>
        <v>0</v>
      </c>
      <c r="CV76" s="2">
        <f t="shared" si="78"/>
        <v>0</v>
      </c>
      <c r="CW76" s="2">
        <f t="shared" si="79"/>
        <v>0</v>
      </c>
      <c r="CX76" s="2">
        <f t="shared" si="80"/>
        <v>0</v>
      </c>
      <c r="CY76" s="2">
        <f t="shared" si="81"/>
        <v>0</v>
      </c>
      <c r="CZ76" s="2">
        <f t="shared" si="82"/>
        <v>0</v>
      </c>
      <c r="DA76" s="2"/>
      <c r="DB76" s="2"/>
      <c r="DC76" s="2" t="s">
        <v>3</v>
      </c>
      <c r="DD76" s="2" t="s">
        <v>3</v>
      </c>
      <c r="DE76" s="2" t="s">
        <v>3</v>
      </c>
      <c r="DF76" s="2" t="s">
        <v>3</v>
      </c>
      <c r="DG76" s="2" t="s">
        <v>3</v>
      </c>
      <c r="DH76" s="2" t="s">
        <v>3</v>
      </c>
      <c r="DI76" s="2" t="s">
        <v>3</v>
      </c>
      <c r="DJ76" s="2" t="s">
        <v>3</v>
      </c>
      <c r="DK76" s="2" t="s">
        <v>3</v>
      </c>
      <c r="DL76" s="2" t="s">
        <v>3</v>
      </c>
      <c r="DM76" s="2" t="s">
        <v>3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1010</v>
      </c>
      <c r="DV76" s="2" t="s">
        <v>128</v>
      </c>
      <c r="DW76" s="2" t="s">
        <v>128</v>
      </c>
      <c r="DX76" s="2">
        <v>1000</v>
      </c>
      <c r="DY76" s="2"/>
      <c r="DZ76" s="2"/>
      <c r="EA76" s="2"/>
      <c r="EB76" s="2"/>
      <c r="EC76" s="2"/>
      <c r="ED76" s="2"/>
      <c r="EE76" s="2">
        <v>39174537</v>
      </c>
      <c r="EF76" s="2">
        <v>2</v>
      </c>
      <c r="EG76" s="2" t="s">
        <v>19</v>
      </c>
      <c r="EH76" s="2">
        <v>0</v>
      </c>
      <c r="EI76" s="2" t="s">
        <v>3</v>
      </c>
      <c r="EJ76" s="2">
        <v>1</v>
      </c>
      <c r="EK76" s="2">
        <v>23001</v>
      </c>
      <c r="EL76" s="2" t="s">
        <v>73</v>
      </c>
      <c r="EM76" s="2" t="s">
        <v>74</v>
      </c>
      <c r="EN76" s="2"/>
      <c r="EO76" s="2" t="s">
        <v>3</v>
      </c>
      <c r="EP76" s="2"/>
      <c r="EQ76" s="2">
        <v>0</v>
      </c>
      <c r="ER76" s="2">
        <v>1740.2</v>
      </c>
      <c r="ES76" s="2">
        <v>1740.2</v>
      </c>
      <c r="ET76" s="2">
        <v>0</v>
      </c>
      <c r="EU76" s="2">
        <v>0</v>
      </c>
      <c r="EV76" s="2">
        <v>0</v>
      </c>
      <c r="EW76" s="2">
        <v>0</v>
      </c>
      <c r="EX76" s="2">
        <v>0</v>
      </c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83"/>
        <v>0</v>
      </c>
      <c r="FS76" s="2">
        <v>0</v>
      </c>
      <c r="FT76" s="2" t="s">
        <v>23</v>
      </c>
      <c r="FU76" s="2" t="s">
        <v>24</v>
      </c>
      <c r="FV76" s="2"/>
      <c r="FW76" s="2"/>
      <c r="FX76" s="2">
        <v>117</v>
      </c>
      <c r="FY76" s="2">
        <v>75.650000000000006</v>
      </c>
      <c r="FZ76" s="2"/>
      <c r="GA76" s="2" t="s">
        <v>3</v>
      </c>
      <c r="GB76" s="2"/>
      <c r="GC76" s="2"/>
      <c r="GD76" s="2">
        <v>0</v>
      </c>
      <c r="GE76" s="2"/>
      <c r="GF76" s="2">
        <v>-2138235231</v>
      </c>
      <c r="GG76" s="2">
        <v>2</v>
      </c>
      <c r="GH76" s="2">
        <v>1</v>
      </c>
      <c r="GI76" s="2">
        <v>-2</v>
      </c>
      <c r="GJ76" s="2">
        <v>0</v>
      </c>
      <c r="GK76" s="2">
        <f>ROUND(R76*(R12)/100,2)</f>
        <v>0</v>
      </c>
      <c r="GL76" s="2">
        <f t="shared" si="84"/>
        <v>0</v>
      </c>
      <c r="GM76" s="2">
        <f t="shared" si="85"/>
        <v>2294.4499999999998</v>
      </c>
      <c r="GN76" s="2">
        <f t="shared" si="86"/>
        <v>2294.4499999999998</v>
      </c>
      <c r="GO76" s="2">
        <f t="shared" si="87"/>
        <v>0</v>
      </c>
      <c r="GP76" s="2">
        <f t="shared" si="88"/>
        <v>0</v>
      </c>
      <c r="GQ76" s="2"/>
      <c r="GR76" s="2">
        <v>0</v>
      </c>
      <c r="GS76" s="2">
        <v>3</v>
      </c>
      <c r="GT76" s="2">
        <v>0</v>
      </c>
      <c r="GU76" s="2" t="s">
        <v>3</v>
      </c>
      <c r="GV76" s="2">
        <f t="shared" si="89"/>
        <v>0</v>
      </c>
      <c r="GW76" s="2">
        <v>1</v>
      </c>
      <c r="GX76" s="2">
        <f t="shared" si="90"/>
        <v>0</v>
      </c>
      <c r="GY76" s="2"/>
      <c r="GZ76" s="2"/>
      <c r="HA76" s="2">
        <v>0</v>
      </c>
      <c r="HB76" s="2">
        <v>0</v>
      </c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18</v>
      </c>
      <c r="B77">
        <v>1</v>
      </c>
      <c r="C77">
        <v>119</v>
      </c>
      <c r="E77" t="s">
        <v>129</v>
      </c>
      <c r="F77" t="s">
        <v>130</v>
      </c>
      <c r="G77" t="s">
        <v>131</v>
      </c>
      <c r="H77" t="s">
        <v>128</v>
      </c>
      <c r="I77">
        <f>I61*J77</f>
        <v>1.3185</v>
      </c>
      <c r="J77">
        <v>2.93</v>
      </c>
      <c r="O77">
        <f t="shared" si="58"/>
        <v>11816.44</v>
      </c>
      <c r="P77">
        <f t="shared" si="59"/>
        <v>11816.44</v>
      </c>
      <c r="Q77">
        <f t="shared" si="60"/>
        <v>0</v>
      </c>
      <c r="R77">
        <f t="shared" si="61"/>
        <v>0</v>
      </c>
      <c r="S77">
        <f t="shared" si="62"/>
        <v>0</v>
      </c>
      <c r="T77">
        <f t="shared" si="63"/>
        <v>0</v>
      </c>
      <c r="U77">
        <f t="shared" si="64"/>
        <v>0</v>
      </c>
      <c r="V77">
        <f t="shared" si="65"/>
        <v>0</v>
      </c>
      <c r="W77">
        <f t="shared" si="66"/>
        <v>0</v>
      </c>
      <c r="X77">
        <f t="shared" si="67"/>
        <v>0</v>
      </c>
      <c r="Y77">
        <f t="shared" si="68"/>
        <v>0</v>
      </c>
      <c r="AA77">
        <v>39612629</v>
      </c>
      <c r="AB77">
        <f t="shared" si="69"/>
        <v>1740.2</v>
      </c>
      <c r="AC77">
        <f t="shared" si="91"/>
        <v>1740.2</v>
      </c>
      <c r="AD77">
        <f t="shared" si="92"/>
        <v>0</v>
      </c>
      <c r="AE77">
        <f t="shared" si="93"/>
        <v>0</v>
      </c>
      <c r="AF77">
        <f t="shared" si="94"/>
        <v>0</v>
      </c>
      <c r="AG77">
        <f t="shared" si="70"/>
        <v>0</v>
      </c>
      <c r="AH77">
        <f t="shared" si="95"/>
        <v>0</v>
      </c>
      <c r="AI77">
        <f t="shared" si="96"/>
        <v>0</v>
      </c>
      <c r="AJ77">
        <f t="shared" si="71"/>
        <v>0</v>
      </c>
      <c r="AK77">
        <v>1740.2</v>
      </c>
      <c r="AL77">
        <v>1740.2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117</v>
      </c>
      <c r="AU77">
        <v>76</v>
      </c>
      <c r="AV77">
        <v>1</v>
      </c>
      <c r="AW77">
        <v>1</v>
      </c>
      <c r="AZ77">
        <v>5.15</v>
      </c>
      <c r="BA77">
        <v>1</v>
      </c>
      <c r="BB77">
        <v>1</v>
      </c>
      <c r="BC77">
        <v>5.15</v>
      </c>
      <c r="BD77" t="s">
        <v>3</v>
      </c>
      <c r="BE77" t="s">
        <v>3</v>
      </c>
      <c r="BF77" t="s">
        <v>3</v>
      </c>
      <c r="BG77" t="s">
        <v>3</v>
      </c>
      <c r="BH77">
        <v>3</v>
      </c>
      <c r="BI77">
        <v>1</v>
      </c>
      <c r="BJ77" t="s">
        <v>132</v>
      </c>
      <c r="BM77">
        <v>23001</v>
      </c>
      <c r="BN77">
        <v>0</v>
      </c>
      <c r="BO77" t="s">
        <v>3</v>
      </c>
      <c r="BP77">
        <v>0</v>
      </c>
      <c r="BQ77">
        <v>2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3</v>
      </c>
      <c r="BZ77">
        <v>130</v>
      </c>
      <c r="CA77">
        <v>89</v>
      </c>
      <c r="CF77">
        <v>0</v>
      </c>
      <c r="CG77">
        <v>0</v>
      </c>
      <c r="CM77">
        <v>0</v>
      </c>
      <c r="CN77" t="s">
        <v>3</v>
      </c>
      <c r="CO77">
        <v>0</v>
      </c>
      <c r="CP77">
        <f t="shared" si="72"/>
        <v>11816.44</v>
      </c>
      <c r="CQ77">
        <f t="shared" si="73"/>
        <v>8962.0300000000007</v>
      </c>
      <c r="CR77">
        <f t="shared" si="74"/>
        <v>0</v>
      </c>
      <c r="CS77">
        <f t="shared" si="75"/>
        <v>0</v>
      </c>
      <c r="CT77">
        <f t="shared" si="76"/>
        <v>0</v>
      </c>
      <c r="CU77">
        <f t="shared" si="77"/>
        <v>0</v>
      </c>
      <c r="CV77">
        <f t="shared" si="78"/>
        <v>0</v>
      </c>
      <c r="CW77">
        <f t="shared" si="79"/>
        <v>0</v>
      </c>
      <c r="CX77">
        <f t="shared" si="80"/>
        <v>0</v>
      </c>
      <c r="CY77">
        <f t="shared" si="81"/>
        <v>0</v>
      </c>
      <c r="CZ77">
        <f t="shared" si="82"/>
        <v>0</v>
      </c>
      <c r="DC77" t="s">
        <v>3</v>
      </c>
      <c r="DD77" t="s">
        <v>3</v>
      </c>
      <c r="DE77" t="s">
        <v>3</v>
      </c>
      <c r="DF77" t="s">
        <v>3</v>
      </c>
      <c r="DG77" t="s">
        <v>3</v>
      </c>
      <c r="DH77" t="s">
        <v>3</v>
      </c>
      <c r="DI77" t="s">
        <v>3</v>
      </c>
      <c r="DJ77" t="s">
        <v>3</v>
      </c>
      <c r="DK77" t="s">
        <v>3</v>
      </c>
      <c r="DL77" t="s">
        <v>3</v>
      </c>
      <c r="DM77" t="s">
        <v>3</v>
      </c>
      <c r="DN77">
        <v>0</v>
      </c>
      <c r="DO77">
        <v>0</v>
      </c>
      <c r="DP77">
        <v>1</v>
      </c>
      <c r="DQ77">
        <v>1</v>
      </c>
      <c r="DU77">
        <v>1010</v>
      </c>
      <c r="DV77" t="s">
        <v>128</v>
      </c>
      <c r="DW77" t="s">
        <v>128</v>
      </c>
      <c r="DX77">
        <v>1000</v>
      </c>
      <c r="EE77">
        <v>39174537</v>
      </c>
      <c r="EF77">
        <v>2</v>
      </c>
      <c r="EG77" t="s">
        <v>19</v>
      </c>
      <c r="EH77">
        <v>0</v>
      </c>
      <c r="EI77" t="s">
        <v>3</v>
      </c>
      <c r="EJ77">
        <v>1</v>
      </c>
      <c r="EK77">
        <v>23001</v>
      </c>
      <c r="EL77" t="s">
        <v>73</v>
      </c>
      <c r="EM77" t="s">
        <v>74</v>
      </c>
      <c r="EO77" t="s">
        <v>3</v>
      </c>
      <c r="EQ77">
        <v>0</v>
      </c>
      <c r="ER77">
        <v>1740.2</v>
      </c>
      <c r="ES77">
        <v>1740.2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83"/>
        <v>0</v>
      </c>
      <c r="FS77">
        <v>0</v>
      </c>
      <c r="FT77" t="s">
        <v>23</v>
      </c>
      <c r="FU77" t="s">
        <v>24</v>
      </c>
      <c r="FX77">
        <v>117</v>
      </c>
      <c r="FY77">
        <v>75.650000000000006</v>
      </c>
      <c r="GA77" t="s">
        <v>3</v>
      </c>
      <c r="GD77">
        <v>0</v>
      </c>
      <c r="GF77">
        <v>-2138235231</v>
      </c>
      <c r="GG77">
        <v>1</v>
      </c>
      <c r="GH77">
        <v>1</v>
      </c>
      <c r="GI77">
        <v>4</v>
      </c>
      <c r="GJ77">
        <v>0</v>
      </c>
      <c r="GK77">
        <f>ROUND(R77*(S12)/100,2)</f>
        <v>0</v>
      </c>
      <c r="GL77">
        <f t="shared" si="84"/>
        <v>0</v>
      </c>
      <c r="GM77">
        <f t="shared" si="85"/>
        <v>11816.44</v>
      </c>
      <c r="GN77">
        <f t="shared" si="86"/>
        <v>11816.44</v>
      </c>
      <c r="GO77">
        <f t="shared" si="87"/>
        <v>0</v>
      </c>
      <c r="GP77">
        <f t="shared" si="88"/>
        <v>0</v>
      </c>
      <c r="GR77">
        <v>0</v>
      </c>
      <c r="GS77">
        <v>3</v>
      </c>
      <c r="GT77">
        <v>0</v>
      </c>
      <c r="GU77" t="s">
        <v>3</v>
      </c>
      <c r="GV77">
        <f t="shared" si="89"/>
        <v>0</v>
      </c>
      <c r="GW77">
        <v>1</v>
      </c>
      <c r="GX77">
        <f t="shared" si="90"/>
        <v>0</v>
      </c>
      <c r="HA77">
        <v>0</v>
      </c>
      <c r="HB77">
        <v>0</v>
      </c>
      <c r="IK77">
        <v>0</v>
      </c>
    </row>
    <row r="78" spans="1:255" x14ac:dyDescent="0.2">
      <c r="A78" s="2">
        <v>18</v>
      </c>
      <c r="B78" s="2">
        <v>1</v>
      </c>
      <c r="C78" s="2">
        <v>99</v>
      </c>
      <c r="D78" s="2"/>
      <c r="E78" s="2" t="s">
        <v>133</v>
      </c>
      <c r="F78" s="2" t="s">
        <v>102</v>
      </c>
      <c r="G78" s="2" t="s">
        <v>103</v>
      </c>
      <c r="H78" s="2" t="s">
        <v>104</v>
      </c>
      <c r="I78" s="2">
        <f>I60*J78</f>
        <v>0.04</v>
      </c>
      <c r="J78" s="2">
        <v>8.8888888888888892E-2</v>
      </c>
      <c r="K78" s="2"/>
      <c r="L78" s="2"/>
      <c r="M78" s="2"/>
      <c r="N78" s="2"/>
      <c r="O78" s="2">
        <f t="shared" si="58"/>
        <v>302.83999999999997</v>
      </c>
      <c r="P78" s="2">
        <f t="shared" si="59"/>
        <v>302.83999999999997</v>
      </c>
      <c r="Q78" s="2">
        <f t="shared" si="60"/>
        <v>0</v>
      </c>
      <c r="R78" s="2">
        <f t="shared" si="61"/>
        <v>0</v>
      </c>
      <c r="S78" s="2">
        <f t="shared" si="62"/>
        <v>0</v>
      </c>
      <c r="T78" s="2">
        <f t="shared" si="63"/>
        <v>0</v>
      </c>
      <c r="U78" s="2">
        <f t="shared" si="64"/>
        <v>0</v>
      </c>
      <c r="V78" s="2">
        <f t="shared" si="65"/>
        <v>0</v>
      </c>
      <c r="W78" s="2">
        <f t="shared" si="66"/>
        <v>0</v>
      </c>
      <c r="X78" s="2">
        <f t="shared" si="67"/>
        <v>0</v>
      </c>
      <c r="Y78" s="2">
        <f t="shared" si="68"/>
        <v>0</v>
      </c>
      <c r="Z78" s="2"/>
      <c r="AA78" s="2">
        <v>39612628</v>
      </c>
      <c r="AB78" s="2">
        <f t="shared" si="69"/>
        <v>7571</v>
      </c>
      <c r="AC78" s="2">
        <f t="shared" si="91"/>
        <v>7571</v>
      </c>
      <c r="AD78" s="2">
        <f t="shared" si="92"/>
        <v>0</v>
      </c>
      <c r="AE78" s="2">
        <f t="shared" si="93"/>
        <v>0</v>
      </c>
      <c r="AF78" s="2">
        <f t="shared" si="94"/>
        <v>0</v>
      </c>
      <c r="AG78" s="2">
        <f t="shared" si="70"/>
        <v>0</v>
      </c>
      <c r="AH78" s="2">
        <f t="shared" si="95"/>
        <v>0</v>
      </c>
      <c r="AI78" s="2">
        <f t="shared" si="96"/>
        <v>0</v>
      </c>
      <c r="AJ78" s="2">
        <f t="shared" si="71"/>
        <v>0</v>
      </c>
      <c r="AK78" s="2">
        <v>7571</v>
      </c>
      <c r="AL78" s="2">
        <v>7571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117</v>
      </c>
      <c r="AU78" s="2">
        <v>76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3</v>
      </c>
      <c r="BE78" s="2" t="s">
        <v>3</v>
      </c>
      <c r="BF78" s="2" t="s">
        <v>3</v>
      </c>
      <c r="BG78" s="2" t="s">
        <v>3</v>
      </c>
      <c r="BH78" s="2">
        <v>3</v>
      </c>
      <c r="BI78" s="2">
        <v>1</v>
      </c>
      <c r="BJ78" s="2" t="s">
        <v>105</v>
      </c>
      <c r="BK78" s="2"/>
      <c r="BL78" s="2"/>
      <c r="BM78" s="2">
        <v>23001</v>
      </c>
      <c r="BN78" s="2">
        <v>0</v>
      </c>
      <c r="BO78" s="2" t="s">
        <v>3</v>
      </c>
      <c r="BP78" s="2">
        <v>0</v>
      </c>
      <c r="BQ78" s="2">
        <v>2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3</v>
      </c>
      <c r="BZ78" s="2">
        <v>130</v>
      </c>
      <c r="CA78" s="2">
        <v>89</v>
      </c>
      <c r="CB78" s="2"/>
      <c r="CC78" s="2"/>
      <c r="CD78" s="2"/>
      <c r="CE78" s="2"/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3</v>
      </c>
      <c r="CO78" s="2">
        <v>0</v>
      </c>
      <c r="CP78" s="2">
        <f t="shared" si="72"/>
        <v>302.83999999999997</v>
      </c>
      <c r="CQ78" s="2">
        <f t="shared" si="73"/>
        <v>7571</v>
      </c>
      <c r="CR78" s="2">
        <f t="shared" si="74"/>
        <v>0</v>
      </c>
      <c r="CS78" s="2">
        <f t="shared" si="75"/>
        <v>0</v>
      </c>
      <c r="CT78" s="2">
        <f t="shared" si="76"/>
        <v>0</v>
      </c>
      <c r="CU78" s="2">
        <f t="shared" si="77"/>
        <v>0</v>
      </c>
      <c r="CV78" s="2">
        <f t="shared" si="78"/>
        <v>0</v>
      </c>
      <c r="CW78" s="2">
        <f t="shared" si="79"/>
        <v>0</v>
      </c>
      <c r="CX78" s="2">
        <f t="shared" si="80"/>
        <v>0</v>
      </c>
      <c r="CY78" s="2">
        <f t="shared" si="81"/>
        <v>0</v>
      </c>
      <c r="CZ78" s="2">
        <f t="shared" si="82"/>
        <v>0</v>
      </c>
      <c r="DA78" s="2"/>
      <c r="DB78" s="2"/>
      <c r="DC78" s="2" t="s">
        <v>3</v>
      </c>
      <c r="DD78" s="2" t="s">
        <v>3</v>
      </c>
      <c r="DE78" s="2" t="s">
        <v>3</v>
      </c>
      <c r="DF78" s="2" t="s">
        <v>3</v>
      </c>
      <c r="DG78" s="2" t="s">
        <v>3</v>
      </c>
      <c r="DH78" s="2" t="s">
        <v>3</v>
      </c>
      <c r="DI78" s="2" t="s">
        <v>3</v>
      </c>
      <c r="DJ78" s="2" t="s">
        <v>3</v>
      </c>
      <c r="DK78" s="2" t="s">
        <v>3</v>
      </c>
      <c r="DL78" s="2" t="s">
        <v>3</v>
      </c>
      <c r="DM78" s="2" t="s">
        <v>3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1009</v>
      </c>
      <c r="DV78" s="2" t="s">
        <v>104</v>
      </c>
      <c r="DW78" s="2" t="s">
        <v>104</v>
      </c>
      <c r="DX78" s="2">
        <v>1000</v>
      </c>
      <c r="DY78" s="2"/>
      <c r="DZ78" s="2"/>
      <c r="EA78" s="2"/>
      <c r="EB78" s="2"/>
      <c r="EC78" s="2"/>
      <c r="ED78" s="2"/>
      <c r="EE78" s="2">
        <v>39174537</v>
      </c>
      <c r="EF78" s="2">
        <v>2</v>
      </c>
      <c r="EG78" s="2" t="s">
        <v>19</v>
      </c>
      <c r="EH78" s="2">
        <v>0</v>
      </c>
      <c r="EI78" s="2" t="s">
        <v>3</v>
      </c>
      <c r="EJ78" s="2">
        <v>1</v>
      </c>
      <c r="EK78" s="2">
        <v>23001</v>
      </c>
      <c r="EL78" s="2" t="s">
        <v>73</v>
      </c>
      <c r="EM78" s="2" t="s">
        <v>74</v>
      </c>
      <c r="EN78" s="2"/>
      <c r="EO78" s="2" t="s">
        <v>3</v>
      </c>
      <c r="EP78" s="2"/>
      <c r="EQ78" s="2">
        <v>0</v>
      </c>
      <c r="ER78" s="2">
        <v>7571</v>
      </c>
      <c r="ES78" s="2">
        <v>7571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83"/>
        <v>0</v>
      </c>
      <c r="FS78" s="2">
        <v>0</v>
      </c>
      <c r="FT78" s="2" t="s">
        <v>23</v>
      </c>
      <c r="FU78" s="2" t="s">
        <v>24</v>
      </c>
      <c r="FV78" s="2"/>
      <c r="FW78" s="2"/>
      <c r="FX78" s="2">
        <v>117</v>
      </c>
      <c r="FY78" s="2">
        <v>75.650000000000006</v>
      </c>
      <c r="FZ78" s="2"/>
      <c r="GA78" s="2" t="s">
        <v>3</v>
      </c>
      <c r="GB78" s="2"/>
      <c r="GC78" s="2"/>
      <c r="GD78" s="2">
        <v>0</v>
      </c>
      <c r="GE78" s="2"/>
      <c r="GF78" s="2">
        <v>-263122178</v>
      </c>
      <c r="GG78" s="2">
        <v>2</v>
      </c>
      <c r="GH78" s="2">
        <v>1</v>
      </c>
      <c r="GI78" s="2">
        <v>-2</v>
      </c>
      <c r="GJ78" s="2">
        <v>0</v>
      </c>
      <c r="GK78" s="2">
        <f>ROUND(R78*(R12)/100,2)</f>
        <v>0</v>
      </c>
      <c r="GL78" s="2">
        <f t="shared" si="84"/>
        <v>0</v>
      </c>
      <c r="GM78" s="2">
        <f t="shared" si="85"/>
        <v>302.83999999999997</v>
      </c>
      <c r="GN78" s="2">
        <f t="shared" si="86"/>
        <v>302.83999999999997</v>
      </c>
      <c r="GO78" s="2">
        <f t="shared" si="87"/>
        <v>0</v>
      </c>
      <c r="GP78" s="2">
        <f t="shared" si="88"/>
        <v>0</v>
      </c>
      <c r="GQ78" s="2"/>
      <c r="GR78" s="2">
        <v>0</v>
      </c>
      <c r="GS78" s="2">
        <v>3</v>
      </c>
      <c r="GT78" s="2">
        <v>0</v>
      </c>
      <c r="GU78" s="2" t="s">
        <v>3</v>
      </c>
      <c r="GV78" s="2">
        <f t="shared" si="89"/>
        <v>0</v>
      </c>
      <c r="GW78" s="2">
        <v>1</v>
      </c>
      <c r="GX78" s="2">
        <f t="shared" si="90"/>
        <v>0</v>
      </c>
      <c r="GY78" s="2"/>
      <c r="GZ78" s="2"/>
      <c r="HA78" s="2">
        <v>0</v>
      </c>
      <c r="HB78" s="2">
        <v>0</v>
      </c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18</v>
      </c>
      <c r="B79">
        <v>1</v>
      </c>
      <c r="C79">
        <v>120</v>
      </c>
      <c r="E79" t="s">
        <v>133</v>
      </c>
      <c r="F79" t="s">
        <v>102</v>
      </c>
      <c r="G79" t="s">
        <v>103</v>
      </c>
      <c r="H79" t="s">
        <v>104</v>
      </c>
      <c r="I79">
        <f>I61*J79</f>
        <v>0.04</v>
      </c>
      <c r="J79">
        <v>8.8888888888888892E-2</v>
      </c>
      <c r="O79">
        <f t="shared" si="58"/>
        <v>1559.63</v>
      </c>
      <c r="P79">
        <f t="shared" si="59"/>
        <v>1559.63</v>
      </c>
      <c r="Q79">
        <f t="shared" si="60"/>
        <v>0</v>
      </c>
      <c r="R79">
        <f t="shared" si="61"/>
        <v>0</v>
      </c>
      <c r="S79">
        <f t="shared" si="62"/>
        <v>0</v>
      </c>
      <c r="T79">
        <f t="shared" si="63"/>
        <v>0</v>
      </c>
      <c r="U79">
        <f t="shared" si="64"/>
        <v>0</v>
      </c>
      <c r="V79">
        <f t="shared" si="65"/>
        <v>0</v>
      </c>
      <c r="W79">
        <f t="shared" si="66"/>
        <v>0</v>
      </c>
      <c r="X79">
        <f t="shared" si="67"/>
        <v>0</v>
      </c>
      <c r="Y79">
        <f t="shared" si="68"/>
        <v>0</v>
      </c>
      <c r="AA79">
        <v>39612629</v>
      </c>
      <c r="AB79">
        <f t="shared" si="69"/>
        <v>7571</v>
      </c>
      <c r="AC79">
        <f t="shared" si="91"/>
        <v>7571</v>
      </c>
      <c r="AD79">
        <f t="shared" si="92"/>
        <v>0</v>
      </c>
      <c r="AE79">
        <f t="shared" si="93"/>
        <v>0</v>
      </c>
      <c r="AF79">
        <f t="shared" si="94"/>
        <v>0</v>
      </c>
      <c r="AG79">
        <f t="shared" si="70"/>
        <v>0</v>
      </c>
      <c r="AH79">
        <f t="shared" si="95"/>
        <v>0</v>
      </c>
      <c r="AI79">
        <f t="shared" si="96"/>
        <v>0</v>
      </c>
      <c r="AJ79">
        <f t="shared" si="71"/>
        <v>0</v>
      </c>
      <c r="AK79">
        <v>7571</v>
      </c>
      <c r="AL79">
        <v>7571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117</v>
      </c>
      <c r="AU79">
        <v>76</v>
      </c>
      <c r="AV79">
        <v>1</v>
      </c>
      <c r="AW79">
        <v>1</v>
      </c>
      <c r="AZ79">
        <v>5.15</v>
      </c>
      <c r="BA79">
        <v>1</v>
      </c>
      <c r="BB79">
        <v>1</v>
      </c>
      <c r="BC79">
        <v>5.15</v>
      </c>
      <c r="BD79" t="s">
        <v>3</v>
      </c>
      <c r="BE79" t="s">
        <v>3</v>
      </c>
      <c r="BF79" t="s">
        <v>3</v>
      </c>
      <c r="BG79" t="s">
        <v>3</v>
      </c>
      <c r="BH79">
        <v>3</v>
      </c>
      <c r="BI79">
        <v>1</v>
      </c>
      <c r="BJ79" t="s">
        <v>105</v>
      </c>
      <c r="BM79">
        <v>23001</v>
      </c>
      <c r="BN79">
        <v>0</v>
      </c>
      <c r="BO79" t="s">
        <v>3</v>
      </c>
      <c r="BP79">
        <v>0</v>
      </c>
      <c r="BQ79">
        <v>2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3</v>
      </c>
      <c r="BZ79">
        <v>130</v>
      </c>
      <c r="CA79">
        <v>89</v>
      </c>
      <c r="CF79">
        <v>0</v>
      </c>
      <c r="CG79">
        <v>0</v>
      </c>
      <c r="CM79">
        <v>0</v>
      </c>
      <c r="CN79" t="s">
        <v>3</v>
      </c>
      <c r="CO79">
        <v>0</v>
      </c>
      <c r="CP79">
        <f t="shared" si="72"/>
        <v>1559.63</v>
      </c>
      <c r="CQ79">
        <f t="shared" si="73"/>
        <v>38990.65</v>
      </c>
      <c r="CR79">
        <f t="shared" si="74"/>
        <v>0</v>
      </c>
      <c r="CS79">
        <f t="shared" si="75"/>
        <v>0</v>
      </c>
      <c r="CT79">
        <f t="shared" si="76"/>
        <v>0</v>
      </c>
      <c r="CU79">
        <f t="shared" si="77"/>
        <v>0</v>
      </c>
      <c r="CV79">
        <f t="shared" si="78"/>
        <v>0</v>
      </c>
      <c r="CW79">
        <f t="shared" si="79"/>
        <v>0</v>
      </c>
      <c r="CX79">
        <f t="shared" si="80"/>
        <v>0</v>
      </c>
      <c r="CY79">
        <f t="shared" si="81"/>
        <v>0</v>
      </c>
      <c r="CZ79">
        <f t="shared" si="82"/>
        <v>0</v>
      </c>
      <c r="DC79" t="s">
        <v>3</v>
      </c>
      <c r="DD79" t="s">
        <v>3</v>
      </c>
      <c r="DE79" t="s">
        <v>3</v>
      </c>
      <c r="DF79" t="s">
        <v>3</v>
      </c>
      <c r="DG79" t="s">
        <v>3</v>
      </c>
      <c r="DH79" t="s">
        <v>3</v>
      </c>
      <c r="DI79" t="s">
        <v>3</v>
      </c>
      <c r="DJ79" t="s">
        <v>3</v>
      </c>
      <c r="DK79" t="s">
        <v>3</v>
      </c>
      <c r="DL79" t="s">
        <v>3</v>
      </c>
      <c r="DM79" t="s">
        <v>3</v>
      </c>
      <c r="DN79">
        <v>0</v>
      </c>
      <c r="DO79">
        <v>0</v>
      </c>
      <c r="DP79">
        <v>1</v>
      </c>
      <c r="DQ79">
        <v>1</v>
      </c>
      <c r="DU79">
        <v>1009</v>
      </c>
      <c r="DV79" t="s">
        <v>104</v>
      </c>
      <c r="DW79" t="s">
        <v>104</v>
      </c>
      <c r="DX79">
        <v>1000</v>
      </c>
      <c r="EE79">
        <v>39174537</v>
      </c>
      <c r="EF79">
        <v>2</v>
      </c>
      <c r="EG79" t="s">
        <v>19</v>
      </c>
      <c r="EH79">
        <v>0</v>
      </c>
      <c r="EI79" t="s">
        <v>3</v>
      </c>
      <c r="EJ79">
        <v>1</v>
      </c>
      <c r="EK79">
        <v>23001</v>
      </c>
      <c r="EL79" t="s">
        <v>73</v>
      </c>
      <c r="EM79" t="s">
        <v>74</v>
      </c>
      <c r="EO79" t="s">
        <v>3</v>
      </c>
      <c r="EQ79">
        <v>0</v>
      </c>
      <c r="ER79">
        <v>7571</v>
      </c>
      <c r="ES79">
        <v>7571</v>
      </c>
      <c r="ET79">
        <v>0</v>
      </c>
      <c r="EU79">
        <v>0</v>
      </c>
      <c r="EV79">
        <v>0</v>
      </c>
      <c r="EW79">
        <v>0</v>
      </c>
      <c r="EX79">
        <v>0</v>
      </c>
      <c r="FQ79">
        <v>0</v>
      </c>
      <c r="FR79">
        <f t="shared" si="83"/>
        <v>0</v>
      </c>
      <c r="FS79">
        <v>0</v>
      </c>
      <c r="FT79" t="s">
        <v>23</v>
      </c>
      <c r="FU79" t="s">
        <v>24</v>
      </c>
      <c r="FX79">
        <v>117</v>
      </c>
      <c r="FY79">
        <v>75.650000000000006</v>
      </c>
      <c r="GA79" t="s">
        <v>3</v>
      </c>
      <c r="GD79">
        <v>0</v>
      </c>
      <c r="GF79">
        <v>-263122178</v>
      </c>
      <c r="GG79">
        <v>1</v>
      </c>
      <c r="GH79">
        <v>1</v>
      </c>
      <c r="GI79">
        <v>4</v>
      </c>
      <c r="GJ79">
        <v>0</v>
      </c>
      <c r="GK79">
        <f>ROUND(R79*(S12)/100,2)</f>
        <v>0</v>
      </c>
      <c r="GL79">
        <f t="shared" si="84"/>
        <v>0</v>
      </c>
      <c r="GM79">
        <f t="shared" si="85"/>
        <v>1559.63</v>
      </c>
      <c r="GN79">
        <f t="shared" si="86"/>
        <v>1559.63</v>
      </c>
      <c r="GO79">
        <f t="shared" si="87"/>
        <v>0</v>
      </c>
      <c r="GP79">
        <f t="shared" si="88"/>
        <v>0</v>
      </c>
      <c r="GR79">
        <v>0</v>
      </c>
      <c r="GS79">
        <v>3</v>
      </c>
      <c r="GT79">
        <v>0</v>
      </c>
      <c r="GU79" t="s">
        <v>3</v>
      </c>
      <c r="GV79">
        <f t="shared" si="89"/>
        <v>0</v>
      </c>
      <c r="GW79">
        <v>1</v>
      </c>
      <c r="GX79">
        <f t="shared" si="90"/>
        <v>0</v>
      </c>
      <c r="HA79">
        <v>0</v>
      </c>
      <c r="HB79">
        <v>0</v>
      </c>
      <c r="IK79">
        <v>0</v>
      </c>
    </row>
    <row r="80" spans="1:255" x14ac:dyDescent="0.2">
      <c r="A80" s="2">
        <v>18</v>
      </c>
      <c r="B80" s="2">
        <v>1</v>
      </c>
      <c r="C80" s="2">
        <v>100</v>
      </c>
      <c r="D80" s="2"/>
      <c r="E80" s="2" t="s">
        <v>134</v>
      </c>
      <c r="F80" s="2" t="s">
        <v>135</v>
      </c>
      <c r="G80" s="2" t="s">
        <v>136</v>
      </c>
      <c r="H80" s="2" t="s">
        <v>99</v>
      </c>
      <c r="I80" s="2">
        <f>I60*J80</f>
        <v>1</v>
      </c>
      <c r="J80" s="2">
        <v>2.2222222222222223</v>
      </c>
      <c r="K80" s="2"/>
      <c r="L80" s="2"/>
      <c r="M80" s="2"/>
      <c r="N80" s="2"/>
      <c r="O80" s="2">
        <f t="shared" si="58"/>
        <v>0</v>
      </c>
      <c r="P80" s="2">
        <f t="shared" si="59"/>
        <v>0</v>
      </c>
      <c r="Q80" s="2">
        <f t="shared" si="60"/>
        <v>0</v>
      </c>
      <c r="R80" s="2">
        <f t="shared" si="61"/>
        <v>0</v>
      </c>
      <c r="S80" s="2">
        <f t="shared" si="62"/>
        <v>0</v>
      </c>
      <c r="T80" s="2">
        <f t="shared" si="63"/>
        <v>0</v>
      </c>
      <c r="U80" s="2">
        <f t="shared" si="64"/>
        <v>0</v>
      </c>
      <c r="V80" s="2">
        <f t="shared" si="65"/>
        <v>0</v>
      </c>
      <c r="W80" s="2">
        <f t="shared" si="66"/>
        <v>0</v>
      </c>
      <c r="X80" s="2">
        <f t="shared" si="67"/>
        <v>0</v>
      </c>
      <c r="Y80" s="2">
        <f t="shared" si="68"/>
        <v>0</v>
      </c>
      <c r="Z80" s="2"/>
      <c r="AA80" s="2">
        <v>39612628</v>
      </c>
      <c r="AB80" s="2">
        <f t="shared" si="69"/>
        <v>0</v>
      </c>
      <c r="AC80" s="2">
        <f t="shared" si="91"/>
        <v>0</v>
      </c>
      <c r="AD80" s="2">
        <f t="shared" si="92"/>
        <v>0</v>
      </c>
      <c r="AE80" s="2">
        <f t="shared" si="93"/>
        <v>0</v>
      </c>
      <c r="AF80" s="2">
        <f t="shared" si="94"/>
        <v>0</v>
      </c>
      <c r="AG80" s="2">
        <f t="shared" si="70"/>
        <v>0</v>
      </c>
      <c r="AH80" s="2">
        <f t="shared" si="95"/>
        <v>0</v>
      </c>
      <c r="AI80" s="2">
        <f t="shared" si="96"/>
        <v>0</v>
      </c>
      <c r="AJ80" s="2">
        <f t="shared" si="71"/>
        <v>0</v>
      </c>
      <c r="AK80" s="2">
        <v>0</v>
      </c>
      <c r="AL80" s="2">
        <v>0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117</v>
      </c>
      <c r="AU80" s="2">
        <v>76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3</v>
      </c>
      <c r="BE80" s="2" t="s">
        <v>3</v>
      </c>
      <c r="BF80" s="2" t="s">
        <v>3</v>
      </c>
      <c r="BG80" s="2" t="s">
        <v>3</v>
      </c>
      <c r="BH80" s="2">
        <v>3</v>
      </c>
      <c r="BI80" s="2">
        <v>1</v>
      </c>
      <c r="BJ80" s="2" t="s">
        <v>3</v>
      </c>
      <c r="BK80" s="2"/>
      <c r="BL80" s="2"/>
      <c r="BM80" s="2">
        <v>23001</v>
      </c>
      <c r="BN80" s="2">
        <v>0</v>
      </c>
      <c r="BO80" s="2" t="s">
        <v>3</v>
      </c>
      <c r="BP80" s="2">
        <v>0</v>
      </c>
      <c r="BQ80" s="2">
        <v>2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3</v>
      </c>
      <c r="BZ80" s="2">
        <v>130</v>
      </c>
      <c r="CA80" s="2">
        <v>89</v>
      </c>
      <c r="CB80" s="2"/>
      <c r="CC80" s="2"/>
      <c r="CD80" s="2"/>
      <c r="CE80" s="2"/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3</v>
      </c>
      <c r="CO80" s="2">
        <v>0</v>
      </c>
      <c r="CP80" s="2">
        <f t="shared" si="72"/>
        <v>0</v>
      </c>
      <c r="CQ80" s="2">
        <f t="shared" si="73"/>
        <v>0</v>
      </c>
      <c r="CR80" s="2">
        <f t="shared" si="74"/>
        <v>0</v>
      </c>
      <c r="CS80" s="2">
        <f t="shared" si="75"/>
        <v>0</v>
      </c>
      <c r="CT80" s="2">
        <f t="shared" si="76"/>
        <v>0</v>
      </c>
      <c r="CU80" s="2">
        <f t="shared" si="77"/>
        <v>0</v>
      </c>
      <c r="CV80" s="2">
        <f t="shared" si="78"/>
        <v>0</v>
      </c>
      <c r="CW80" s="2">
        <f t="shared" si="79"/>
        <v>0</v>
      </c>
      <c r="CX80" s="2">
        <f t="shared" si="80"/>
        <v>0</v>
      </c>
      <c r="CY80" s="2">
        <f t="shared" si="81"/>
        <v>0</v>
      </c>
      <c r="CZ80" s="2">
        <f t="shared" si="82"/>
        <v>0</v>
      </c>
      <c r="DA80" s="2"/>
      <c r="DB80" s="2"/>
      <c r="DC80" s="2" t="s">
        <v>3</v>
      </c>
      <c r="DD80" s="2" t="s">
        <v>3</v>
      </c>
      <c r="DE80" s="2" t="s">
        <v>3</v>
      </c>
      <c r="DF80" s="2" t="s">
        <v>3</v>
      </c>
      <c r="DG80" s="2" t="s">
        <v>3</v>
      </c>
      <c r="DH80" s="2" t="s">
        <v>3</v>
      </c>
      <c r="DI80" s="2" t="s">
        <v>3</v>
      </c>
      <c r="DJ80" s="2" t="s">
        <v>3</v>
      </c>
      <c r="DK80" s="2" t="s">
        <v>3</v>
      </c>
      <c r="DL80" s="2" t="s">
        <v>3</v>
      </c>
      <c r="DM80" s="2" t="s">
        <v>3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1010</v>
      </c>
      <c r="DV80" s="2" t="s">
        <v>99</v>
      </c>
      <c r="DW80" s="2" t="s">
        <v>99</v>
      </c>
      <c r="DX80" s="2">
        <v>1</v>
      </c>
      <c r="DY80" s="2"/>
      <c r="DZ80" s="2"/>
      <c r="EA80" s="2"/>
      <c r="EB80" s="2"/>
      <c r="EC80" s="2"/>
      <c r="ED80" s="2"/>
      <c r="EE80" s="2">
        <v>39174537</v>
      </c>
      <c r="EF80" s="2">
        <v>2</v>
      </c>
      <c r="EG80" s="2" t="s">
        <v>19</v>
      </c>
      <c r="EH80" s="2">
        <v>0</v>
      </c>
      <c r="EI80" s="2" t="s">
        <v>3</v>
      </c>
      <c r="EJ80" s="2">
        <v>1</v>
      </c>
      <c r="EK80" s="2">
        <v>23001</v>
      </c>
      <c r="EL80" s="2" t="s">
        <v>73</v>
      </c>
      <c r="EM80" s="2" t="s">
        <v>74</v>
      </c>
      <c r="EN80" s="2"/>
      <c r="EO80" s="2" t="s">
        <v>3</v>
      </c>
      <c r="EP80" s="2"/>
      <c r="EQ80" s="2">
        <v>0</v>
      </c>
      <c r="ER80" s="2">
        <v>0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83"/>
        <v>0</v>
      </c>
      <c r="FS80" s="2">
        <v>0</v>
      </c>
      <c r="FT80" s="2" t="s">
        <v>23</v>
      </c>
      <c r="FU80" s="2" t="s">
        <v>24</v>
      </c>
      <c r="FV80" s="2"/>
      <c r="FW80" s="2"/>
      <c r="FX80" s="2">
        <v>117</v>
      </c>
      <c r="FY80" s="2">
        <v>75.650000000000006</v>
      </c>
      <c r="FZ80" s="2"/>
      <c r="GA80" s="2" t="s">
        <v>3</v>
      </c>
      <c r="GB80" s="2"/>
      <c r="GC80" s="2"/>
      <c r="GD80" s="2">
        <v>0</v>
      </c>
      <c r="GE80" s="2"/>
      <c r="GF80" s="2">
        <v>2016583562</v>
      </c>
      <c r="GG80" s="2">
        <v>2</v>
      </c>
      <c r="GH80" s="2">
        <v>1</v>
      </c>
      <c r="GI80" s="2">
        <v>-2</v>
      </c>
      <c r="GJ80" s="2">
        <v>0</v>
      </c>
      <c r="GK80" s="2">
        <f>ROUND(R80*(R12)/100,2)</f>
        <v>0</v>
      </c>
      <c r="GL80" s="2">
        <f t="shared" si="84"/>
        <v>0</v>
      </c>
      <c r="GM80" s="2">
        <f t="shared" si="85"/>
        <v>0</v>
      </c>
      <c r="GN80" s="2">
        <f t="shared" si="86"/>
        <v>0</v>
      </c>
      <c r="GO80" s="2">
        <f t="shared" si="87"/>
        <v>0</v>
      </c>
      <c r="GP80" s="2">
        <f t="shared" si="88"/>
        <v>0</v>
      </c>
      <c r="GQ80" s="2"/>
      <c r="GR80" s="2">
        <v>0</v>
      </c>
      <c r="GS80" s="2">
        <v>3</v>
      </c>
      <c r="GT80" s="2">
        <v>0</v>
      </c>
      <c r="GU80" s="2" t="s">
        <v>3</v>
      </c>
      <c r="GV80" s="2">
        <f t="shared" si="89"/>
        <v>0</v>
      </c>
      <c r="GW80" s="2">
        <v>1</v>
      </c>
      <c r="GX80" s="2">
        <f t="shared" si="90"/>
        <v>0</v>
      </c>
      <c r="GY80" s="2"/>
      <c r="GZ80" s="2"/>
      <c r="HA80" s="2">
        <v>0</v>
      </c>
      <c r="HB80" s="2">
        <v>0</v>
      </c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18</v>
      </c>
      <c r="B81">
        <v>1</v>
      </c>
      <c r="C81">
        <v>121</v>
      </c>
      <c r="E81" t="s">
        <v>134</v>
      </c>
      <c r="F81" t="s">
        <v>135</v>
      </c>
      <c r="G81" t="s">
        <v>136</v>
      </c>
      <c r="H81" t="s">
        <v>99</v>
      </c>
      <c r="I81">
        <f>I61*J81</f>
        <v>1</v>
      </c>
      <c r="J81">
        <v>2.2222222222222223</v>
      </c>
      <c r="O81">
        <f t="shared" si="58"/>
        <v>0</v>
      </c>
      <c r="P81">
        <f t="shared" si="59"/>
        <v>0</v>
      </c>
      <c r="Q81">
        <f t="shared" si="60"/>
        <v>0</v>
      </c>
      <c r="R81">
        <f t="shared" si="61"/>
        <v>0</v>
      </c>
      <c r="S81">
        <f t="shared" si="62"/>
        <v>0</v>
      </c>
      <c r="T81">
        <f t="shared" si="63"/>
        <v>0</v>
      </c>
      <c r="U81">
        <f t="shared" si="64"/>
        <v>0</v>
      </c>
      <c r="V81">
        <f t="shared" si="65"/>
        <v>0</v>
      </c>
      <c r="W81">
        <f t="shared" si="66"/>
        <v>0</v>
      </c>
      <c r="X81">
        <f t="shared" si="67"/>
        <v>0</v>
      </c>
      <c r="Y81">
        <f t="shared" si="68"/>
        <v>0</v>
      </c>
      <c r="AA81">
        <v>39612629</v>
      </c>
      <c r="AB81">
        <f t="shared" si="69"/>
        <v>0</v>
      </c>
      <c r="AC81">
        <f t="shared" si="91"/>
        <v>0</v>
      </c>
      <c r="AD81">
        <f t="shared" si="92"/>
        <v>0</v>
      </c>
      <c r="AE81">
        <f t="shared" si="93"/>
        <v>0</v>
      </c>
      <c r="AF81">
        <f t="shared" si="94"/>
        <v>0</v>
      </c>
      <c r="AG81">
        <f t="shared" si="70"/>
        <v>0</v>
      </c>
      <c r="AH81">
        <f t="shared" si="95"/>
        <v>0</v>
      </c>
      <c r="AI81">
        <f t="shared" si="96"/>
        <v>0</v>
      </c>
      <c r="AJ81">
        <f t="shared" si="71"/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117</v>
      </c>
      <c r="AU81">
        <v>76</v>
      </c>
      <c r="AV81">
        <v>1</v>
      </c>
      <c r="AW81">
        <v>1</v>
      </c>
      <c r="AZ81">
        <v>5.15</v>
      </c>
      <c r="BA81">
        <v>1</v>
      </c>
      <c r="BB81">
        <v>1</v>
      </c>
      <c r="BC81">
        <v>5.15</v>
      </c>
      <c r="BD81" t="s">
        <v>3</v>
      </c>
      <c r="BE81" t="s">
        <v>3</v>
      </c>
      <c r="BF81" t="s">
        <v>3</v>
      </c>
      <c r="BG81" t="s">
        <v>3</v>
      </c>
      <c r="BH81">
        <v>3</v>
      </c>
      <c r="BI81">
        <v>1</v>
      </c>
      <c r="BJ81" t="s">
        <v>3</v>
      </c>
      <c r="BM81">
        <v>23001</v>
      </c>
      <c r="BN81">
        <v>0</v>
      </c>
      <c r="BO81" t="s">
        <v>3</v>
      </c>
      <c r="BP81">
        <v>0</v>
      </c>
      <c r="BQ81">
        <v>2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3</v>
      </c>
      <c r="BZ81">
        <v>130</v>
      </c>
      <c r="CA81">
        <v>89</v>
      </c>
      <c r="CF81">
        <v>0</v>
      </c>
      <c r="CG81">
        <v>0</v>
      </c>
      <c r="CM81">
        <v>0</v>
      </c>
      <c r="CN81" t="s">
        <v>3</v>
      </c>
      <c r="CO81">
        <v>0</v>
      </c>
      <c r="CP81">
        <f t="shared" si="72"/>
        <v>0</v>
      </c>
      <c r="CQ81">
        <f t="shared" si="73"/>
        <v>0</v>
      </c>
      <c r="CR81">
        <f t="shared" si="74"/>
        <v>0</v>
      </c>
      <c r="CS81">
        <f t="shared" si="75"/>
        <v>0</v>
      </c>
      <c r="CT81">
        <f t="shared" si="76"/>
        <v>0</v>
      </c>
      <c r="CU81">
        <f t="shared" si="77"/>
        <v>0</v>
      </c>
      <c r="CV81">
        <f t="shared" si="78"/>
        <v>0</v>
      </c>
      <c r="CW81">
        <f t="shared" si="79"/>
        <v>0</v>
      </c>
      <c r="CX81">
        <f t="shared" si="80"/>
        <v>0</v>
      </c>
      <c r="CY81">
        <f t="shared" si="81"/>
        <v>0</v>
      </c>
      <c r="CZ81">
        <f t="shared" si="82"/>
        <v>0</v>
      </c>
      <c r="DC81" t="s">
        <v>3</v>
      </c>
      <c r="DD81" t="s">
        <v>3</v>
      </c>
      <c r="DE81" t="s">
        <v>3</v>
      </c>
      <c r="DF81" t="s">
        <v>3</v>
      </c>
      <c r="DG81" t="s">
        <v>3</v>
      </c>
      <c r="DH81" t="s">
        <v>3</v>
      </c>
      <c r="DI81" t="s">
        <v>3</v>
      </c>
      <c r="DJ81" t="s">
        <v>3</v>
      </c>
      <c r="DK81" t="s">
        <v>3</v>
      </c>
      <c r="DL81" t="s">
        <v>3</v>
      </c>
      <c r="DM81" t="s">
        <v>3</v>
      </c>
      <c r="DN81">
        <v>0</v>
      </c>
      <c r="DO81">
        <v>0</v>
      </c>
      <c r="DP81">
        <v>1</v>
      </c>
      <c r="DQ81">
        <v>1</v>
      </c>
      <c r="DU81">
        <v>1010</v>
      </c>
      <c r="DV81" t="s">
        <v>99</v>
      </c>
      <c r="DW81" t="s">
        <v>99</v>
      </c>
      <c r="DX81">
        <v>1</v>
      </c>
      <c r="EE81">
        <v>39174537</v>
      </c>
      <c r="EF81">
        <v>2</v>
      </c>
      <c r="EG81" t="s">
        <v>19</v>
      </c>
      <c r="EH81">
        <v>0</v>
      </c>
      <c r="EI81" t="s">
        <v>3</v>
      </c>
      <c r="EJ81">
        <v>1</v>
      </c>
      <c r="EK81">
        <v>23001</v>
      </c>
      <c r="EL81" t="s">
        <v>73</v>
      </c>
      <c r="EM81" t="s">
        <v>74</v>
      </c>
      <c r="EO81" t="s">
        <v>3</v>
      </c>
      <c r="EQ81">
        <v>0</v>
      </c>
      <c r="ER81">
        <v>0</v>
      </c>
      <c r="ES81">
        <v>0</v>
      </c>
      <c r="ET81">
        <v>0</v>
      </c>
      <c r="EU81">
        <v>0</v>
      </c>
      <c r="EV81">
        <v>0</v>
      </c>
      <c r="EW81">
        <v>0</v>
      </c>
      <c r="EX81">
        <v>0</v>
      </c>
      <c r="FQ81">
        <v>0</v>
      </c>
      <c r="FR81">
        <f t="shared" si="83"/>
        <v>0</v>
      </c>
      <c r="FS81">
        <v>0</v>
      </c>
      <c r="FT81" t="s">
        <v>23</v>
      </c>
      <c r="FU81" t="s">
        <v>24</v>
      </c>
      <c r="FX81">
        <v>117</v>
      </c>
      <c r="FY81">
        <v>75.650000000000006</v>
      </c>
      <c r="GA81" t="s">
        <v>3</v>
      </c>
      <c r="GD81">
        <v>0</v>
      </c>
      <c r="GF81">
        <v>2016583562</v>
      </c>
      <c r="GG81">
        <v>1</v>
      </c>
      <c r="GH81">
        <v>1</v>
      </c>
      <c r="GI81">
        <v>4</v>
      </c>
      <c r="GJ81">
        <v>0</v>
      </c>
      <c r="GK81">
        <f>ROUND(R81*(S12)/100,2)</f>
        <v>0</v>
      </c>
      <c r="GL81">
        <f t="shared" si="84"/>
        <v>0</v>
      </c>
      <c r="GM81">
        <f t="shared" si="85"/>
        <v>0</v>
      </c>
      <c r="GN81">
        <f t="shared" si="86"/>
        <v>0</v>
      </c>
      <c r="GO81">
        <f t="shared" si="87"/>
        <v>0</v>
      </c>
      <c r="GP81">
        <f t="shared" si="88"/>
        <v>0</v>
      </c>
      <c r="GR81">
        <v>0</v>
      </c>
      <c r="GS81">
        <v>3</v>
      </c>
      <c r="GT81">
        <v>0</v>
      </c>
      <c r="GU81" t="s">
        <v>3</v>
      </c>
      <c r="GV81">
        <f t="shared" si="89"/>
        <v>0</v>
      </c>
      <c r="GW81">
        <v>1</v>
      </c>
      <c r="GX81">
        <f t="shared" si="90"/>
        <v>0</v>
      </c>
      <c r="HA81">
        <v>0</v>
      </c>
      <c r="HB81">
        <v>0</v>
      </c>
      <c r="IK81">
        <v>0</v>
      </c>
    </row>
    <row r="82" spans="1:255" x14ac:dyDescent="0.2">
      <c r="A82" s="2">
        <v>17</v>
      </c>
      <c r="B82" s="2">
        <v>1</v>
      </c>
      <c r="C82" s="2">
        <f>ROW(SmtRes!A143)</f>
        <v>143</v>
      </c>
      <c r="D82" s="2">
        <f>ROW(EtalonRes!A135)</f>
        <v>135</v>
      </c>
      <c r="E82" s="2" t="s">
        <v>137</v>
      </c>
      <c r="F82" s="2" t="s">
        <v>138</v>
      </c>
      <c r="G82" s="2" t="s">
        <v>139</v>
      </c>
      <c r="H82" s="2" t="s">
        <v>71</v>
      </c>
      <c r="I82" s="2">
        <f>ROUND(2/10,9)</f>
        <v>0.2</v>
      </c>
      <c r="J82" s="2">
        <v>0</v>
      </c>
      <c r="K82" s="2"/>
      <c r="L82" s="2"/>
      <c r="M82" s="2"/>
      <c r="N82" s="2"/>
      <c r="O82" s="2">
        <f t="shared" si="58"/>
        <v>1122.6099999999999</v>
      </c>
      <c r="P82" s="2">
        <f t="shared" si="59"/>
        <v>482.58</v>
      </c>
      <c r="Q82" s="2">
        <f t="shared" si="60"/>
        <v>84.23</v>
      </c>
      <c r="R82" s="2">
        <f t="shared" si="61"/>
        <v>10.94</v>
      </c>
      <c r="S82" s="2">
        <f t="shared" si="62"/>
        <v>555.79999999999995</v>
      </c>
      <c r="T82" s="2">
        <f t="shared" si="63"/>
        <v>0</v>
      </c>
      <c r="U82" s="2">
        <f t="shared" si="64"/>
        <v>60.545200000000001</v>
      </c>
      <c r="V82" s="2">
        <f t="shared" si="65"/>
        <v>0.84000000000000008</v>
      </c>
      <c r="W82" s="2">
        <f t="shared" si="66"/>
        <v>0</v>
      </c>
      <c r="X82" s="2">
        <f t="shared" si="67"/>
        <v>663.09</v>
      </c>
      <c r="Y82" s="2">
        <f t="shared" si="68"/>
        <v>430.72</v>
      </c>
      <c r="Z82" s="2"/>
      <c r="AA82" s="2">
        <v>39612628</v>
      </c>
      <c r="AB82" s="2">
        <f t="shared" si="69"/>
        <v>5613.0834999999997</v>
      </c>
      <c r="AC82" s="2">
        <f t="shared" si="91"/>
        <v>2412.9</v>
      </c>
      <c r="AD82" s="2">
        <f>ROUND(((((ET82*1.25))-((EU82*1.25)))+AE82),6)</f>
        <v>421.16250000000002</v>
      </c>
      <c r="AE82" s="2">
        <f>ROUND(((EU82*1.25)),6)</f>
        <v>54.674999999999997</v>
      </c>
      <c r="AF82" s="2">
        <f>ROUND(((EV82*1.15)),6)</f>
        <v>2779.0210000000002</v>
      </c>
      <c r="AG82" s="2">
        <f t="shared" si="70"/>
        <v>0</v>
      </c>
      <c r="AH82" s="2">
        <f>((EW82*1.15))</f>
        <v>302.726</v>
      </c>
      <c r="AI82" s="2">
        <f>((EX82*1.25))</f>
        <v>4.2</v>
      </c>
      <c r="AJ82" s="2">
        <f t="shared" si="71"/>
        <v>0</v>
      </c>
      <c r="AK82" s="2">
        <v>5166.37</v>
      </c>
      <c r="AL82" s="2">
        <v>2412.9</v>
      </c>
      <c r="AM82" s="2">
        <v>336.93</v>
      </c>
      <c r="AN82" s="2">
        <v>43.74</v>
      </c>
      <c r="AO82" s="2">
        <v>2416.54</v>
      </c>
      <c r="AP82" s="2">
        <v>0</v>
      </c>
      <c r="AQ82" s="2">
        <v>263.24</v>
      </c>
      <c r="AR82" s="2">
        <v>3.36</v>
      </c>
      <c r="AS82" s="2">
        <v>0</v>
      </c>
      <c r="AT82" s="2">
        <v>117</v>
      </c>
      <c r="AU82" s="2">
        <v>76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3</v>
      </c>
      <c r="BE82" s="2" t="s">
        <v>3</v>
      </c>
      <c r="BF82" s="2" t="s">
        <v>3</v>
      </c>
      <c r="BG82" s="2" t="s">
        <v>3</v>
      </c>
      <c r="BH82" s="2">
        <v>0</v>
      </c>
      <c r="BI82" s="2">
        <v>1</v>
      </c>
      <c r="BJ82" s="2" t="s">
        <v>140</v>
      </c>
      <c r="BK82" s="2"/>
      <c r="BL82" s="2"/>
      <c r="BM82" s="2">
        <v>23001</v>
      </c>
      <c r="BN82" s="2">
        <v>0</v>
      </c>
      <c r="BO82" s="2" t="s">
        <v>3</v>
      </c>
      <c r="BP82" s="2">
        <v>0</v>
      </c>
      <c r="BQ82" s="2">
        <v>2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3</v>
      </c>
      <c r="BZ82" s="2">
        <v>130</v>
      </c>
      <c r="CA82" s="2">
        <v>89</v>
      </c>
      <c r="CB82" s="2"/>
      <c r="CC82" s="2"/>
      <c r="CD82" s="2"/>
      <c r="CE82" s="2"/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715</v>
      </c>
      <c r="CO82" s="2">
        <v>0</v>
      </c>
      <c r="CP82" s="2">
        <f t="shared" si="72"/>
        <v>1122.6099999999999</v>
      </c>
      <c r="CQ82" s="2">
        <f t="shared" si="73"/>
        <v>2412.9</v>
      </c>
      <c r="CR82" s="2">
        <f t="shared" si="74"/>
        <v>421.16250000000002</v>
      </c>
      <c r="CS82" s="2">
        <f t="shared" si="75"/>
        <v>54.674999999999997</v>
      </c>
      <c r="CT82" s="2">
        <f t="shared" si="76"/>
        <v>2779.0210000000002</v>
      </c>
      <c r="CU82" s="2">
        <f t="shared" si="77"/>
        <v>0</v>
      </c>
      <c r="CV82" s="2">
        <f t="shared" si="78"/>
        <v>302.726</v>
      </c>
      <c r="CW82" s="2">
        <f t="shared" si="79"/>
        <v>4.2</v>
      </c>
      <c r="CX82" s="2">
        <f t="shared" si="80"/>
        <v>0</v>
      </c>
      <c r="CY82" s="2">
        <f t="shared" si="81"/>
        <v>663.08580000000006</v>
      </c>
      <c r="CZ82" s="2">
        <f t="shared" si="82"/>
        <v>430.72239999999999</v>
      </c>
      <c r="DA82" s="2"/>
      <c r="DB82" s="2"/>
      <c r="DC82" s="2" t="s">
        <v>3</v>
      </c>
      <c r="DD82" s="2" t="s">
        <v>3</v>
      </c>
      <c r="DE82" s="2" t="s">
        <v>17</v>
      </c>
      <c r="DF82" s="2" t="s">
        <v>17</v>
      </c>
      <c r="DG82" s="2" t="s">
        <v>18</v>
      </c>
      <c r="DH82" s="2" t="s">
        <v>3</v>
      </c>
      <c r="DI82" s="2" t="s">
        <v>18</v>
      </c>
      <c r="DJ82" s="2" t="s">
        <v>17</v>
      </c>
      <c r="DK82" s="2" t="s">
        <v>3</v>
      </c>
      <c r="DL82" s="2" t="s">
        <v>3</v>
      </c>
      <c r="DM82" s="2" t="s">
        <v>3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1007</v>
      </c>
      <c r="DV82" s="2" t="s">
        <v>71</v>
      </c>
      <c r="DW82" s="2" t="s">
        <v>71</v>
      </c>
      <c r="DX82" s="2">
        <v>10</v>
      </c>
      <c r="DY82" s="2"/>
      <c r="DZ82" s="2"/>
      <c r="EA82" s="2"/>
      <c r="EB82" s="2"/>
      <c r="EC82" s="2"/>
      <c r="ED82" s="2"/>
      <c r="EE82" s="2">
        <v>39174537</v>
      </c>
      <c r="EF82" s="2">
        <v>2</v>
      </c>
      <c r="EG82" s="2" t="s">
        <v>19</v>
      </c>
      <c r="EH82" s="2">
        <v>0</v>
      </c>
      <c r="EI82" s="2" t="s">
        <v>3</v>
      </c>
      <c r="EJ82" s="2">
        <v>1</v>
      </c>
      <c r="EK82" s="2">
        <v>23001</v>
      </c>
      <c r="EL82" s="2" t="s">
        <v>73</v>
      </c>
      <c r="EM82" s="2" t="s">
        <v>74</v>
      </c>
      <c r="EN82" s="2"/>
      <c r="EO82" s="2" t="s">
        <v>22</v>
      </c>
      <c r="EP82" s="2"/>
      <c r="EQ82" s="2">
        <v>131072</v>
      </c>
      <c r="ER82" s="2">
        <v>5166.37</v>
      </c>
      <c r="ES82" s="2">
        <v>2412.9</v>
      </c>
      <c r="ET82" s="2">
        <v>336.93</v>
      </c>
      <c r="EU82" s="2">
        <v>43.74</v>
      </c>
      <c r="EV82" s="2">
        <v>2416.54</v>
      </c>
      <c r="EW82" s="2">
        <v>263.24</v>
      </c>
      <c r="EX82" s="2">
        <v>3.36</v>
      </c>
      <c r="EY82" s="2">
        <v>0</v>
      </c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83"/>
        <v>0</v>
      </c>
      <c r="FS82" s="2">
        <v>0</v>
      </c>
      <c r="FT82" s="2" t="s">
        <v>23</v>
      </c>
      <c r="FU82" s="2" t="s">
        <v>24</v>
      </c>
      <c r="FV82" s="2"/>
      <c r="FW82" s="2"/>
      <c r="FX82" s="2">
        <v>117</v>
      </c>
      <c r="FY82" s="2">
        <v>75.650000000000006</v>
      </c>
      <c r="FZ82" s="2"/>
      <c r="GA82" s="2" t="s">
        <v>3</v>
      </c>
      <c r="GB82" s="2"/>
      <c r="GC82" s="2"/>
      <c r="GD82" s="2">
        <v>0</v>
      </c>
      <c r="GE82" s="2"/>
      <c r="GF82" s="2">
        <v>-1279408477</v>
      </c>
      <c r="GG82" s="2">
        <v>2</v>
      </c>
      <c r="GH82" s="2">
        <v>1</v>
      </c>
      <c r="GI82" s="2">
        <v>-2</v>
      </c>
      <c r="GJ82" s="2">
        <v>0</v>
      </c>
      <c r="GK82" s="2">
        <f>ROUND(R82*(R12)/100,2)</f>
        <v>0</v>
      </c>
      <c r="GL82" s="2">
        <f t="shared" si="84"/>
        <v>0</v>
      </c>
      <c r="GM82" s="2">
        <f t="shared" si="85"/>
        <v>2216.42</v>
      </c>
      <c r="GN82" s="2">
        <f t="shared" si="86"/>
        <v>2216.42</v>
      </c>
      <c r="GO82" s="2">
        <f t="shared" si="87"/>
        <v>0</v>
      </c>
      <c r="GP82" s="2">
        <f t="shared" si="88"/>
        <v>0</v>
      </c>
      <c r="GQ82" s="2"/>
      <c r="GR82" s="2">
        <v>0</v>
      </c>
      <c r="GS82" s="2">
        <v>3</v>
      </c>
      <c r="GT82" s="2">
        <v>0</v>
      </c>
      <c r="GU82" s="2" t="s">
        <v>3</v>
      </c>
      <c r="GV82" s="2">
        <f t="shared" si="89"/>
        <v>0</v>
      </c>
      <c r="GW82" s="2">
        <v>1</v>
      </c>
      <c r="GX82" s="2">
        <f t="shared" si="90"/>
        <v>0</v>
      </c>
      <c r="GY82" s="2"/>
      <c r="GZ82" s="2"/>
      <c r="HA82" s="2">
        <v>0</v>
      </c>
      <c r="HB82" s="2">
        <v>0</v>
      </c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17</v>
      </c>
      <c r="B83">
        <v>1</v>
      </c>
      <c r="C83">
        <f>ROW(SmtRes!A164)</f>
        <v>164</v>
      </c>
      <c r="D83">
        <f>ROW(EtalonRes!A152)</f>
        <v>152</v>
      </c>
      <c r="E83" t="s">
        <v>137</v>
      </c>
      <c r="F83" t="s">
        <v>138</v>
      </c>
      <c r="G83" t="s">
        <v>139</v>
      </c>
      <c r="H83" t="s">
        <v>71</v>
      </c>
      <c r="I83">
        <f>ROUND(2/10,9)</f>
        <v>0.2</v>
      </c>
      <c r="J83">
        <v>0</v>
      </c>
      <c r="O83">
        <f t="shared" si="58"/>
        <v>5781.48</v>
      </c>
      <c r="P83">
        <f t="shared" si="59"/>
        <v>2485.29</v>
      </c>
      <c r="Q83">
        <f t="shared" si="60"/>
        <v>433.8</v>
      </c>
      <c r="R83">
        <f t="shared" si="61"/>
        <v>56.32</v>
      </c>
      <c r="S83">
        <f t="shared" si="62"/>
        <v>2862.39</v>
      </c>
      <c r="T83">
        <f t="shared" si="63"/>
        <v>0</v>
      </c>
      <c r="U83">
        <f t="shared" si="64"/>
        <v>60.545200000000001</v>
      </c>
      <c r="V83">
        <f t="shared" si="65"/>
        <v>0.84000000000000008</v>
      </c>
      <c r="W83">
        <f t="shared" si="66"/>
        <v>0</v>
      </c>
      <c r="X83">
        <f t="shared" si="67"/>
        <v>3414.89</v>
      </c>
      <c r="Y83">
        <f t="shared" si="68"/>
        <v>2218.2199999999998</v>
      </c>
      <c r="AA83">
        <v>39612629</v>
      </c>
      <c r="AB83">
        <f t="shared" si="69"/>
        <v>5613.0834999999997</v>
      </c>
      <c r="AC83">
        <f t="shared" si="91"/>
        <v>2412.9</v>
      </c>
      <c r="AD83">
        <f>ROUND(((((ET83*1.25))-((EU83*1.25)))+AE83),6)</f>
        <v>421.16250000000002</v>
      </c>
      <c r="AE83">
        <f>ROUND(((EU83*1.25)),6)</f>
        <v>54.674999999999997</v>
      </c>
      <c r="AF83">
        <f>ROUND(((EV83*1.15)),6)</f>
        <v>2779.0210000000002</v>
      </c>
      <c r="AG83">
        <f t="shared" si="70"/>
        <v>0</v>
      </c>
      <c r="AH83">
        <f>((EW83*1.15))</f>
        <v>302.726</v>
      </c>
      <c r="AI83">
        <f>((EX83*1.25))</f>
        <v>4.2</v>
      </c>
      <c r="AJ83">
        <f t="shared" si="71"/>
        <v>0</v>
      </c>
      <c r="AK83">
        <v>5166.37</v>
      </c>
      <c r="AL83">
        <v>2412.9</v>
      </c>
      <c r="AM83">
        <v>336.93</v>
      </c>
      <c r="AN83">
        <v>43.74</v>
      </c>
      <c r="AO83">
        <v>2416.54</v>
      </c>
      <c r="AP83">
        <v>0</v>
      </c>
      <c r="AQ83">
        <v>263.24</v>
      </c>
      <c r="AR83">
        <v>3.36</v>
      </c>
      <c r="AS83">
        <v>0</v>
      </c>
      <c r="AT83">
        <v>117</v>
      </c>
      <c r="AU83">
        <v>76</v>
      </c>
      <c r="AV83">
        <v>1</v>
      </c>
      <c r="AW83">
        <v>1</v>
      </c>
      <c r="AZ83">
        <v>5.15</v>
      </c>
      <c r="BA83">
        <v>5.15</v>
      </c>
      <c r="BB83">
        <v>5.15</v>
      </c>
      <c r="BC83">
        <v>5.15</v>
      </c>
      <c r="BD83" t="s">
        <v>3</v>
      </c>
      <c r="BE83" t="s">
        <v>3</v>
      </c>
      <c r="BF83" t="s">
        <v>3</v>
      </c>
      <c r="BG83" t="s">
        <v>3</v>
      </c>
      <c r="BH83">
        <v>0</v>
      </c>
      <c r="BI83">
        <v>1</v>
      </c>
      <c r="BJ83" t="s">
        <v>140</v>
      </c>
      <c r="BM83">
        <v>23001</v>
      </c>
      <c r="BN83">
        <v>0</v>
      </c>
      <c r="BO83" t="s">
        <v>3</v>
      </c>
      <c r="BP83">
        <v>0</v>
      </c>
      <c r="BQ83">
        <v>2</v>
      </c>
      <c r="BR83">
        <v>0</v>
      </c>
      <c r="BS83">
        <v>5.15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3</v>
      </c>
      <c r="BZ83">
        <v>130</v>
      </c>
      <c r="CA83">
        <v>89</v>
      </c>
      <c r="CF83">
        <v>0</v>
      </c>
      <c r="CG83">
        <v>0</v>
      </c>
      <c r="CM83">
        <v>0</v>
      </c>
      <c r="CN83" t="s">
        <v>715</v>
      </c>
      <c r="CO83">
        <v>0</v>
      </c>
      <c r="CP83">
        <f t="shared" si="72"/>
        <v>5781.48</v>
      </c>
      <c r="CQ83">
        <f t="shared" si="73"/>
        <v>12426.435000000001</v>
      </c>
      <c r="CR83">
        <f t="shared" si="74"/>
        <v>2168.9868750000001</v>
      </c>
      <c r="CS83">
        <f t="shared" si="75"/>
        <v>281.57625000000002</v>
      </c>
      <c r="CT83">
        <f t="shared" si="76"/>
        <v>14311.958150000002</v>
      </c>
      <c r="CU83">
        <f t="shared" si="77"/>
        <v>0</v>
      </c>
      <c r="CV83">
        <f t="shared" si="78"/>
        <v>302.726</v>
      </c>
      <c r="CW83">
        <f t="shared" si="79"/>
        <v>4.2</v>
      </c>
      <c r="CX83">
        <f t="shared" si="80"/>
        <v>0</v>
      </c>
      <c r="CY83">
        <f t="shared" si="81"/>
        <v>3414.8906999999999</v>
      </c>
      <c r="CZ83">
        <f t="shared" si="82"/>
        <v>2218.2195999999999</v>
      </c>
      <c r="DC83" t="s">
        <v>3</v>
      </c>
      <c r="DD83" t="s">
        <v>3</v>
      </c>
      <c r="DE83" t="s">
        <v>17</v>
      </c>
      <c r="DF83" t="s">
        <v>17</v>
      </c>
      <c r="DG83" t="s">
        <v>18</v>
      </c>
      <c r="DH83" t="s">
        <v>3</v>
      </c>
      <c r="DI83" t="s">
        <v>18</v>
      </c>
      <c r="DJ83" t="s">
        <v>17</v>
      </c>
      <c r="DK83" t="s">
        <v>3</v>
      </c>
      <c r="DL83" t="s">
        <v>3</v>
      </c>
      <c r="DM83" t="s">
        <v>3</v>
      </c>
      <c r="DN83">
        <v>0</v>
      </c>
      <c r="DO83">
        <v>0</v>
      </c>
      <c r="DP83">
        <v>1</v>
      </c>
      <c r="DQ83">
        <v>1</v>
      </c>
      <c r="DU83">
        <v>1007</v>
      </c>
      <c r="DV83" t="s">
        <v>71</v>
      </c>
      <c r="DW83" t="s">
        <v>71</v>
      </c>
      <c r="DX83">
        <v>10</v>
      </c>
      <c r="EE83">
        <v>39174537</v>
      </c>
      <c r="EF83">
        <v>2</v>
      </c>
      <c r="EG83" t="s">
        <v>19</v>
      </c>
      <c r="EH83">
        <v>0</v>
      </c>
      <c r="EI83" t="s">
        <v>3</v>
      </c>
      <c r="EJ83">
        <v>1</v>
      </c>
      <c r="EK83">
        <v>23001</v>
      </c>
      <c r="EL83" t="s">
        <v>73</v>
      </c>
      <c r="EM83" t="s">
        <v>74</v>
      </c>
      <c r="EO83" t="s">
        <v>22</v>
      </c>
      <c r="EQ83">
        <v>131072</v>
      </c>
      <c r="ER83">
        <v>5166.37</v>
      </c>
      <c r="ES83">
        <v>2412.9</v>
      </c>
      <c r="ET83">
        <v>336.93</v>
      </c>
      <c r="EU83">
        <v>43.74</v>
      </c>
      <c r="EV83">
        <v>2416.54</v>
      </c>
      <c r="EW83">
        <v>263.24</v>
      </c>
      <c r="EX83">
        <v>3.36</v>
      </c>
      <c r="EY83">
        <v>0</v>
      </c>
      <c r="FQ83">
        <v>0</v>
      </c>
      <c r="FR83">
        <f t="shared" si="83"/>
        <v>0</v>
      </c>
      <c r="FS83">
        <v>0</v>
      </c>
      <c r="FT83" t="s">
        <v>23</v>
      </c>
      <c r="FU83" t="s">
        <v>24</v>
      </c>
      <c r="FX83">
        <v>117</v>
      </c>
      <c r="FY83">
        <v>75.650000000000006</v>
      </c>
      <c r="GA83" t="s">
        <v>3</v>
      </c>
      <c r="GD83">
        <v>0</v>
      </c>
      <c r="GF83">
        <v>-1279408477</v>
      </c>
      <c r="GG83">
        <v>1</v>
      </c>
      <c r="GH83">
        <v>1</v>
      </c>
      <c r="GI83">
        <v>4</v>
      </c>
      <c r="GJ83">
        <v>0</v>
      </c>
      <c r="GK83">
        <f>ROUND(R83*(S12)/100,2)</f>
        <v>0</v>
      </c>
      <c r="GL83">
        <f t="shared" si="84"/>
        <v>0</v>
      </c>
      <c r="GM83">
        <f t="shared" si="85"/>
        <v>11414.59</v>
      </c>
      <c r="GN83">
        <f t="shared" si="86"/>
        <v>11414.59</v>
      </c>
      <c r="GO83">
        <f t="shared" si="87"/>
        <v>0</v>
      </c>
      <c r="GP83">
        <f t="shared" si="88"/>
        <v>0</v>
      </c>
      <c r="GR83">
        <v>0</v>
      </c>
      <c r="GS83">
        <v>3</v>
      </c>
      <c r="GT83">
        <v>0</v>
      </c>
      <c r="GU83" t="s">
        <v>3</v>
      </c>
      <c r="GV83">
        <f t="shared" si="89"/>
        <v>0</v>
      </c>
      <c r="GW83">
        <v>1</v>
      </c>
      <c r="GX83">
        <f t="shared" si="90"/>
        <v>0</v>
      </c>
      <c r="HA83">
        <v>0</v>
      </c>
      <c r="HB83">
        <v>0</v>
      </c>
      <c r="IK83">
        <v>0</v>
      </c>
    </row>
    <row r="84" spans="1:255" x14ac:dyDescent="0.2">
      <c r="A84" s="2">
        <v>18</v>
      </c>
      <c r="B84" s="2">
        <v>1</v>
      </c>
      <c r="C84" s="2">
        <v>131</v>
      </c>
      <c r="D84" s="2"/>
      <c r="E84" s="2" t="s">
        <v>141</v>
      </c>
      <c r="F84" s="2" t="s">
        <v>115</v>
      </c>
      <c r="G84" s="2" t="s">
        <v>116</v>
      </c>
      <c r="H84" s="2" t="s">
        <v>28</v>
      </c>
      <c r="I84" s="2">
        <f>I82*J84</f>
        <v>2.1999999999999999E-2</v>
      </c>
      <c r="J84" s="2">
        <v>0.10999999999999999</v>
      </c>
      <c r="K84" s="2"/>
      <c r="L84" s="2"/>
      <c r="M84" s="2"/>
      <c r="N84" s="2"/>
      <c r="O84" s="2">
        <f t="shared" si="58"/>
        <v>0</v>
      </c>
      <c r="P84" s="2">
        <f t="shared" si="59"/>
        <v>0</v>
      </c>
      <c r="Q84" s="2">
        <f t="shared" si="60"/>
        <v>0</v>
      </c>
      <c r="R84" s="2">
        <f t="shared" si="61"/>
        <v>0</v>
      </c>
      <c r="S84" s="2">
        <f t="shared" si="62"/>
        <v>0</v>
      </c>
      <c r="T84" s="2">
        <f t="shared" si="63"/>
        <v>0</v>
      </c>
      <c r="U84" s="2">
        <f t="shared" si="64"/>
        <v>0</v>
      </c>
      <c r="V84" s="2">
        <f t="shared" si="65"/>
        <v>0</v>
      </c>
      <c r="W84" s="2">
        <f t="shared" si="66"/>
        <v>0</v>
      </c>
      <c r="X84" s="2">
        <f t="shared" si="67"/>
        <v>0</v>
      </c>
      <c r="Y84" s="2">
        <f t="shared" si="68"/>
        <v>0</v>
      </c>
      <c r="Z84" s="2"/>
      <c r="AA84" s="2">
        <v>39612628</v>
      </c>
      <c r="AB84" s="2">
        <f t="shared" si="69"/>
        <v>0</v>
      </c>
      <c r="AC84" s="2">
        <f t="shared" si="91"/>
        <v>0</v>
      </c>
      <c r="AD84" s="2">
        <f t="shared" ref="AD84:AD101" si="97">ROUND((((ET84)-(EU84))+AE84),6)</f>
        <v>0</v>
      </c>
      <c r="AE84" s="2">
        <f t="shared" ref="AE84:AE101" si="98">ROUND((EU84),6)</f>
        <v>0</v>
      </c>
      <c r="AF84" s="2">
        <f t="shared" ref="AF84:AF101" si="99">ROUND((EV84),6)</f>
        <v>0</v>
      </c>
      <c r="AG84" s="2">
        <f t="shared" si="70"/>
        <v>0</v>
      </c>
      <c r="AH84" s="2">
        <f t="shared" ref="AH84:AH101" si="100">(EW84)</f>
        <v>0</v>
      </c>
      <c r="AI84" s="2">
        <f t="shared" ref="AI84:AI101" si="101">(EX84)</f>
        <v>0</v>
      </c>
      <c r="AJ84" s="2">
        <f t="shared" si="71"/>
        <v>0</v>
      </c>
      <c r="AK84" s="2">
        <v>0</v>
      </c>
      <c r="AL84" s="2">
        <v>0</v>
      </c>
      <c r="AM84" s="2">
        <v>0</v>
      </c>
      <c r="AN84" s="2">
        <v>0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117</v>
      </c>
      <c r="AU84" s="2">
        <v>76</v>
      </c>
      <c r="AV84" s="2">
        <v>1</v>
      </c>
      <c r="AW84" s="2">
        <v>1</v>
      </c>
      <c r="AX84" s="2"/>
      <c r="AY84" s="2"/>
      <c r="AZ84" s="2">
        <v>1</v>
      </c>
      <c r="BA84" s="2">
        <v>1</v>
      </c>
      <c r="BB84" s="2">
        <v>1</v>
      </c>
      <c r="BC84" s="2">
        <v>1</v>
      </c>
      <c r="BD84" s="2" t="s">
        <v>3</v>
      </c>
      <c r="BE84" s="2" t="s">
        <v>3</v>
      </c>
      <c r="BF84" s="2" t="s">
        <v>3</v>
      </c>
      <c r="BG84" s="2" t="s">
        <v>3</v>
      </c>
      <c r="BH84" s="2">
        <v>3</v>
      </c>
      <c r="BI84" s="2">
        <v>1</v>
      </c>
      <c r="BJ84" s="2" t="s">
        <v>3</v>
      </c>
      <c r="BK84" s="2"/>
      <c r="BL84" s="2"/>
      <c r="BM84" s="2">
        <v>23001</v>
      </c>
      <c r="BN84" s="2">
        <v>0</v>
      </c>
      <c r="BO84" s="2" t="s">
        <v>3</v>
      </c>
      <c r="BP84" s="2">
        <v>0</v>
      </c>
      <c r="BQ84" s="2">
        <v>2</v>
      </c>
      <c r="BR84" s="2">
        <v>0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 t="s">
        <v>3</v>
      </c>
      <c r="BZ84" s="2">
        <v>130</v>
      </c>
      <c r="CA84" s="2">
        <v>89</v>
      </c>
      <c r="CB84" s="2"/>
      <c r="CC84" s="2"/>
      <c r="CD84" s="2"/>
      <c r="CE84" s="2"/>
      <c r="CF84" s="2">
        <v>0</v>
      </c>
      <c r="CG84" s="2">
        <v>0</v>
      </c>
      <c r="CH84" s="2"/>
      <c r="CI84" s="2"/>
      <c r="CJ84" s="2"/>
      <c r="CK84" s="2"/>
      <c r="CL84" s="2"/>
      <c r="CM84" s="2">
        <v>0</v>
      </c>
      <c r="CN84" s="2" t="s">
        <v>3</v>
      </c>
      <c r="CO84" s="2">
        <v>0</v>
      </c>
      <c r="CP84" s="2">
        <f t="shared" si="72"/>
        <v>0</v>
      </c>
      <c r="CQ84" s="2">
        <f t="shared" si="73"/>
        <v>0</v>
      </c>
      <c r="CR84" s="2">
        <f t="shared" si="74"/>
        <v>0</v>
      </c>
      <c r="CS84" s="2">
        <f t="shared" si="75"/>
        <v>0</v>
      </c>
      <c r="CT84" s="2">
        <f t="shared" si="76"/>
        <v>0</v>
      </c>
      <c r="CU84" s="2">
        <f t="shared" si="77"/>
        <v>0</v>
      </c>
      <c r="CV84" s="2">
        <f t="shared" si="78"/>
        <v>0</v>
      </c>
      <c r="CW84" s="2">
        <f t="shared" si="79"/>
        <v>0</v>
      </c>
      <c r="CX84" s="2">
        <f t="shared" si="80"/>
        <v>0</v>
      </c>
      <c r="CY84" s="2">
        <f t="shared" si="81"/>
        <v>0</v>
      </c>
      <c r="CZ84" s="2">
        <f t="shared" si="82"/>
        <v>0</v>
      </c>
      <c r="DA84" s="2"/>
      <c r="DB84" s="2"/>
      <c r="DC84" s="2" t="s">
        <v>3</v>
      </c>
      <c r="DD84" s="2" t="s">
        <v>3</v>
      </c>
      <c r="DE84" s="2" t="s">
        <v>3</v>
      </c>
      <c r="DF84" s="2" t="s">
        <v>3</v>
      </c>
      <c r="DG84" s="2" t="s">
        <v>3</v>
      </c>
      <c r="DH84" s="2" t="s">
        <v>3</v>
      </c>
      <c r="DI84" s="2" t="s">
        <v>3</v>
      </c>
      <c r="DJ84" s="2" t="s">
        <v>3</v>
      </c>
      <c r="DK84" s="2" t="s">
        <v>3</v>
      </c>
      <c r="DL84" s="2" t="s">
        <v>3</v>
      </c>
      <c r="DM84" s="2" t="s">
        <v>3</v>
      </c>
      <c r="DN84" s="2">
        <v>0</v>
      </c>
      <c r="DO84" s="2">
        <v>0</v>
      </c>
      <c r="DP84" s="2">
        <v>1</v>
      </c>
      <c r="DQ84" s="2">
        <v>1</v>
      </c>
      <c r="DR84" s="2"/>
      <c r="DS84" s="2"/>
      <c r="DT84" s="2"/>
      <c r="DU84" s="2">
        <v>1007</v>
      </c>
      <c r="DV84" s="2" t="s">
        <v>28</v>
      </c>
      <c r="DW84" s="2" t="s">
        <v>28</v>
      </c>
      <c r="DX84" s="2">
        <v>1</v>
      </c>
      <c r="DY84" s="2"/>
      <c r="DZ84" s="2"/>
      <c r="EA84" s="2"/>
      <c r="EB84" s="2"/>
      <c r="EC84" s="2"/>
      <c r="ED84" s="2"/>
      <c r="EE84" s="2">
        <v>39174537</v>
      </c>
      <c r="EF84" s="2">
        <v>2</v>
      </c>
      <c r="EG84" s="2" t="s">
        <v>19</v>
      </c>
      <c r="EH84" s="2">
        <v>0</v>
      </c>
      <c r="EI84" s="2" t="s">
        <v>3</v>
      </c>
      <c r="EJ84" s="2">
        <v>1</v>
      </c>
      <c r="EK84" s="2">
        <v>23001</v>
      </c>
      <c r="EL84" s="2" t="s">
        <v>73</v>
      </c>
      <c r="EM84" s="2" t="s">
        <v>74</v>
      </c>
      <c r="EN84" s="2"/>
      <c r="EO84" s="2" t="s">
        <v>3</v>
      </c>
      <c r="EP84" s="2"/>
      <c r="EQ84" s="2">
        <v>0</v>
      </c>
      <c r="ER84" s="2">
        <v>0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>
        <v>0</v>
      </c>
      <c r="FR84" s="2">
        <f t="shared" si="83"/>
        <v>0</v>
      </c>
      <c r="FS84" s="2">
        <v>0</v>
      </c>
      <c r="FT84" s="2" t="s">
        <v>23</v>
      </c>
      <c r="FU84" s="2" t="s">
        <v>24</v>
      </c>
      <c r="FV84" s="2"/>
      <c r="FW84" s="2"/>
      <c r="FX84" s="2">
        <v>117</v>
      </c>
      <c r="FY84" s="2">
        <v>75.650000000000006</v>
      </c>
      <c r="FZ84" s="2"/>
      <c r="GA84" s="2" t="s">
        <v>3</v>
      </c>
      <c r="GB84" s="2"/>
      <c r="GC84" s="2"/>
      <c r="GD84" s="2">
        <v>0</v>
      </c>
      <c r="GE84" s="2"/>
      <c r="GF84" s="2">
        <v>1239012555</v>
      </c>
      <c r="GG84" s="2">
        <v>2</v>
      </c>
      <c r="GH84" s="2">
        <v>1</v>
      </c>
      <c r="GI84" s="2">
        <v>-2</v>
      </c>
      <c r="GJ84" s="2">
        <v>0</v>
      </c>
      <c r="GK84" s="2">
        <f>ROUND(R84*(R12)/100,2)</f>
        <v>0</v>
      </c>
      <c r="GL84" s="2">
        <f t="shared" si="84"/>
        <v>0</v>
      </c>
      <c r="GM84" s="2">
        <f t="shared" si="85"/>
        <v>0</v>
      </c>
      <c r="GN84" s="2">
        <f t="shared" si="86"/>
        <v>0</v>
      </c>
      <c r="GO84" s="2">
        <f t="shared" si="87"/>
        <v>0</v>
      </c>
      <c r="GP84" s="2">
        <f t="shared" si="88"/>
        <v>0</v>
      </c>
      <c r="GQ84" s="2"/>
      <c r="GR84" s="2">
        <v>0</v>
      </c>
      <c r="GS84" s="2">
        <v>3</v>
      </c>
      <c r="GT84" s="2">
        <v>0</v>
      </c>
      <c r="GU84" s="2" t="s">
        <v>3</v>
      </c>
      <c r="GV84" s="2">
        <f t="shared" si="89"/>
        <v>0</v>
      </c>
      <c r="GW84" s="2">
        <v>1</v>
      </c>
      <c r="GX84" s="2">
        <f t="shared" si="90"/>
        <v>0</v>
      </c>
      <c r="GY84" s="2"/>
      <c r="GZ84" s="2"/>
      <c r="HA84" s="2">
        <v>0</v>
      </c>
      <c r="HB84" s="2">
        <v>0</v>
      </c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>
        <v>0</v>
      </c>
      <c r="IL84" s="2"/>
      <c r="IM84" s="2"/>
      <c r="IN84" s="2"/>
      <c r="IO84" s="2"/>
      <c r="IP84" s="2"/>
      <c r="IQ84" s="2"/>
      <c r="IR84" s="2"/>
      <c r="IS84" s="2"/>
      <c r="IT84" s="2"/>
      <c r="IU84" s="2"/>
    </row>
    <row r="85" spans="1:255" x14ac:dyDescent="0.2">
      <c r="A85">
        <v>18</v>
      </c>
      <c r="B85">
        <v>1</v>
      </c>
      <c r="C85">
        <v>152</v>
      </c>
      <c r="E85" t="s">
        <v>141</v>
      </c>
      <c r="F85" t="s">
        <v>115</v>
      </c>
      <c r="G85" t="s">
        <v>116</v>
      </c>
      <c r="H85" t="s">
        <v>28</v>
      </c>
      <c r="I85">
        <f>I83*J85</f>
        <v>2.1999999999999999E-2</v>
      </c>
      <c r="J85">
        <v>0.10999999999999999</v>
      </c>
      <c r="O85">
        <f t="shared" si="58"/>
        <v>0</v>
      </c>
      <c r="P85">
        <f t="shared" si="59"/>
        <v>0</v>
      </c>
      <c r="Q85">
        <f t="shared" si="60"/>
        <v>0</v>
      </c>
      <c r="R85">
        <f t="shared" si="61"/>
        <v>0</v>
      </c>
      <c r="S85">
        <f t="shared" si="62"/>
        <v>0</v>
      </c>
      <c r="T85">
        <f t="shared" si="63"/>
        <v>0</v>
      </c>
      <c r="U85">
        <f t="shared" si="64"/>
        <v>0</v>
      </c>
      <c r="V85">
        <f t="shared" si="65"/>
        <v>0</v>
      </c>
      <c r="W85">
        <f t="shared" si="66"/>
        <v>0</v>
      </c>
      <c r="X85">
        <f t="shared" si="67"/>
        <v>0</v>
      </c>
      <c r="Y85">
        <f t="shared" si="68"/>
        <v>0</v>
      </c>
      <c r="AA85">
        <v>39612629</v>
      </c>
      <c r="AB85">
        <f t="shared" si="69"/>
        <v>0</v>
      </c>
      <c r="AC85">
        <f t="shared" si="91"/>
        <v>0</v>
      </c>
      <c r="AD85">
        <f t="shared" si="97"/>
        <v>0</v>
      </c>
      <c r="AE85">
        <f t="shared" si="98"/>
        <v>0</v>
      </c>
      <c r="AF85">
        <f t="shared" si="99"/>
        <v>0</v>
      </c>
      <c r="AG85">
        <f t="shared" si="70"/>
        <v>0</v>
      </c>
      <c r="AH85">
        <f t="shared" si="100"/>
        <v>0</v>
      </c>
      <c r="AI85">
        <f t="shared" si="101"/>
        <v>0</v>
      </c>
      <c r="AJ85">
        <f t="shared" si="71"/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117</v>
      </c>
      <c r="AU85">
        <v>76</v>
      </c>
      <c r="AV85">
        <v>1</v>
      </c>
      <c r="AW85">
        <v>1</v>
      </c>
      <c r="AZ85">
        <v>5.15</v>
      </c>
      <c r="BA85">
        <v>1</v>
      </c>
      <c r="BB85">
        <v>1</v>
      </c>
      <c r="BC85">
        <v>5.15</v>
      </c>
      <c r="BD85" t="s">
        <v>3</v>
      </c>
      <c r="BE85" t="s">
        <v>3</v>
      </c>
      <c r="BF85" t="s">
        <v>3</v>
      </c>
      <c r="BG85" t="s">
        <v>3</v>
      </c>
      <c r="BH85">
        <v>3</v>
      </c>
      <c r="BI85">
        <v>1</v>
      </c>
      <c r="BJ85" t="s">
        <v>3</v>
      </c>
      <c r="BM85">
        <v>23001</v>
      </c>
      <c r="BN85">
        <v>0</v>
      </c>
      <c r="BO85" t="s">
        <v>3</v>
      </c>
      <c r="BP85">
        <v>0</v>
      </c>
      <c r="BQ85">
        <v>2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3</v>
      </c>
      <c r="BZ85">
        <v>130</v>
      </c>
      <c r="CA85">
        <v>89</v>
      </c>
      <c r="CF85">
        <v>0</v>
      </c>
      <c r="CG85">
        <v>0</v>
      </c>
      <c r="CM85">
        <v>0</v>
      </c>
      <c r="CN85" t="s">
        <v>3</v>
      </c>
      <c r="CO85">
        <v>0</v>
      </c>
      <c r="CP85">
        <f t="shared" si="72"/>
        <v>0</v>
      </c>
      <c r="CQ85">
        <f t="shared" si="73"/>
        <v>0</v>
      </c>
      <c r="CR85">
        <f t="shared" si="74"/>
        <v>0</v>
      </c>
      <c r="CS85">
        <f t="shared" si="75"/>
        <v>0</v>
      </c>
      <c r="CT85">
        <f t="shared" si="76"/>
        <v>0</v>
      </c>
      <c r="CU85">
        <f t="shared" si="77"/>
        <v>0</v>
      </c>
      <c r="CV85">
        <f t="shared" si="78"/>
        <v>0</v>
      </c>
      <c r="CW85">
        <f t="shared" si="79"/>
        <v>0</v>
      </c>
      <c r="CX85">
        <f t="shared" si="80"/>
        <v>0</v>
      </c>
      <c r="CY85">
        <f t="shared" si="81"/>
        <v>0</v>
      </c>
      <c r="CZ85">
        <f t="shared" si="82"/>
        <v>0</v>
      </c>
      <c r="DC85" t="s">
        <v>3</v>
      </c>
      <c r="DD85" t="s">
        <v>3</v>
      </c>
      <c r="DE85" t="s">
        <v>3</v>
      </c>
      <c r="DF85" t="s">
        <v>3</v>
      </c>
      <c r="DG85" t="s">
        <v>3</v>
      </c>
      <c r="DH85" t="s">
        <v>3</v>
      </c>
      <c r="DI85" t="s">
        <v>3</v>
      </c>
      <c r="DJ85" t="s">
        <v>3</v>
      </c>
      <c r="DK85" t="s">
        <v>3</v>
      </c>
      <c r="DL85" t="s">
        <v>3</v>
      </c>
      <c r="DM85" t="s">
        <v>3</v>
      </c>
      <c r="DN85">
        <v>0</v>
      </c>
      <c r="DO85">
        <v>0</v>
      </c>
      <c r="DP85">
        <v>1</v>
      </c>
      <c r="DQ85">
        <v>1</v>
      </c>
      <c r="DU85">
        <v>1007</v>
      </c>
      <c r="DV85" t="s">
        <v>28</v>
      </c>
      <c r="DW85" t="s">
        <v>28</v>
      </c>
      <c r="DX85">
        <v>1</v>
      </c>
      <c r="EE85">
        <v>39174537</v>
      </c>
      <c r="EF85">
        <v>2</v>
      </c>
      <c r="EG85" t="s">
        <v>19</v>
      </c>
      <c r="EH85">
        <v>0</v>
      </c>
      <c r="EI85" t="s">
        <v>3</v>
      </c>
      <c r="EJ85">
        <v>1</v>
      </c>
      <c r="EK85">
        <v>23001</v>
      </c>
      <c r="EL85" t="s">
        <v>73</v>
      </c>
      <c r="EM85" t="s">
        <v>74</v>
      </c>
      <c r="EO85" t="s">
        <v>3</v>
      </c>
      <c r="EQ85">
        <v>0</v>
      </c>
      <c r="ER85">
        <v>0</v>
      </c>
      <c r="ES85">
        <v>0</v>
      </c>
      <c r="ET85">
        <v>0</v>
      </c>
      <c r="EU85">
        <v>0</v>
      </c>
      <c r="EV85">
        <v>0</v>
      </c>
      <c r="EW85">
        <v>0</v>
      </c>
      <c r="EX85">
        <v>0</v>
      </c>
      <c r="FQ85">
        <v>0</v>
      </c>
      <c r="FR85">
        <f t="shared" si="83"/>
        <v>0</v>
      </c>
      <c r="FS85">
        <v>0</v>
      </c>
      <c r="FT85" t="s">
        <v>23</v>
      </c>
      <c r="FU85" t="s">
        <v>24</v>
      </c>
      <c r="FX85">
        <v>117</v>
      </c>
      <c r="FY85">
        <v>75.650000000000006</v>
      </c>
      <c r="GA85" t="s">
        <v>3</v>
      </c>
      <c r="GD85">
        <v>0</v>
      </c>
      <c r="GF85">
        <v>1239012555</v>
      </c>
      <c r="GG85">
        <v>1</v>
      </c>
      <c r="GH85">
        <v>1</v>
      </c>
      <c r="GI85">
        <v>4</v>
      </c>
      <c r="GJ85">
        <v>0</v>
      </c>
      <c r="GK85">
        <f>ROUND(R85*(S12)/100,2)</f>
        <v>0</v>
      </c>
      <c r="GL85">
        <f t="shared" si="84"/>
        <v>0</v>
      </c>
      <c r="GM85">
        <f t="shared" si="85"/>
        <v>0</v>
      </c>
      <c r="GN85">
        <f t="shared" si="86"/>
        <v>0</v>
      </c>
      <c r="GO85">
        <f t="shared" si="87"/>
        <v>0</v>
      </c>
      <c r="GP85">
        <f t="shared" si="88"/>
        <v>0</v>
      </c>
      <c r="GR85">
        <v>0</v>
      </c>
      <c r="GS85">
        <v>3</v>
      </c>
      <c r="GT85">
        <v>0</v>
      </c>
      <c r="GU85" t="s">
        <v>3</v>
      </c>
      <c r="GV85">
        <f t="shared" si="89"/>
        <v>0</v>
      </c>
      <c r="GW85">
        <v>1</v>
      </c>
      <c r="GX85">
        <f t="shared" si="90"/>
        <v>0</v>
      </c>
      <c r="HA85">
        <v>0</v>
      </c>
      <c r="HB85">
        <v>0</v>
      </c>
      <c r="IK85">
        <v>0</v>
      </c>
    </row>
    <row r="86" spans="1:255" x14ac:dyDescent="0.2">
      <c r="A86" s="2">
        <v>18</v>
      </c>
      <c r="B86" s="2">
        <v>1</v>
      </c>
      <c r="C86" s="2">
        <v>139</v>
      </c>
      <c r="D86" s="2"/>
      <c r="E86" s="2" t="s">
        <v>142</v>
      </c>
      <c r="F86" s="2" t="s">
        <v>97</v>
      </c>
      <c r="G86" s="2" t="s">
        <v>98</v>
      </c>
      <c r="H86" s="2" t="s">
        <v>99</v>
      </c>
      <c r="I86" s="2">
        <f>I82*J86</f>
        <v>2</v>
      </c>
      <c r="J86" s="2">
        <v>10</v>
      </c>
      <c r="K86" s="2"/>
      <c r="L86" s="2"/>
      <c r="M86" s="2"/>
      <c r="N86" s="2"/>
      <c r="O86" s="2">
        <f t="shared" si="58"/>
        <v>1957.42</v>
      </c>
      <c r="P86" s="2">
        <f t="shared" si="59"/>
        <v>1957.42</v>
      </c>
      <c r="Q86" s="2">
        <f t="shared" si="60"/>
        <v>0</v>
      </c>
      <c r="R86" s="2">
        <f t="shared" si="61"/>
        <v>0</v>
      </c>
      <c r="S86" s="2">
        <f t="shared" si="62"/>
        <v>0</v>
      </c>
      <c r="T86" s="2">
        <f t="shared" si="63"/>
        <v>0</v>
      </c>
      <c r="U86" s="2">
        <f t="shared" si="64"/>
        <v>0</v>
      </c>
      <c r="V86" s="2">
        <f t="shared" si="65"/>
        <v>0</v>
      </c>
      <c r="W86" s="2">
        <f t="shared" si="66"/>
        <v>0</v>
      </c>
      <c r="X86" s="2">
        <f t="shared" si="67"/>
        <v>0</v>
      </c>
      <c r="Y86" s="2">
        <f t="shared" si="68"/>
        <v>0</v>
      </c>
      <c r="Z86" s="2"/>
      <c r="AA86" s="2">
        <v>39612628</v>
      </c>
      <c r="AB86" s="2">
        <f t="shared" si="69"/>
        <v>978.71</v>
      </c>
      <c r="AC86" s="2">
        <f t="shared" si="91"/>
        <v>978.71</v>
      </c>
      <c r="AD86" s="2">
        <f t="shared" si="97"/>
        <v>0</v>
      </c>
      <c r="AE86" s="2">
        <f t="shared" si="98"/>
        <v>0</v>
      </c>
      <c r="AF86" s="2">
        <f t="shared" si="99"/>
        <v>0</v>
      </c>
      <c r="AG86" s="2">
        <f t="shared" si="70"/>
        <v>0</v>
      </c>
      <c r="AH86" s="2">
        <f t="shared" si="100"/>
        <v>0</v>
      </c>
      <c r="AI86" s="2">
        <f t="shared" si="101"/>
        <v>0</v>
      </c>
      <c r="AJ86" s="2">
        <f t="shared" si="71"/>
        <v>0</v>
      </c>
      <c r="AK86" s="2">
        <v>978.71</v>
      </c>
      <c r="AL86" s="2">
        <v>978.71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117</v>
      </c>
      <c r="AU86" s="2">
        <v>76</v>
      </c>
      <c r="AV86" s="2">
        <v>1</v>
      </c>
      <c r="AW86" s="2">
        <v>1</v>
      </c>
      <c r="AX86" s="2"/>
      <c r="AY86" s="2"/>
      <c r="AZ86" s="2">
        <v>1</v>
      </c>
      <c r="BA86" s="2">
        <v>1</v>
      </c>
      <c r="BB86" s="2">
        <v>1</v>
      </c>
      <c r="BC86" s="2">
        <v>1</v>
      </c>
      <c r="BD86" s="2" t="s">
        <v>3</v>
      </c>
      <c r="BE86" s="2" t="s">
        <v>3</v>
      </c>
      <c r="BF86" s="2" t="s">
        <v>3</v>
      </c>
      <c r="BG86" s="2" t="s">
        <v>3</v>
      </c>
      <c r="BH86" s="2">
        <v>3</v>
      </c>
      <c r="BI86" s="2">
        <v>1</v>
      </c>
      <c r="BJ86" s="2" t="s">
        <v>100</v>
      </c>
      <c r="BK86" s="2"/>
      <c r="BL86" s="2"/>
      <c r="BM86" s="2">
        <v>23001</v>
      </c>
      <c r="BN86" s="2">
        <v>0</v>
      </c>
      <c r="BO86" s="2" t="s">
        <v>3</v>
      </c>
      <c r="BP86" s="2">
        <v>0</v>
      </c>
      <c r="BQ86" s="2">
        <v>2</v>
      </c>
      <c r="BR86" s="2">
        <v>0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 t="s">
        <v>3</v>
      </c>
      <c r="BZ86" s="2">
        <v>130</v>
      </c>
      <c r="CA86" s="2">
        <v>89</v>
      </c>
      <c r="CB86" s="2"/>
      <c r="CC86" s="2"/>
      <c r="CD86" s="2"/>
      <c r="CE86" s="2"/>
      <c r="CF86" s="2">
        <v>0</v>
      </c>
      <c r="CG86" s="2">
        <v>0</v>
      </c>
      <c r="CH86" s="2"/>
      <c r="CI86" s="2"/>
      <c r="CJ86" s="2"/>
      <c r="CK86" s="2"/>
      <c r="CL86" s="2"/>
      <c r="CM86" s="2">
        <v>0</v>
      </c>
      <c r="CN86" s="2" t="s">
        <v>3</v>
      </c>
      <c r="CO86" s="2">
        <v>0</v>
      </c>
      <c r="CP86" s="2">
        <f t="shared" si="72"/>
        <v>1957.42</v>
      </c>
      <c r="CQ86" s="2">
        <f t="shared" si="73"/>
        <v>978.71</v>
      </c>
      <c r="CR86" s="2">
        <f t="shared" si="74"/>
        <v>0</v>
      </c>
      <c r="CS86" s="2">
        <f t="shared" si="75"/>
        <v>0</v>
      </c>
      <c r="CT86" s="2">
        <f t="shared" si="76"/>
        <v>0</v>
      </c>
      <c r="CU86" s="2">
        <f t="shared" si="77"/>
        <v>0</v>
      </c>
      <c r="CV86" s="2">
        <f t="shared" si="78"/>
        <v>0</v>
      </c>
      <c r="CW86" s="2">
        <f t="shared" si="79"/>
        <v>0</v>
      </c>
      <c r="CX86" s="2">
        <f t="shared" si="80"/>
        <v>0</v>
      </c>
      <c r="CY86" s="2">
        <f t="shared" si="81"/>
        <v>0</v>
      </c>
      <c r="CZ86" s="2">
        <f t="shared" si="82"/>
        <v>0</v>
      </c>
      <c r="DA86" s="2"/>
      <c r="DB86" s="2"/>
      <c r="DC86" s="2" t="s">
        <v>3</v>
      </c>
      <c r="DD86" s="2" t="s">
        <v>3</v>
      </c>
      <c r="DE86" s="2" t="s">
        <v>3</v>
      </c>
      <c r="DF86" s="2" t="s">
        <v>3</v>
      </c>
      <c r="DG86" s="2" t="s">
        <v>3</v>
      </c>
      <c r="DH86" s="2" t="s">
        <v>3</v>
      </c>
      <c r="DI86" s="2" t="s">
        <v>3</v>
      </c>
      <c r="DJ86" s="2" t="s">
        <v>3</v>
      </c>
      <c r="DK86" s="2" t="s">
        <v>3</v>
      </c>
      <c r="DL86" s="2" t="s">
        <v>3</v>
      </c>
      <c r="DM86" s="2" t="s">
        <v>3</v>
      </c>
      <c r="DN86" s="2">
        <v>0</v>
      </c>
      <c r="DO86" s="2">
        <v>0</v>
      </c>
      <c r="DP86" s="2">
        <v>1</v>
      </c>
      <c r="DQ86" s="2">
        <v>1</v>
      </c>
      <c r="DR86" s="2"/>
      <c r="DS86" s="2"/>
      <c r="DT86" s="2"/>
      <c r="DU86" s="2">
        <v>1010</v>
      </c>
      <c r="DV86" s="2" t="s">
        <v>99</v>
      </c>
      <c r="DW86" s="2" t="s">
        <v>99</v>
      </c>
      <c r="DX86" s="2">
        <v>1</v>
      </c>
      <c r="DY86" s="2"/>
      <c r="DZ86" s="2"/>
      <c r="EA86" s="2"/>
      <c r="EB86" s="2"/>
      <c r="EC86" s="2"/>
      <c r="ED86" s="2"/>
      <c r="EE86" s="2">
        <v>39174537</v>
      </c>
      <c r="EF86" s="2">
        <v>2</v>
      </c>
      <c r="EG86" s="2" t="s">
        <v>19</v>
      </c>
      <c r="EH86" s="2">
        <v>0</v>
      </c>
      <c r="EI86" s="2" t="s">
        <v>3</v>
      </c>
      <c r="EJ86" s="2">
        <v>1</v>
      </c>
      <c r="EK86" s="2">
        <v>23001</v>
      </c>
      <c r="EL86" s="2" t="s">
        <v>73</v>
      </c>
      <c r="EM86" s="2" t="s">
        <v>74</v>
      </c>
      <c r="EN86" s="2"/>
      <c r="EO86" s="2" t="s">
        <v>3</v>
      </c>
      <c r="EP86" s="2"/>
      <c r="EQ86" s="2">
        <v>0</v>
      </c>
      <c r="ER86" s="2">
        <v>978.71</v>
      </c>
      <c r="ES86" s="2">
        <v>978.71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>
        <v>0</v>
      </c>
      <c r="FR86" s="2">
        <f t="shared" si="83"/>
        <v>0</v>
      </c>
      <c r="FS86" s="2">
        <v>0</v>
      </c>
      <c r="FT86" s="2" t="s">
        <v>23</v>
      </c>
      <c r="FU86" s="2" t="s">
        <v>24</v>
      </c>
      <c r="FV86" s="2"/>
      <c r="FW86" s="2"/>
      <c r="FX86" s="2">
        <v>117</v>
      </c>
      <c r="FY86" s="2">
        <v>75.650000000000006</v>
      </c>
      <c r="FZ86" s="2"/>
      <c r="GA86" s="2" t="s">
        <v>3</v>
      </c>
      <c r="GB86" s="2"/>
      <c r="GC86" s="2"/>
      <c r="GD86" s="2">
        <v>0</v>
      </c>
      <c r="GE86" s="2"/>
      <c r="GF86" s="2">
        <v>1676197869</v>
      </c>
      <c r="GG86" s="2">
        <v>2</v>
      </c>
      <c r="GH86" s="2">
        <v>1</v>
      </c>
      <c r="GI86" s="2">
        <v>-2</v>
      </c>
      <c r="GJ86" s="2">
        <v>0</v>
      </c>
      <c r="GK86" s="2">
        <f>ROUND(R86*(R12)/100,2)</f>
        <v>0</v>
      </c>
      <c r="GL86" s="2">
        <f t="shared" si="84"/>
        <v>0</v>
      </c>
      <c r="GM86" s="2">
        <f t="shared" si="85"/>
        <v>1957.42</v>
      </c>
      <c r="GN86" s="2">
        <f t="shared" si="86"/>
        <v>1957.42</v>
      </c>
      <c r="GO86" s="2">
        <f t="shared" si="87"/>
        <v>0</v>
      </c>
      <c r="GP86" s="2">
        <f t="shared" si="88"/>
        <v>0</v>
      </c>
      <c r="GQ86" s="2"/>
      <c r="GR86" s="2">
        <v>0</v>
      </c>
      <c r="GS86" s="2">
        <v>3</v>
      </c>
      <c r="GT86" s="2">
        <v>0</v>
      </c>
      <c r="GU86" s="2" t="s">
        <v>3</v>
      </c>
      <c r="GV86" s="2">
        <f t="shared" si="89"/>
        <v>0</v>
      </c>
      <c r="GW86" s="2">
        <v>1</v>
      </c>
      <c r="GX86" s="2">
        <f t="shared" si="90"/>
        <v>0</v>
      </c>
      <c r="GY86" s="2"/>
      <c r="GZ86" s="2"/>
      <c r="HA86" s="2">
        <v>0</v>
      </c>
      <c r="HB86" s="2">
        <v>0</v>
      </c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>
        <v>0</v>
      </c>
      <c r="IL86" s="2"/>
      <c r="IM86" s="2"/>
      <c r="IN86" s="2"/>
      <c r="IO86" s="2"/>
      <c r="IP86" s="2"/>
      <c r="IQ86" s="2"/>
      <c r="IR86" s="2"/>
      <c r="IS86" s="2"/>
      <c r="IT86" s="2"/>
      <c r="IU86" s="2"/>
    </row>
    <row r="87" spans="1:255" x14ac:dyDescent="0.2">
      <c r="A87">
        <v>18</v>
      </c>
      <c r="B87">
        <v>1</v>
      </c>
      <c r="C87">
        <v>160</v>
      </c>
      <c r="E87" t="s">
        <v>142</v>
      </c>
      <c r="F87" t="s">
        <v>97</v>
      </c>
      <c r="G87" t="s">
        <v>98</v>
      </c>
      <c r="H87" t="s">
        <v>99</v>
      </c>
      <c r="I87">
        <f>I83*J87</f>
        <v>2</v>
      </c>
      <c r="J87">
        <v>10</v>
      </c>
      <c r="O87">
        <f t="shared" si="58"/>
        <v>10080.709999999999</v>
      </c>
      <c r="P87">
        <f t="shared" si="59"/>
        <v>10080.709999999999</v>
      </c>
      <c r="Q87">
        <f t="shared" si="60"/>
        <v>0</v>
      </c>
      <c r="R87">
        <f t="shared" si="61"/>
        <v>0</v>
      </c>
      <c r="S87">
        <f t="shared" si="62"/>
        <v>0</v>
      </c>
      <c r="T87">
        <f t="shared" si="63"/>
        <v>0</v>
      </c>
      <c r="U87">
        <f t="shared" si="64"/>
        <v>0</v>
      </c>
      <c r="V87">
        <f t="shared" si="65"/>
        <v>0</v>
      </c>
      <c r="W87">
        <f t="shared" si="66"/>
        <v>0</v>
      </c>
      <c r="X87">
        <f t="shared" si="67"/>
        <v>0</v>
      </c>
      <c r="Y87">
        <f t="shared" si="68"/>
        <v>0</v>
      </c>
      <c r="AA87">
        <v>39612629</v>
      </c>
      <c r="AB87">
        <f t="shared" si="69"/>
        <v>978.71</v>
      </c>
      <c r="AC87">
        <f t="shared" si="91"/>
        <v>978.71</v>
      </c>
      <c r="AD87">
        <f t="shared" si="97"/>
        <v>0</v>
      </c>
      <c r="AE87">
        <f t="shared" si="98"/>
        <v>0</v>
      </c>
      <c r="AF87">
        <f t="shared" si="99"/>
        <v>0</v>
      </c>
      <c r="AG87">
        <f t="shared" si="70"/>
        <v>0</v>
      </c>
      <c r="AH87">
        <f t="shared" si="100"/>
        <v>0</v>
      </c>
      <c r="AI87">
        <f t="shared" si="101"/>
        <v>0</v>
      </c>
      <c r="AJ87">
        <f t="shared" si="71"/>
        <v>0</v>
      </c>
      <c r="AK87">
        <v>978.71</v>
      </c>
      <c r="AL87">
        <v>978.71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117</v>
      </c>
      <c r="AU87">
        <v>76</v>
      </c>
      <c r="AV87">
        <v>1</v>
      </c>
      <c r="AW87">
        <v>1</v>
      </c>
      <c r="AZ87">
        <v>5.15</v>
      </c>
      <c r="BA87">
        <v>1</v>
      </c>
      <c r="BB87">
        <v>1</v>
      </c>
      <c r="BC87">
        <v>5.15</v>
      </c>
      <c r="BD87" t="s">
        <v>3</v>
      </c>
      <c r="BE87" t="s">
        <v>3</v>
      </c>
      <c r="BF87" t="s">
        <v>3</v>
      </c>
      <c r="BG87" t="s">
        <v>3</v>
      </c>
      <c r="BH87">
        <v>3</v>
      </c>
      <c r="BI87">
        <v>1</v>
      </c>
      <c r="BJ87" t="s">
        <v>100</v>
      </c>
      <c r="BM87">
        <v>23001</v>
      </c>
      <c r="BN87">
        <v>0</v>
      </c>
      <c r="BO87" t="s">
        <v>3</v>
      </c>
      <c r="BP87">
        <v>0</v>
      </c>
      <c r="BQ87">
        <v>2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3</v>
      </c>
      <c r="BZ87">
        <v>130</v>
      </c>
      <c r="CA87">
        <v>89</v>
      </c>
      <c r="CF87">
        <v>0</v>
      </c>
      <c r="CG87">
        <v>0</v>
      </c>
      <c r="CM87">
        <v>0</v>
      </c>
      <c r="CN87" t="s">
        <v>3</v>
      </c>
      <c r="CO87">
        <v>0</v>
      </c>
      <c r="CP87">
        <f t="shared" si="72"/>
        <v>10080.709999999999</v>
      </c>
      <c r="CQ87">
        <f t="shared" si="73"/>
        <v>5040.3565000000008</v>
      </c>
      <c r="CR87">
        <f t="shared" si="74"/>
        <v>0</v>
      </c>
      <c r="CS87">
        <f t="shared" si="75"/>
        <v>0</v>
      </c>
      <c r="CT87">
        <f t="shared" si="76"/>
        <v>0</v>
      </c>
      <c r="CU87">
        <f t="shared" si="77"/>
        <v>0</v>
      </c>
      <c r="CV87">
        <f t="shared" si="78"/>
        <v>0</v>
      </c>
      <c r="CW87">
        <f t="shared" si="79"/>
        <v>0</v>
      </c>
      <c r="CX87">
        <f t="shared" si="80"/>
        <v>0</v>
      </c>
      <c r="CY87">
        <f t="shared" si="81"/>
        <v>0</v>
      </c>
      <c r="CZ87">
        <f t="shared" si="82"/>
        <v>0</v>
      </c>
      <c r="DC87" t="s">
        <v>3</v>
      </c>
      <c r="DD87" t="s">
        <v>3</v>
      </c>
      <c r="DE87" t="s">
        <v>3</v>
      </c>
      <c r="DF87" t="s">
        <v>3</v>
      </c>
      <c r="DG87" t="s">
        <v>3</v>
      </c>
      <c r="DH87" t="s">
        <v>3</v>
      </c>
      <c r="DI87" t="s">
        <v>3</v>
      </c>
      <c r="DJ87" t="s">
        <v>3</v>
      </c>
      <c r="DK87" t="s">
        <v>3</v>
      </c>
      <c r="DL87" t="s">
        <v>3</v>
      </c>
      <c r="DM87" t="s">
        <v>3</v>
      </c>
      <c r="DN87">
        <v>0</v>
      </c>
      <c r="DO87">
        <v>0</v>
      </c>
      <c r="DP87">
        <v>1</v>
      </c>
      <c r="DQ87">
        <v>1</v>
      </c>
      <c r="DU87">
        <v>1010</v>
      </c>
      <c r="DV87" t="s">
        <v>99</v>
      </c>
      <c r="DW87" t="s">
        <v>99</v>
      </c>
      <c r="DX87">
        <v>1</v>
      </c>
      <c r="EE87">
        <v>39174537</v>
      </c>
      <c r="EF87">
        <v>2</v>
      </c>
      <c r="EG87" t="s">
        <v>19</v>
      </c>
      <c r="EH87">
        <v>0</v>
      </c>
      <c r="EI87" t="s">
        <v>3</v>
      </c>
      <c r="EJ87">
        <v>1</v>
      </c>
      <c r="EK87">
        <v>23001</v>
      </c>
      <c r="EL87" t="s">
        <v>73</v>
      </c>
      <c r="EM87" t="s">
        <v>74</v>
      </c>
      <c r="EO87" t="s">
        <v>3</v>
      </c>
      <c r="EQ87">
        <v>0</v>
      </c>
      <c r="ER87">
        <v>978.71</v>
      </c>
      <c r="ES87">
        <v>978.71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83"/>
        <v>0</v>
      </c>
      <c r="FS87">
        <v>0</v>
      </c>
      <c r="FT87" t="s">
        <v>23</v>
      </c>
      <c r="FU87" t="s">
        <v>24</v>
      </c>
      <c r="FX87">
        <v>117</v>
      </c>
      <c r="FY87">
        <v>75.650000000000006</v>
      </c>
      <c r="GA87" t="s">
        <v>3</v>
      </c>
      <c r="GD87">
        <v>0</v>
      </c>
      <c r="GF87">
        <v>1676197869</v>
      </c>
      <c r="GG87">
        <v>1</v>
      </c>
      <c r="GH87">
        <v>1</v>
      </c>
      <c r="GI87">
        <v>4</v>
      </c>
      <c r="GJ87">
        <v>0</v>
      </c>
      <c r="GK87">
        <f>ROUND(R87*(S12)/100,2)</f>
        <v>0</v>
      </c>
      <c r="GL87">
        <f t="shared" si="84"/>
        <v>0</v>
      </c>
      <c r="GM87">
        <f t="shared" si="85"/>
        <v>10080.709999999999</v>
      </c>
      <c r="GN87">
        <f t="shared" si="86"/>
        <v>10080.709999999999</v>
      </c>
      <c r="GO87">
        <f t="shared" si="87"/>
        <v>0</v>
      </c>
      <c r="GP87">
        <f t="shared" si="88"/>
        <v>0</v>
      </c>
      <c r="GR87">
        <v>0</v>
      </c>
      <c r="GS87">
        <v>3</v>
      </c>
      <c r="GT87">
        <v>0</v>
      </c>
      <c r="GU87" t="s">
        <v>3</v>
      </c>
      <c r="GV87">
        <f t="shared" si="89"/>
        <v>0</v>
      </c>
      <c r="GW87">
        <v>1</v>
      </c>
      <c r="GX87">
        <f t="shared" si="90"/>
        <v>0</v>
      </c>
      <c r="HA87">
        <v>0</v>
      </c>
      <c r="HB87">
        <v>0</v>
      </c>
      <c r="IK87">
        <v>0</v>
      </c>
    </row>
    <row r="88" spans="1:255" x14ac:dyDescent="0.2">
      <c r="A88" s="2">
        <v>18</v>
      </c>
      <c r="B88" s="2">
        <v>1</v>
      </c>
      <c r="C88" s="2">
        <v>143</v>
      </c>
      <c r="D88" s="2"/>
      <c r="E88" s="2" t="s">
        <v>143</v>
      </c>
      <c r="F88" s="2" t="s">
        <v>107</v>
      </c>
      <c r="G88" s="2" t="s">
        <v>108</v>
      </c>
      <c r="H88" s="2" t="s">
        <v>99</v>
      </c>
      <c r="I88" s="2">
        <f>I82*J88</f>
        <v>2</v>
      </c>
      <c r="J88" s="2">
        <v>10</v>
      </c>
      <c r="K88" s="2"/>
      <c r="L88" s="2"/>
      <c r="M88" s="2"/>
      <c r="N88" s="2"/>
      <c r="O88" s="2">
        <f t="shared" ref="O88:O119" si="102">ROUND(CP88,2)</f>
        <v>1192.08</v>
      </c>
      <c r="P88" s="2">
        <f t="shared" ref="P88:P119" si="103">ROUND(CQ88*I88,2)</f>
        <v>1192.08</v>
      </c>
      <c r="Q88" s="2">
        <f t="shared" ref="Q88:Q119" si="104">ROUND(CR88*I88,2)</f>
        <v>0</v>
      </c>
      <c r="R88" s="2">
        <f t="shared" ref="R88:R119" si="105">ROUND(CS88*I88,2)</f>
        <v>0</v>
      </c>
      <c r="S88" s="2">
        <f t="shared" ref="S88:S119" si="106">ROUND(CT88*I88,2)</f>
        <v>0</v>
      </c>
      <c r="T88" s="2">
        <f t="shared" ref="T88:T119" si="107">ROUND(CU88*I88,2)</f>
        <v>0</v>
      </c>
      <c r="U88" s="2">
        <f t="shared" ref="U88:U119" si="108">CV88*I88</f>
        <v>0</v>
      </c>
      <c r="V88" s="2">
        <f t="shared" ref="V88:V119" si="109">CW88*I88</f>
        <v>0</v>
      </c>
      <c r="W88" s="2">
        <f t="shared" ref="W88:W119" si="110">ROUND(CX88*I88,2)</f>
        <v>0</v>
      </c>
      <c r="X88" s="2">
        <f t="shared" ref="X88:X119" si="111">ROUND(CY88,2)</f>
        <v>0</v>
      </c>
      <c r="Y88" s="2">
        <f t="shared" ref="Y88:Y119" si="112">ROUND(CZ88,2)</f>
        <v>0</v>
      </c>
      <c r="Z88" s="2"/>
      <c r="AA88" s="2">
        <v>39612628</v>
      </c>
      <c r="AB88" s="2">
        <f t="shared" ref="AB88:AB119" si="113">ROUND((AC88+AD88+AF88),6)</f>
        <v>596.04</v>
      </c>
      <c r="AC88" s="2">
        <f t="shared" si="91"/>
        <v>596.04</v>
      </c>
      <c r="AD88" s="2">
        <f t="shared" si="97"/>
        <v>0</v>
      </c>
      <c r="AE88" s="2">
        <f t="shared" si="98"/>
        <v>0</v>
      </c>
      <c r="AF88" s="2">
        <f t="shared" si="99"/>
        <v>0</v>
      </c>
      <c r="AG88" s="2">
        <f t="shared" ref="AG88:AG119" si="114">ROUND((AP88),6)</f>
        <v>0</v>
      </c>
      <c r="AH88" s="2">
        <f t="shared" si="100"/>
        <v>0</v>
      </c>
      <c r="AI88" s="2">
        <f t="shared" si="101"/>
        <v>0</v>
      </c>
      <c r="AJ88" s="2">
        <f t="shared" ref="AJ88:AJ119" si="115">ROUND((AS88),6)</f>
        <v>0</v>
      </c>
      <c r="AK88" s="2">
        <v>596.04</v>
      </c>
      <c r="AL88" s="2">
        <v>596.04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117</v>
      </c>
      <c r="AU88" s="2">
        <v>76</v>
      </c>
      <c r="AV88" s="2">
        <v>1</v>
      </c>
      <c r="AW88" s="2">
        <v>1</v>
      </c>
      <c r="AX88" s="2"/>
      <c r="AY88" s="2"/>
      <c r="AZ88" s="2">
        <v>1</v>
      </c>
      <c r="BA88" s="2">
        <v>1</v>
      </c>
      <c r="BB88" s="2">
        <v>1</v>
      </c>
      <c r="BC88" s="2">
        <v>1</v>
      </c>
      <c r="BD88" s="2" t="s">
        <v>3</v>
      </c>
      <c r="BE88" s="2" t="s">
        <v>3</v>
      </c>
      <c r="BF88" s="2" t="s">
        <v>3</v>
      </c>
      <c r="BG88" s="2" t="s">
        <v>3</v>
      </c>
      <c r="BH88" s="2">
        <v>3</v>
      </c>
      <c r="BI88" s="2">
        <v>1</v>
      </c>
      <c r="BJ88" s="2" t="s">
        <v>109</v>
      </c>
      <c r="BK88" s="2"/>
      <c r="BL88" s="2"/>
      <c r="BM88" s="2">
        <v>23001</v>
      </c>
      <c r="BN88" s="2">
        <v>0</v>
      </c>
      <c r="BO88" s="2" t="s">
        <v>3</v>
      </c>
      <c r="BP88" s="2">
        <v>0</v>
      </c>
      <c r="BQ88" s="2">
        <v>2</v>
      </c>
      <c r="BR88" s="2">
        <v>0</v>
      </c>
      <c r="BS88" s="2">
        <v>1</v>
      </c>
      <c r="BT88" s="2">
        <v>1</v>
      </c>
      <c r="BU88" s="2">
        <v>1</v>
      </c>
      <c r="BV88" s="2">
        <v>1</v>
      </c>
      <c r="BW88" s="2">
        <v>1</v>
      </c>
      <c r="BX88" s="2">
        <v>1</v>
      </c>
      <c r="BY88" s="2" t="s">
        <v>3</v>
      </c>
      <c r="BZ88" s="2">
        <v>130</v>
      </c>
      <c r="CA88" s="2">
        <v>89</v>
      </c>
      <c r="CB88" s="2"/>
      <c r="CC88" s="2"/>
      <c r="CD88" s="2"/>
      <c r="CE88" s="2"/>
      <c r="CF88" s="2">
        <v>0</v>
      </c>
      <c r="CG88" s="2">
        <v>0</v>
      </c>
      <c r="CH88" s="2"/>
      <c r="CI88" s="2"/>
      <c r="CJ88" s="2"/>
      <c r="CK88" s="2"/>
      <c r="CL88" s="2"/>
      <c r="CM88" s="2">
        <v>0</v>
      </c>
      <c r="CN88" s="2" t="s">
        <v>3</v>
      </c>
      <c r="CO88" s="2">
        <v>0</v>
      </c>
      <c r="CP88" s="2">
        <f t="shared" ref="CP88:CP119" si="116">(P88+Q88+S88)</f>
        <v>1192.08</v>
      </c>
      <c r="CQ88" s="2">
        <f t="shared" ref="CQ88:CQ119" si="117">AC88*BC88</f>
        <v>596.04</v>
      </c>
      <c r="CR88" s="2">
        <f t="shared" ref="CR88:CR119" si="118">AD88*BB88</f>
        <v>0</v>
      </c>
      <c r="CS88" s="2">
        <f t="shared" ref="CS88:CS119" si="119">AE88*BS88</f>
        <v>0</v>
      </c>
      <c r="CT88" s="2">
        <f t="shared" ref="CT88:CT119" si="120">AF88*BA88</f>
        <v>0</v>
      </c>
      <c r="CU88" s="2">
        <f t="shared" ref="CU88:CU119" si="121">AG88</f>
        <v>0</v>
      </c>
      <c r="CV88" s="2">
        <f t="shared" ref="CV88:CV119" si="122">AH88</f>
        <v>0</v>
      </c>
      <c r="CW88" s="2">
        <f t="shared" ref="CW88:CW119" si="123">AI88</f>
        <v>0</v>
      </c>
      <c r="CX88" s="2">
        <f t="shared" ref="CX88:CX119" si="124">AJ88</f>
        <v>0</v>
      </c>
      <c r="CY88" s="2">
        <f t="shared" ref="CY88:CY119" si="125">(((S88+R88)*AT88)/100)</f>
        <v>0</v>
      </c>
      <c r="CZ88" s="2">
        <f t="shared" ref="CZ88:CZ119" si="126">(((S88+R88)*AU88)/100)</f>
        <v>0</v>
      </c>
      <c r="DA88" s="2"/>
      <c r="DB88" s="2"/>
      <c r="DC88" s="2" t="s">
        <v>3</v>
      </c>
      <c r="DD88" s="2" t="s">
        <v>3</v>
      </c>
      <c r="DE88" s="2" t="s">
        <v>3</v>
      </c>
      <c r="DF88" s="2" t="s">
        <v>3</v>
      </c>
      <c r="DG88" s="2" t="s">
        <v>3</v>
      </c>
      <c r="DH88" s="2" t="s">
        <v>3</v>
      </c>
      <c r="DI88" s="2" t="s">
        <v>3</v>
      </c>
      <c r="DJ88" s="2" t="s">
        <v>3</v>
      </c>
      <c r="DK88" s="2" t="s">
        <v>3</v>
      </c>
      <c r="DL88" s="2" t="s">
        <v>3</v>
      </c>
      <c r="DM88" s="2" t="s">
        <v>3</v>
      </c>
      <c r="DN88" s="2">
        <v>0</v>
      </c>
      <c r="DO88" s="2">
        <v>0</v>
      </c>
      <c r="DP88" s="2">
        <v>1</v>
      </c>
      <c r="DQ88" s="2">
        <v>1</v>
      </c>
      <c r="DR88" s="2"/>
      <c r="DS88" s="2"/>
      <c r="DT88" s="2"/>
      <c r="DU88" s="2">
        <v>1010</v>
      </c>
      <c r="DV88" s="2" t="s">
        <v>99</v>
      </c>
      <c r="DW88" s="2" t="s">
        <v>99</v>
      </c>
      <c r="DX88" s="2">
        <v>1</v>
      </c>
      <c r="DY88" s="2"/>
      <c r="DZ88" s="2"/>
      <c r="EA88" s="2"/>
      <c r="EB88" s="2"/>
      <c r="EC88" s="2"/>
      <c r="ED88" s="2"/>
      <c r="EE88" s="2">
        <v>39174537</v>
      </c>
      <c r="EF88" s="2">
        <v>2</v>
      </c>
      <c r="EG88" s="2" t="s">
        <v>19</v>
      </c>
      <c r="EH88" s="2">
        <v>0</v>
      </c>
      <c r="EI88" s="2" t="s">
        <v>3</v>
      </c>
      <c r="EJ88" s="2">
        <v>1</v>
      </c>
      <c r="EK88" s="2">
        <v>23001</v>
      </c>
      <c r="EL88" s="2" t="s">
        <v>73</v>
      </c>
      <c r="EM88" s="2" t="s">
        <v>74</v>
      </c>
      <c r="EN88" s="2"/>
      <c r="EO88" s="2" t="s">
        <v>3</v>
      </c>
      <c r="EP88" s="2"/>
      <c r="EQ88" s="2">
        <v>0</v>
      </c>
      <c r="ER88" s="2">
        <v>596.04</v>
      </c>
      <c r="ES88" s="2">
        <v>596.04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>
        <v>0</v>
      </c>
      <c r="FR88" s="2">
        <f t="shared" ref="FR88:FR119" si="127">ROUND(IF(AND(BH88=3,BI88=3),P88,0),2)</f>
        <v>0</v>
      </c>
      <c r="FS88" s="2">
        <v>0</v>
      </c>
      <c r="FT88" s="2" t="s">
        <v>23</v>
      </c>
      <c r="FU88" s="2" t="s">
        <v>24</v>
      </c>
      <c r="FV88" s="2"/>
      <c r="FW88" s="2"/>
      <c r="FX88" s="2">
        <v>117</v>
      </c>
      <c r="FY88" s="2">
        <v>75.650000000000006</v>
      </c>
      <c r="FZ88" s="2"/>
      <c r="GA88" s="2" t="s">
        <v>3</v>
      </c>
      <c r="GB88" s="2"/>
      <c r="GC88" s="2"/>
      <c r="GD88" s="2">
        <v>0</v>
      </c>
      <c r="GE88" s="2"/>
      <c r="GF88" s="2">
        <v>737802747</v>
      </c>
      <c r="GG88" s="2">
        <v>2</v>
      </c>
      <c r="GH88" s="2">
        <v>1</v>
      </c>
      <c r="GI88" s="2">
        <v>-2</v>
      </c>
      <c r="GJ88" s="2">
        <v>0</v>
      </c>
      <c r="GK88" s="2">
        <f>ROUND(R88*(R12)/100,2)</f>
        <v>0</v>
      </c>
      <c r="GL88" s="2">
        <f t="shared" ref="GL88:GL119" si="128">ROUND(IF(AND(BH88=3,BI88=3,FS88&lt;&gt;0),P88,0),2)</f>
        <v>0</v>
      </c>
      <c r="GM88" s="2">
        <f t="shared" ref="GM88:GM119" si="129">ROUND(O88+X88+Y88+GK88,2)+GX88</f>
        <v>1192.08</v>
      </c>
      <c r="GN88" s="2">
        <f t="shared" ref="GN88:GN119" si="130">IF(OR(BI88=0,BI88=1),ROUND(O88+X88+Y88+GK88,2),0)</f>
        <v>1192.08</v>
      </c>
      <c r="GO88" s="2">
        <f t="shared" ref="GO88:GO119" si="131">IF(BI88=2,ROUND(O88+X88+Y88+GK88,2),0)</f>
        <v>0</v>
      </c>
      <c r="GP88" s="2">
        <f t="shared" ref="GP88:GP119" si="132">IF(BI88=4,ROUND(O88+X88+Y88+GK88,2)+GX88,0)</f>
        <v>0</v>
      </c>
      <c r="GQ88" s="2"/>
      <c r="GR88" s="2">
        <v>0</v>
      </c>
      <c r="GS88" s="2">
        <v>3</v>
      </c>
      <c r="GT88" s="2">
        <v>0</v>
      </c>
      <c r="GU88" s="2" t="s">
        <v>3</v>
      </c>
      <c r="GV88" s="2">
        <f t="shared" ref="GV88:GV119" si="133">ROUND(GT88,6)</f>
        <v>0</v>
      </c>
      <c r="GW88" s="2">
        <v>1</v>
      </c>
      <c r="GX88" s="2">
        <f t="shared" ref="GX88:GX119" si="134">ROUND(GV88*GW88*I88,2)</f>
        <v>0</v>
      </c>
      <c r="GY88" s="2"/>
      <c r="GZ88" s="2"/>
      <c r="HA88" s="2">
        <v>0</v>
      </c>
      <c r="HB88" s="2">
        <v>0</v>
      </c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>
        <v>0</v>
      </c>
      <c r="IL88" s="2"/>
      <c r="IM88" s="2"/>
      <c r="IN88" s="2"/>
      <c r="IO88" s="2"/>
      <c r="IP88" s="2"/>
      <c r="IQ88" s="2"/>
      <c r="IR88" s="2"/>
      <c r="IS88" s="2"/>
      <c r="IT88" s="2"/>
      <c r="IU88" s="2"/>
    </row>
    <row r="89" spans="1:255" x14ac:dyDescent="0.2">
      <c r="A89">
        <v>18</v>
      </c>
      <c r="B89">
        <v>1</v>
      </c>
      <c r="C89">
        <v>164</v>
      </c>
      <c r="E89" t="s">
        <v>143</v>
      </c>
      <c r="F89" t="s">
        <v>107</v>
      </c>
      <c r="G89" t="s">
        <v>108</v>
      </c>
      <c r="H89" t="s">
        <v>99</v>
      </c>
      <c r="I89">
        <f>I83*J89</f>
        <v>2</v>
      </c>
      <c r="J89">
        <v>10</v>
      </c>
      <c r="O89">
        <f t="shared" si="102"/>
        <v>6139.21</v>
      </c>
      <c r="P89">
        <f t="shared" si="103"/>
        <v>6139.21</v>
      </c>
      <c r="Q89">
        <f t="shared" si="104"/>
        <v>0</v>
      </c>
      <c r="R89">
        <f t="shared" si="105"/>
        <v>0</v>
      </c>
      <c r="S89">
        <f t="shared" si="106"/>
        <v>0</v>
      </c>
      <c r="T89">
        <f t="shared" si="107"/>
        <v>0</v>
      </c>
      <c r="U89">
        <f t="shared" si="108"/>
        <v>0</v>
      </c>
      <c r="V89">
        <f t="shared" si="109"/>
        <v>0</v>
      </c>
      <c r="W89">
        <f t="shared" si="110"/>
        <v>0</v>
      </c>
      <c r="X89">
        <f t="shared" si="111"/>
        <v>0</v>
      </c>
      <c r="Y89">
        <f t="shared" si="112"/>
        <v>0</v>
      </c>
      <c r="AA89">
        <v>39612629</v>
      </c>
      <c r="AB89">
        <f t="shared" si="113"/>
        <v>596.04</v>
      </c>
      <c r="AC89">
        <f t="shared" si="91"/>
        <v>596.04</v>
      </c>
      <c r="AD89">
        <f t="shared" si="97"/>
        <v>0</v>
      </c>
      <c r="AE89">
        <f t="shared" si="98"/>
        <v>0</v>
      </c>
      <c r="AF89">
        <f t="shared" si="99"/>
        <v>0</v>
      </c>
      <c r="AG89">
        <f t="shared" si="114"/>
        <v>0</v>
      </c>
      <c r="AH89">
        <f t="shared" si="100"/>
        <v>0</v>
      </c>
      <c r="AI89">
        <f t="shared" si="101"/>
        <v>0</v>
      </c>
      <c r="AJ89">
        <f t="shared" si="115"/>
        <v>0</v>
      </c>
      <c r="AK89">
        <v>596.04</v>
      </c>
      <c r="AL89">
        <v>596.04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117</v>
      </c>
      <c r="AU89">
        <v>76</v>
      </c>
      <c r="AV89">
        <v>1</v>
      </c>
      <c r="AW89">
        <v>1</v>
      </c>
      <c r="AZ89">
        <v>5.15</v>
      </c>
      <c r="BA89">
        <v>1</v>
      </c>
      <c r="BB89">
        <v>1</v>
      </c>
      <c r="BC89">
        <v>5.15</v>
      </c>
      <c r="BD89" t="s">
        <v>3</v>
      </c>
      <c r="BE89" t="s">
        <v>3</v>
      </c>
      <c r="BF89" t="s">
        <v>3</v>
      </c>
      <c r="BG89" t="s">
        <v>3</v>
      </c>
      <c r="BH89">
        <v>3</v>
      </c>
      <c r="BI89">
        <v>1</v>
      </c>
      <c r="BJ89" t="s">
        <v>109</v>
      </c>
      <c r="BM89">
        <v>23001</v>
      </c>
      <c r="BN89">
        <v>0</v>
      </c>
      <c r="BO89" t="s">
        <v>3</v>
      </c>
      <c r="BP89">
        <v>0</v>
      </c>
      <c r="BQ89">
        <v>2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3</v>
      </c>
      <c r="BZ89">
        <v>130</v>
      </c>
      <c r="CA89">
        <v>89</v>
      </c>
      <c r="CF89">
        <v>0</v>
      </c>
      <c r="CG89">
        <v>0</v>
      </c>
      <c r="CM89">
        <v>0</v>
      </c>
      <c r="CN89" t="s">
        <v>3</v>
      </c>
      <c r="CO89">
        <v>0</v>
      </c>
      <c r="CP89">
        <f t="shared" si="116"/>
        <v>6139.21</v>
      </c>
      <c r="CQ89">
        <f t="shared" si="117"/>
        <v>3069.6060000000002</v>
      </c>
      <c r="CR89">
        <f t="shared" si="118"/>
        <v>0</v>
      </c>
      <c r="CS89">
        <f t="shared" si="119"/>
        <v>0</v>
      </c>
      <c r="CT89">
        <f t="shared" si="120"/>
        <v>0</v>
      </c>
      <c r="CU89">
        <f t="shared" si="121"/>
        <v>0</v>
      </c>
      <c r="CV89">
        <f t="shared" si="122"/>
        <v>0</v>
      </c>
      <c r="CW89">
        <f t="shared" si="123"/>
        <v>0</v>
      </c>
      <c r="CX89">
        <f t="shared" si="124"/>
        <v>0</v>
      </c>
      <c r="CY89">
        <f t="shared" si="125"/>
        <v>0</v>
      </c>
      <c r="CZ89">
        <f t="shared" si="126"/>
        <v>0</v>
      </c>
      <c r="DC89" t="s">
        <v>3</v>
      </c>
      <c r="DD89" t="s">
        <v>3</v>
      </c>
      <c r="DE89" t="s">
        <v>3</v>
      </c>
      <c r="DF89" t="s">
        <v>3</v>
      </c>
      <c r="DG89" t="s">
        <v>3</v>
      </c>
      <c r="DH89" t="s">
        <v>3</v>
      </c>
      <c r="DI89" t="s">
        <v>3</v>
      </c>
      <c r="DJ89" t="s">
        <v>3</v>
      </c>
      <c r="DK89" t="s">
        <v>3</v>
      </c>
      <c r="DL89" t="s">
        <v>3</v>
      </c>
      <c r="DM89" t="s">
        <v>3</v>
      </c>
      <c r="DN89">
        <v>0</v>
      </c>
      <c r="DO89">
        <v>0</v>
      </c>
      <c r="DP89">
        <v>1</v>
      </c>
      <c r="DQ89">
        <v>1</v>
      </c>
      <c r="DU89">
        <v>1010</v>
      </c>
      <c r="DV89" t="s">
        <v>99</v>
      </c>
      <c r="DW89" t="s">
        <v>99</v>
      </c>
      <c r="DX89">
        <v>1</v>
      </c>
      <c r="EE89">
        <v>39174537</v>
      </c>
      <c r="EF89">
        <v>2</v>
      </c>
      <c r="EG89" t="s">
        <v>19</v>
      </c>
      <c r="EH89">
        <v>0</v>
      </c>
      <c r="EI89" t="s">
        <v>3</v>
      </c>
      <c r="EJ89">
        <v>1</v>
      </c>
      <c r="EK89">
        <v>23001</v>
      </c>
      <c r="EL89" t="s">
        <v>73</v>
      </c>
      <c r="EM89" t="s">
        <v>74</v>
      </c>
      <c r="EO89" t="s">
        <v>3</v>
      </c>
      <c r="EQ89">
        <v>0</v>
      </c>
      <c r="ER89">
        <v>596.04</v>
      </c>
      <c r="ES89">
        <v>596.04</v>
      </c>
      <c r="ET89">
        <v>0</v>
      </c>
      <c r="EU89">
        <v>0</v>
      </c>
      <c r="EV89">
        <v>0</v>
      </c>
      <c r="EW89">
        <v>0</v>
      </c>
      <c r="EX89">
        <v>0</v>
      </c>
      <c r="FQ89">
        <v>0</v>
      </c>
      <c r="FR89">
        <f t="shared" si="127"/>
        <v>0</v>
      </c>
      <c r="FS89">
        <v>0</v>
      </c>
      <c r="FT89" t="s">
        <v>23</v>
      </c>
      <c r="FU89" t="s">
        <v>24</v>
      </c>
      <c r="FX89">
        <v>117</v>
      </c>
      <c r="FY89">
        <v>75.650000000000006</v>
      </c>
      <c r="GA89" t="s">
        <v>3</v>
      </c>
      <c r="GD89">
        <v>0</v>
      </c>
      <c r="GF89">
        <v>737802747</v>
      </c>
      <c r="GG89">
        <v>1</v>
      </c>
      <c r="GH89">
        <v>1</v>
      </c>
      <c r="GI89">
        <v>4</v>
      </c>
      <c r="GJ89">
        <v>0</v>
      </c>
      <c r="GK89">
        <f>ROUND(R89*(S12)/100,2)</f>
        <v>0</v>
      </c>
      <c r="GL89">
        <f t="shared" si="128"/>
        <v>0</v>
      </c>
      <c r="GM89">
        <f t="shared" si="129"/>
        <v>6139.21</v>
      </c>
      <c r="GN89">
        <f t="shared" si="130"/>
        <v>6139.21</v>
      </c>
      <c r="GO89">
        <f t="shared" si="131"/>
        <v>0</v>
      </c>
      <c r="GP89">
        <f t="shared" si="132"/>
        <v>0</v>
      </c>
      <c r="GR89">
        <v>0</v>
      </c>
      <c r="GS89">
        <v>3</v>
      </c>
      <c r="GT89">
        <v>0</v>
      </c>
      <c r="GU89" t="s">
        <v>3</v>
      </c>
      <c r="GV89">
        <f t="shared" si="133"/>
        <v>0</v>
      </c>
      <c r="GW89">
        <v>1</v>
      </c>
      <c r="GX89">
        <f t="shared" si="134"/>
        <v>0</v>
      </c>
      <c r="HA89">
        <v>0</v>
      </c>
      <c r="HB89">
        <v>0</v>
      </c>
      <c r="IK89">
        <v>0</v>
      </c>
    </row>
    <row r="90" spans="1:255" x14ac:dyDescent="0.2">
      <c r="A90" s="2">
        <v>18</v>
      </c>
      <c r="B90" s="2">
        <v>1</v>
      </c>
      <c r="C90" s="2">
        <v>132</v>
      </c>
      <c r="D90" s="2"/>
      <c r="E90" s="2" t="s">
        <v>144</v>
      </c>
      <c r="F90" s="2" t="s">
        <v>120</v>
      </c>
      <c r="G90" s="2" t="s">
        <v>121</v>
      </c>
      <c r="H90" s="2" t="s">
        <v>28</v>
      </c>
      <c r="I90" s="2">
        <f>I82*J90</f>
        <v>2.1999999999999999E-2</v>
      </c>
      <c r="J90" s="2">
        <v>0.10999999999999999</v>
      </c>
      <c r="K90" s="2"/>
      <c r="L90" s="2"/>
      <c r="M90" s="2"/>
      <c r="N90" s="2"/>
      <c r="O90" s="2">
        <f t="shared" si="102"/>
        <v>2.59</v>
      </c>
      <c r="P90" s="2">
        <f t="shared" si="103"/>
        <v>2.59</v>
      </c>
      <c r="Q90" s="2">
        <f t="shared" si="104"/>
        <v>0</v>
      </c>
      <c r="R90" s="2">
        <f t="shared" si="105"/>
        <v>0</v>
      </c>
      <c r="S90" s="2">
        <f t="shared" si="106"/>
        <v>0</v>
      </c>
      <c r="T90" s="2">
        <f t="shared" si="107"/>
        <v>0</v>
      </c>
      <c r="U90" s="2">
        <f t="shared" si="108"/>
        <v>0</v>
      </c>
      <c r="V90" s="2">
        <f t="shared" si="109"/>
        <v>0</v>
      </c>
      <c r="W90" s="2">
        <f t="shared" si="110"/>
        <v>0</v>
      </c>
      <c r="X90" s="2">
        <f t="shared" si="111"/>
        <v>0</v>
      </c>
      <c r="Y90" s="2">
        <f t="shared" si="112"/>
        <v>0</v>
      </c>
      <c r="Z90" s="2"/>
      <c r="AA90" s="2">
        <v>39612628</v>
      </c>
      <c r="AB90" s="2">
        <f t="shared" si="113"/>
        <v>117.93</v>
      </c>
      <c r="AC90" s="2">
        <f t="shared" si="91"/>
        <v>117.93</v>
      </c>
      <c r="AD90" s="2">
        <f t="shared" si="97"/>
        <v>0</v>
      </c>
      <c r="AE90" s="2">
        <f t="shared" si="98"/>
        <v>0</v>
      </c>
      <c r="AF90" s="2">
        <f t="shared" si="99"/>
        <v>0</v>
      </c>
      <c r="AG90" s="2">
        <f t="shared" si="114"/>
        <v>0</v>
      </c>
      <c r="AH90" s="2">
        <f t="shared" si="100"/>
        <v>0</v>
      </c>
      <c r="AI90" s="2">
        <f t="shared" si="101"/>
        <v>0</v>
      </c>
      <c r="AJ90" s="2">
        <f t="shared" si="115"/>
        <v>0</v>
      </c>
      <c r="AK90" s="2">
        <v>117.93</v>
      </c>
      <c r="AL90" s="2">
        <v>117.93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117</v>
      </c>
      <c r="AU90" s="2">
        <v>76</v>
      </c>
      <c r="AV90" s="2">
        <v>1</v>
      </c>
      <c r="AW90" s="2">
        <v>1</v>
      </c>
      <c r="AX90" s="2"/>
      <c r="AY90" s="2"/>
      <c r="AZ90" s="2">
        <v>1</v>
      </c>
      <c r="BA90" s="2">
        <v>1</v>
      </c>
      <c r="BB90" s="2">
        <v>1</v>
      </c>
      <c r="BC90" s="2">
        <v>1</v>
      </c>
      <c r="BD90" s="2" t="s">
        <v>3</v>
      </c>
      <c r="BE90" s="2" t="s">
        <v>3</v>
      </c>
      <c r="BF90" s="2" t="s">
        <v>3</v>
      </c>
      <c r="BG90" s="2" t="s">
        <v>3</v>
      </c>
      <c r="BH90" s="2">
        <v>3</v>
      </c>
      <c r="BI90" s="2">
        <v>1</v>
      </c>
      <c r="BJ90" s="2" t="s">
        <v>122</v>
      </c>
      <c r="BK90" s="2"/>
      <c r="BL90" s="2"/>
      <c r="BM90" s="2">
        <v>23001</v>
      </c>
      <c r="BN90" s="2">
        <v>0</v>
      </c>
      <c r="BO90" s="2" t="s">
        <v>3</v>
      </c>
      <c r="BP90" s="2">
        <v>0</v>
      </c>
      <c r="BQ90" s="2">
        <v>2</v>
      </c>
      <c r="BR90" s="2">
        <v>0</v>
      </c>
      <c r="BS90" s="2">
        <v>1</v>
      </c>
      <c r="BT90" s="2">
        <v>1</v>
      </c>
      <c r="BU90" s="2">
        <v>1</v>
      </c>
      <c r="BV90" s="2">
        <v>1</v>
      </c>
      <c r="BW90" s="2">
        <v>1</v>
      </c>
      <c r="BX90" s="2">
        <v>1</v>
      </c>
      <c r="BY90" s="2" t="s">
        <v>3</v>
      </c>
      <c r="BZ90" s="2">
        <v>130</v>
      </c>
      <c r="CA90" s="2">
        <v>89</v>
      </c>
      <c r="CB90" s="2"/>
      <c r="CC90" s="2"/>
      <c r="CD90" s="2"/>
      <c r="CE90" s="2"/>
      <c r="CF90" s="2">
        <v>0</v>
      </c>
      <c r="CG90" s="2">
        <v>0</v>
      </c>
      <c r="CH90" s="2"/>
      <c r="CI90" s="2"/>
      <c r="CJ90" s="2"/>
      <c r="CK90" s="2"/>
      <c r="CL90" s="2"/>
      <c r="CM90" s="2">
        <v>0</v>
      </c>
      <c r="CN90" s="2" t="s">
        <v>3</v>
      </c>
      <c r="CO90" s="2">
        <v>0</v>
      </c>
      <c r="CP90" s="2">
        <f t="shared" si="116"/>
        <v>2.59</v>
      </c>
      <c r="CQ90" s="2">
        <f t="shared" si="117"/>
        <v>117.93</v>
      </c>
      <c r="CR90" s="2">
        <f t="shared" si="118"/>
        <v>0</v>
      </c>
      <c r="CS90" s="2">
        <f t="shared" si="119"/>
        <v>0</v>
      </c>
      <c r="CT90" s="2">
        <f t="shared" si="120"/>
        <v>0</v>
      </c>
      <c r="CU90" s="2">
        <f t="shared" si="121"/>
        <v>0</v>
      </c>
      <c r="CV90" s="2">
        <f t="shared" si="122"/>
        <v>0</v>
      </c>
      <c r="CW90" s="2">
        <f t="shared" si="123"/>
        <v>0</v>
      </c>
      <c r="CX90" s="2">
        <f t="shared" si="124"/>
        <v>0</v>
      </c>
      <c r="CY90" s="2">
        <f t="shared" si="125"/>
        <v>0</v>
      </c>
      <c r="CZ90" s="2">
        <f t="shared" si="126"/>
        <v>0</v>
      </c>
      <c r="DA90" s="2"/>
      <c r="DB90" s="2"/>
      <c r="DC90" s="2" t="s">
        <v>3</v>
      </c>
      <c r="DD90" s="2" t="s">
        <v>3</v>
      </c>
      <c r="DE90" s="2" t="s">
        <v>3</v>
      </c>
      <c r="DF90" s="2" t="s">
        <v>3</v>
      </c>
      <c r="DG90" s="2" t="s">
        <v>3</v>
      </c>
      <c r="DH90" s="2" t="s">
        <v>3</v>
      </c>
      <c r="DI90" s="2" t="s">
        <v>3</v>
      </c>
      <c r="DJ90" s="2" t="s">
        <v>3</v>
      </c>
      <c r="DK90" s="2" t="s">
        <v>3</v>
      </c>
      <c r="DL90" s="2" t="s">
        <v>3</v>
      </c>
      <c r="DM90" s="2" t="s">
        <v>3</v>
      </c>
      <c r="DN90" s="2">
        <v>0</v>
      </c>
      <c r="DO90" s="2">
        <v>0</v>
      </c>
      <c r="DP90" s="2">
        <v>1</v>
      </c>
      <c r="DQ90" s="2">
        <v>1</v>
      </c>
      <c r="DR90" s="2"/>
      <c r="DS90" s="2"/>
      <c r="DT90" s="2"/>
      <c r="DU90" s="2">
        <v>1007</v>
      </c>
      <c r="DV90" s="2" t="s">
        <v>28</v>
      </c>
      <c r="DW90" s="2" t="s">
        <v>28</v>
      </c>
      <c r="DX90" s="2">
        <v>1</v>
      </c>
      <c r="DY90" s="2"/>
      <c r="DZ90" s="2"/>
      <c r="EA90" s="2"/>
      <c r="EB90" s="2"/>
      <c r="EC90" s="2"/>
      <c r="ED90" s="2"/>
      <c r="EE90" s="2">
        <v>39174537</v>
      </c>
      <c r="EF90" s="2">
        <v>2</v>
      </c>
      <c r="EG90" s="2" t="s">
        <v>19</v>
      </c>
      <c r="EH90" s="2">
        <v>0</v>
      </c>
      <c r="EI90" s="2" t="s">
        <v>3</v>
      </c>
      <c r="EJ90" s="2">
        <v>1</v>
      </c>
      <c r="EK90" s="2">
        <v>23001</v>
      </c>
      <c r="EL90" s="2" t="s">
        <v>73</v>
      </c>
      <c r="EM90" s="2" t="s">
        <v>74</v>
      </c>
      <c r="EN90" s="2"/>
      <c r="EO90" s="2" t="s">
        <v>3</v>
      </c>
      <c r="EP90" s="2"/>
      <c r="EQ90" s="2">
        <v>0</v>
      </c>
      <c r="ER90" s="2">
        <v>117.93</v>
      </c>
      <c r="ES90" s="2">
        <v>117.93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>
        <v>0</v>
      </c>
      <c r="FR90" s="2">
        <f t="shared" si="127"/>
        <v>0</v>
      </c>
      <c r="FS90" s="2">
        <v>0</v>
      </c>
      <c r="FT90" s="2" t="s">
        <v>23</v>
      </c>
      <c r="FU90" s="2" t="s">
        <v>24</v>
      </c>
      <c r="FV90" s="2"/>
      <c r="FW90" s="2"/>
      <c r="FX90" s="2">
        <v>117</v>
      </c>
      <c r="FY90" s="2">
        <v>75.650000000000006</v>
      </c>
      <c r="FZ90" s="2"/>
      <c r="GA90" s="2" t="s">
        <v>3</v>
      </c>
      <c r="GB90" s="2"/>
      <c r="GC90" s="2"/>
      <c r="GD90" s="2">
        <v>0</v>
      </c>
      <c r="GE90" s="2"/>
      <c r="GF90" s="2">
        <v>-2075856802</v>
      </c>
      <c r="GG90" s="2">
        <v>2</v>
      </c>
      <c r="GH90" s="2">
        <v>1</v>
      </c>
      <c r="GI90" s="2">
        <v>-2</v>
      </c>
      <c r="GJ90" s="2">
        <v>0</v>
      </c>
      <c r="GK90" s="2">
        <f>ROUND(R90*(R12)/100,2)</f>
        <v>0</v>
      </c>
      <c r="GL90" s="2">
        <f t="shared" si="128"/>
        <v>0</v>
      </c>
      <c r="GM90" s="2">
        <f t="shared" si="129"/>
        <v>2.59</v>
      </c>
      <c r="GN90" s="2">
        <f t="shared" si="130"/>
        <v>2.59</v>
      </c>
      <c r="GO90" s="2">
        <f t="shared" si="131"/>
        <v>0</v>
      </c>
      <c r="GP90" s="2">
        <f t="shared" si="132"/>
        <v>0</v>
      </c>
      <c r="GQ90" s="2"/>
      <c r="GR90" s="2">
        <v>0</v>
      </c>
      <c r="GS90" s="2">
        <v>3</v>
      </c>
      <c r="GT90" s="2">
        <v>0</v>
      </c>
      <c r="GU90" s="2" t="s">
        <v>3</v>
      </c>
      <c r="GV90" s="2">
        <f t="shared" si="133"/>
        <v>0</v>
      </c>
      <c r="GW90" s="2">
        <v>1</v>
      </c>
      <c r="GX90" s="2">
        <f t="shared" si="134"/>
        <v>0</v>
      </c>
      <c r="GY90" s="2"/>
      <c r="GZ90" s="2"/>
      <c r="HA90" s="2">
        <v>0</v>
      </c>
      <c r="HB90" s="2">
        <v>0</v>
      </c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>
        <v>0</v>
      </c>
      <c r="IL90" s="2"/>
      <c r="IM90" s="2"/>
      <c r="IN90" s="2"/>
      <c r="IO90" s="2"/>
      <c r="IP90" s="2"/>
      <c r="IQ90" s="2"/>
      <c r="IR90" s="2"/>
      <c r="IS90" s="2"/>
      <c r="IT90" s="2"/>
      <c r="IU90" s="2"/>
    </row>
    <row r="91" spans="1:255" x14ac:dyDescent="0.2">
      <c r="A91">
        <v>18</v>
      </c>
      <c r="B91">
        <v>1</v>
      </c>
      <c r="C91">
        <v>153</v>
      </c>
      <c r="E91" t="s">
        <v>144</v>
      </c>
      <c r="F91" t="s">
        <v>120</v>
      </c>
      <c r="G91" t="s">
        <v>121</v>
      </c>
      <c r="H91" t="s">
        <v>28</v>
      </c>
      <c r="I91">
        <f>I83*J91</f>
        <v>2.1999999999999999E-2</v>
      </c>
      <c r="J91">
        <v>0.10999999999999999</v>
      </c>
      <c r="O91">
        <f t="shared" si="102"/>
        <v>13.36</v>
      </c>
      <c r="P91">
        <f t="shared" si="103"/>
        <v>13.36</v>
      </c>
      <c r="Q91">
        <f t="shared" si="104"/>
        <v>0</v>
      </c>
      <c r="R91">
        <f t="shared" si="105"/>
        <v>0</v>
      </c>
      <c r="S91">
        <f t="shared" si="106"/>
        <v>0</v>
      </c>
      <c r="T91">
        <f t="shared" si="107"/>
        <v>0</v>
      </c>
      <c r="U91">
        <f t="shared" si="108"/>
        <v>0</v>
      </c>
      <c r="V91">
        <f t="shared" si="109"/>
        <v>0</v>
      </c>
      <c r="W91">
        <f t="shared" si="110"/>
        <v>0</v>
      </c>
      <c r="X91">
        <f t="shared" si="111"/>
        <v>0</v>
      </c>
      <c r="Y91">
        <f t="shared" si="112"/>
        <v>0</v>
      </c>
      <c r="AA91">
        <v>39612629</v>
      </c>
      <c r="AB91">
        <f t="shared" si="113"/>
        <v>117.93</v>
      </c>
      <c r="AC91">
        <f t="shared" si="91"/>
        <v>117.93</v>
      </c>
      <c r="AD91">
        <f t="shared" si="97"/>
        <v>0</v>
      </c>
      <c r="AE91">
        <f t="shared" si="98"/>
        <v>0</v>
      </c>
      <c r="AF91">
        <f t="shared" si="99"/>
        <v>0</v>
      </c>
      <c r="AG91">
        <f t="shared" si="114"/>
        <v>0</v>
      </c>
      <c r="AH91">
        <f t="shared" si="100"/>
        <v>0</v>
      </c>
      <c r="AI91">
        <f t="shared" si="101"/>
        <v>0</v>
      </c>
      <c r="AJ91">
        <f t="shared" si="115"/>
        <v>0</v>
      </c>
      <c r="AK91">
        <v>117.93</v>
      </c>
      <c r="AL91">
        <v>117.93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117</v>
      </c>
      <c r="AU91">
        <v>76</v>
      </c>
      <c r="AV91">
        <v>1</v>
      </c>
      <c r="AW91">
        <v>1</v>
      </c>
      <c r="AZ91">
        <v>5.15</v>
      </c>
      <c r="BA91">
        <v>1</v>
      </c>
      <c r="BB91">
        <v>1</v>
      </c>
      <c r="BC91">
        <v>5.15</v>
      </c>
      <c r="BD91" t="s">
        <v>3</v>
      </c>
      <c r="BE91" t="s">
        <v>3</v>
      </c>
      <c r="BF91" t="s">
        <v>3</v>
      </c>
      <c r="BG91" t="s">
        <v>3</v>
      </c>
      <c r="BH91">
        <v>3</v>
      </c>
      <c r="BI91">
        <v>1</v>
      </c>
      <c r="BJ91" t="s">
        <v>122</v>
      </c>
      <c r="BM91">
        <v>23001</v>
      </c>
      <c r="BN91">
        <v>0</v>
      </c>
      <c r="BO91" t="s">
        <v>3</v>
      </c>
      <c r="BP91">
        <v>0</v>
      </c>
      <c r="BQ91">
        <v>2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3</v>
      </c>
      <c r="BZ91">
        <v>130</v>
      </c>
      <c r="CA91">
        <v>89</v>
      </c>
      <c r="CF91">
        <v>0</v>
      </c>
      <c r="CG91">
        <v>0</v>
      </c>
      <c r="CM91">
        <v>0</v>
      </c>
      <c r="CN91" t="s">
        <v>3</v>
      </c>
      <c r="CO91">
        <v>0</v>
      </c>
      <c r="CP91">
        <f t="shared" si="116"/>
        <v>13.36</v>
      </c>
      <c r="CQ91">
        <f t="shared" si="117"/>
        <v>607.33950000000004</v>
      </c>
      <c r="CR91">
        <f t="shared" si="118"/>
        <v>0</v>
      </c>
      <c r="CS91">
        <f t="shared" si="119"/>
        <v>0</v>
      </c>
      <c r="CT91">
        <f t="shared" si="120"/>
        <v>0</v>
      </c>
      <c r="CU91">
        <f t="shared" si="121"/>
        <v>0</v>
      </c>
      <c r="CV91">
        <f t="shared" si="122"/>
        <v>0</v>
      </c>
      <c r="CW91">
        <f t="shared" si="123"/>
        <v>0</v>
      </c>
      <c r="CX91">
        <f t="shared" si="124"/>
        <v>0</v>
      </c>
      <c r="CY91">
        <f t="shared" si="125"/>
        <v>0</v>
      </c>
      <c r="CZ91">
        <f t="shared" si="126"/>
        <v>0</v>
      </c>
      <c r="DC91" t="s">
        <v>3</v>
      </c>
      <c r="DD91" t="s">
        <v>3</v>
      </c>
      <c r="DE91" t="s">
        <v>3</v>
      </c>
      <c r="DF91" t="s">
        <v>3</v>
      </c>
      <c r="DG91" t="s">
        <v>3</v>
      </c>
      <c r="DH91" t="s">
        <v>3</v>
      </c>
      <c r="DI91" t="s">
        <v>3</v>
      </c>
      <c r="DJ91" t="s">
        <v>3</v>
      </c>
      <c r="DK91" t="s">
        <v>3</v>
      </c>
      <c r="DL91" t="s">
        <v>3</v>
      </c>
      <c r="DM91" t="s">
        <v>3</v>
      </c>
      <c r="DN91">
        <v>0</v>
      </c>
      <c r="DO91">
        <v>0</v>
      </c>
      <c r="DP91">
        <v>1</v>
      </c>
      <c r="DQ91">
        <v>1</v>
      </c>
      <c r="DU91">
        <v>1007</v>
      </c>
      <c r="DV91" t="s">
        <v>28</v>
      </c>
      <c r="DW91" t="s">
        <v>28</v>
      </c>
      <c r="DX91">
        <v>1</v>
      </c>
      <c r="EE91">
        <v>39174537</v>
      </c>
      <c r="EF91">
        <v>2</v>
      </c>
      <c r="EG91" t="s">
        <v>19</v>
      </c>
      <c r="EH91">
        <v>0</v>
      </c>
      <c r="EI91" t="s">
        <v>3</v>
      </c>
      <c r="EJ91">
        <v>1</v>
      </c>
      <c r="EK91">
        <v>23001</v>
      </c>
      <c r="EL91" t="s">
        <v>73</v>
      </c>
      <c r="EM91" t="s">
        <v>74</v>
      </c>
      <c r="EO91" t="s">
        <v>3</v>
      </c>
      <c r="EQ91">
        <v>0</v>
      </c>
      <c r="ER91">
        <v>117.93</v>
      </c>
      <c r="ES91">
        <v>117.93</v>
      </c>
      <c r="ET91">
        <v>0</v>
      </c>
      <c r="EU91">
        <v>0</v>
      </c>
      <c r="EV91">
        <v>0</v>
      </c>
      <c r="EW91">
        <v>0</v>
      </c>
      <c r="EX91">
        <v>0</v>
      </c>
      <c r="FQ91">
        <v>0</v>
      </c>
      <c r="FR91">
        <f t="shared" si="127"/>
        <v>0</v>
      </c>
      <c r="FS91">
        <v>0</v>
      </c>
      <c r="FT91" t="s">
        <v>23</v>
      </c>
      <c r="FU91" t="s">
        <v>24</v>
      </c>
      <c r="FX91">
        <v>117</v>
      </c>
      <c r="FY91">
        <v>75.650000000000006</v>
      </c>
      <c r="GA91" t="s">
        <v>3</v>
      </c>
      <c r="GD91">
        <v>0</v>
      </c>
      <c r="GF91">
        <v>-2075856802</v>
      </c>
      <c r="GG91">
        <v>1</v>
      </c>
      <c r="GH91">
        <v>1</v>
      </c>
      <c r="GI91">
        <v>4</v>
      </c>
      <c r="GJ91">
        <v>0</v>
      </c>
      <c r="GK91">
        <f>ROUND(R91*(S12)/100,2)</f>
        <v>0</v>
      </c>
      <c r="GL91">
        <f t="shared" si="128"/>
        <v>0</v>
      </c>
      <c r="GM91">
        <f t="shared" si="129"/>
        <v>13.36</v>
      </c>
      <c r="GN91">
        <f t="shared" si="130"/>
        <v>13.36</v>
      </c>
      <c r="GO91">
        <f t="shared" si="131"/>
        <v>0</v>
      </c>
      <c r="GP91">
        <f t="shared" si="132"/>
        <v>0</v>
      </c>
      <c r="GR91">
        <v>0</v>
      </c>
      <c r="GS91">
        <v>3</v>
      </c>
      <c r="GT91">
        <v>0</v>
      </c>
      <c r="GU91" t="s">
        <v>3</v>
      </c>
      <c r="GV91">
        <f t="shared" si="133"/>
        <v>0</v>
      </c>
      <c r="GW91">
        <v>1</v>
      </c>
      <c r="GX91">
        <f t="shared" si="134"/>
        <v>0</v>
      </c>
      <c r="HA91">
        <v>0</v>
      </c>
      <c r="HB91">
        <v>0</v>
      </c>
      <c r="IK91">
        <v>0</v>
      </c>
    </row>
    <row r="92" spans="1:255" x14ac:dyDescent="0.2">
      <c r="A92" s="2">
        <v>18</v>
      </c>
      <c r="B92" s="2">
        <v>1</v>
      </c>
      <c r="C92" s="2">
        <v>136</v>
      </c>
      <c r="D92" s="2"/>
      <c r="E92" s="2" t="s">
        <v>145</v>
      </c>
      <c r="F92" s="2" t="s">
        <v>83</v>
      </c>
      <c r="G92" s="2" t="s">
        <v>84</v>
      </c>
      <c r="H92" s="2" t="s">
        <v>28</v>
      </c>
      <c r="I92" s="2">
        <f>I82*J92</f>
        <v>0.01</v>
      </c>
      <c r="J92" s="2">
        <v>4.9999999999999996E-2</v>
      </c>
      <c r="K92" s="2"/>
      <c r="L92" s="2"/>
      <c r="M92" s="2"/>
      <c r="N92" s="2"/>
      <c r="O92" s="2">
        <f t="shared" si="102"/>
        <v>0</v>
      </c>
      <c r="P92" s="2">
        <f t="shared" si="103"/>
        <v>0</v>
      </c>
      <c r="Q92" s="2">
        <f t="shared" si="104"/>
        <v>0</v>
      </c>
      <c r="R92" s="2">
        <f t="shared" si="105"/>
        <v>0</v>
      </c>
      <c r="S92" s="2">
        <f t="shared" si="106"/>
        <v>0</v>
      </c>
      <c r="T92" s="2">
        <f t="shared" si="107"/>
        <v>0</v>
      </c>
      <c r="U92" s="2">
        <f t="shared" si="108"/>
        <v>0</v>
      </c>
      <c r="V92" s="2">
        <f t="shared" si="109"/>
        <v>0</v>
      </c>
      <c r="W92" s="2">
        <f t="shared" si="110"/>
        <v>0</v>
      </c>
      <c r="X92" s="2">
        <f t="shared" si="111"/>
        <v>0</v>
      </c>
      <c r="Y92" s="2">
        <f t="shared" si="112"/>
        <v>0</v>
      </c>
      <c r="Z92" s="2"/>
      <c r="AA92" s="2">
        <v>39612628</v>
      </c>
      <c r="AB92" s="2">
        <f t="shared" si="113"/>
        <v>0</v>
      </c>
      <c r="AC92" s="2">
        <f t="shared" si="91"/>
        <v>0</v>
      </c>
      <c r="AD92" s="2">
        <f t="shared" si="97"/>
        <v>0</v>
      </c>
      <c r="AE92" s="2">
        <f t="shared" si="98"/>
        <v>0</v>
      </c>
      <c r="AF92" s="2">
        <f t="shared" si="99"/>
        <v>0</v>
      </c>
      <c r="AG92" s="2">
        <f t="shared" si="114"/>
        <v>0</v>
      </c>
      <c r="AH92" s="2">
        <f t="shared" si="100"/>
        <v>0</v>
      </c>
      <c r="AI92" s="2">
        <f t="shared" si="101"/>
        <v>0</v>
      </c>
      <c r="AJ92" s="2">
        <f t="shared" si="115"/>
        <v>0</v>
      </c>
      <c r="AK92" s="2">
        <v>0</v>
      </c>
      <c r="AL92" s="2">
        <v>0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117</v>
      </c>
      <c r="AU92" s="2">
        <v>76</v>
      </c>
      <c r="AV92" s="2">
        <v>1</v>
      </c>
      <c r="AW92" s="2">
        <v>1</v>
      </c>
      <c r="AX92" s="2"/>
      <c r="AY92" s="2"/>
      <c r="AZ92" s="2">
        <v>1</v>
      </c>
      <c r="BA92" s="2">
        <v>1</v>
      </c>
      <c r="BB92" s="2">
        <v>1</v>
      </c>
      <c r="BC92" s="2">
        <v>1</v>
      </c>
      <c r="BD92" s="2" t="s">
        <v>3</v>
      </c>
      <c r="BE92" s="2" t="s">
        <v>3</v>
      </c>
      <c r="BF92" s="2" t="s">
        <v>3</v>
      </c>
      <c r="BG92" s="2" t="s">
        <v>3</v>
      </c>
      <c r="BH92" s="2">
        <v>3</v>
      </c>
      <c r="BI92" s="2">
        <v>1</v>
      </c>
      <c r="BJ92" s="2" t="s">
        <v>3</v>
      </c>
      <c r="BK92" s="2"/>
      <c r="BL92" s="2"/>
      <c r="BM92" s="2">
        <v>23001</v>
      </c>
      <c r="BN92" s="2">
        <v>0</v>
      </c>
      <c r="BO92" s="2" t="s">
        <v>3</v>
      </c>
      <c r="BP92" s="2">
        <v>0</v>
      </c>
      <c r="BQ92" s="2">
        <v>2</v>
      </c>
      <c r="BR92" s="2">
        <v>0</v>
      </c>
      <c r="BS92" s="2">
        <v>1</v>
      </c>
      <c r="BT92" s="2">
        <v>1</v>
      </c>
      <c r="BU92" s="2">
        <v>1</v>
      </c>
      <c r="BV92" s="2">
        <v>1</v>
      </c>
      <c r="BW92" s="2">
        <v>1</v>
      </c>
      <c r="BX92" s="2">
        <v>1</v>
      </c>
      <c r="BY92" s="2" t="s">
        <v>3</v>
      </c>
      <c r="BZ92" s="2">
        <v>130</v>
      </c>
      <c r="CA92" s="2">
        <v>89</v>
      </c>
      <c r="CB92" s="2"/>
      <c r="CC92" s="2"/>
      <c r="CD92" s="2"/>
      <c r="CE92" s="2"/>
      <c r="CF92" s="2">
        <v>0</v>
      </c>
      <c r="CG92" s="2">
        <v>0</v>
      </c>
      <c r="CH92" s="2"/>
      <c r="CI92" s="2"/>
      <c r="CJ92" s="2"/>
      <c r="CK92" s="2"/>
      <c r="CL92" s="2"/>
      <c r="CM92" s="2">
        <v>0</v>
      </c>
      <c r="CN92" s="2" t="s">
        <v>3</v>
      </c>
      <c r="CO92" s="2">
        <v>0</v>
      </c>
      <c r="CP92" s="2">
        <f t="shared" si="116"/>
        <v>0</v>
      </c>
      <c r="CQ92" s="2">
        <f t="shared" si="117"/>
        <v>0</v>
      </c>
      <c r="CR92" s="2">
        <f t="shared" si="118"/>
        <v>0</v>
      </c>
      <c r="CS92" s="2">
        <f t="shared" si="119"/>
        <v>0</v>
      </c>
      <c r="CT92" s="2">
        <f t="shared" si="120"/>
        <v>0</v>
      </c>
      <c r="CU92" s="2">
        <f t="shared" si="121"/>
        <v>0</v>
      </c>
      <c r="CV92" s="2">
        <f t="shared" si="122"/>
        <v>0</v>
      </c>
      <c r="CW92" s="2">
        <f t="shared" si="123"/>
        <v>0</v>
      </c>
      <c r="CX92" s="2">
        <f t="shared" si="124"/>
        <v>0</v>
      </c>
      <c r="CY92" s="2">
        <f t="shared" si="125"/>
        <v>0</v>
      </c>
      <c r="CZ92" s="2">
        <f t="shared" si="126"/>
        <v>0</v>
      </c>
      <c r="DA92" s="2"/>
      <c r="DB92" s="2"/>
      <c r="DC92" s="2" t="s">
        <v>3</v>
      </c>
      <c r="DD92" s="2" t="s">
        <v>3</v>
      </c>
      <c r="DE92" s="2" t="s">
        <v>3</v>
      </c>
      <c r="DF92" s="2" t="s">
        <v>3</v>
      </c>
      <c r="DG92" s="2" t="s">
        <v>3</v>
      </c>
      <c r="DH92" s="2" t="s">
        <v>3</v>
      </c>
      <c r="DI92" s="2" t="s">
        <v>3</v>
      </c>
      <c r="DJ92" s="2" t="s">
        <v>3</v>
      </c>
      <c r="DK92" s="2" t="s">
        <v>3</v>
      </c>
      <c r="DL92" s="2" t="s">
        <v>3</v>
      </c>
      <c r="DM92" s="2" t="s">
        <v>3</v>
      </c>
      <c r="DN92" s="2">
        <v>0</v>
      </c>
      <c r="DO92" s="2">
        <v>0</v>
      </c>
      <c r="DP92" s="2">
        <v>1</v>
      </c>
      <c r="DQ92" s="2">
        <v>1</v>
      </c>
      <c r="DR92" s="2"/>
      <c r="DS92" s="2"/>
      <c r="DT92" s="2"/>
      <c r="DU92" s="2">
        <v>1007</v>
      </c>
      <c r="DV92" s="2" t="s">
        <v>28</v>
      </c>
      <c r="DW92" s="2" t="s">
        <v>28</v>
      </c>
      <c r="DX92" s="2">
        <v>1</v>
      </c>
      <c r="DY92" s="2"/>
      <c r="DZ92" s="2"/>
      <c r="EA92" s="2"/>
      <c r="EB92" s="2"/>
      <c r="EC92" s="2"/>
      <c r="ED92" s="2"/>
      <c r="EE92" s="2">
        <v>39174537</v>
      </c>
      <c r="EF92" s="2">
        <v>2</v>
      </c>
      <c r="EG92" s="2" t="s">
        <v>19</v>
      </c>
      <c r="EH92" s="2">
        <v>0</v>
      </c>
      <c r="EI92" s="2" t="s">
        <v>3</v>
      </c>
      <c r="EJ92" s="2">
        <v>1</v>
      </c>
      <c r="EK92" s="2">
        <v>23001</v>
      </c>
      <c r="EL92" s="2" t="s">
        <v>73</v>
      </c>
      <c r="EM92" s="2" t="s">
        <v>74</v>
      </c>
      <c r="EN92" s="2"/>
      <c r="EO92" s="2" t="s">
        <v>3</v>
      </c>
      <c r="EP92" s="2"/>
      <c r="EQ92" s="2">
        <v>0</v>
      </c>
      <c r="ER92" s="2">
        <v>0</v>
      </c>
      <c r="ES92" s="2">
        <v>0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>
        <v>0</v>
      </c>
      <c r="FR92" s="2">
        <f t="shared" si="127"/>
        <v>0</v>
      </c>
      <c r="FS92" s="2">
        <v>0</v>
      </c>
      <c r="FT92" s="2" t="s">
        <v>23</v>
      </c>
      <c r="FU92" s="2" t="s">
        <v>24</v>
      </c>
      <c r="FV92" s="2"/>
      <c r="FW92" s="2"/>
      <c r="FX92" s="2">
        <v>117</v>
      </c>
      <c r="FY92" s="2">
        <v>75.650000000000006</v>
      </c>
      <c r="FZ92" s="2"/>
      <c r="GA92" s="2" t="s">
        <v>3</v>
      </c>
      <c r="GB92" s="2"/>
      <c r="GC92" s="2"/>
      <c r="GD92" s="2">
        <v>0</v>
      </c>
      <c r="GE92" s="2"/>
      <c r="GF92" s="2">
        <v>1707794586</v>
      </c>
      <c r="GG92" s="2">
        <v>2</v>
      </c>
      <c r="GH92" s="2">
        <v>1</v>
      </c>
      <c r="GI92" s="2">
        <v>-2</v>
      </c>
      <c r="GJ92" s="2">
        <v>0</v>
      </c>
      <c r="GK92" s="2">
        <f>ROUND(R92*(R12)/100,2)</f>
        <v>0</v>
      </c>
      <c r="GL92" s="2">
        <f t="shared" si="128"/>
        <v>0</v>
      </c>
      <c r="GM92" s="2">
        <f t="shared" si="129"/>
        <v>0</v>
      </c>
      <c r="GN92" s="2">
        <f t="shared" si="130"/>
        <v>0</v>
      </c>
      <c r="GO92" s="2">
        <f t="shared" si="131"/>
        <v>0</v>
      </c>
      <c r="GP92" s="2">
        <f t="shared" si="132"/>
        <v>0</v>
      </c>
      <c r="GQ92" s="2"/>
      <c r="GR92" s="2">
        <v>0</v>
      </c>
      <c r="GS92" s="2">
        <v>3</v>
      </c>
      <c r="GT92" s="2">
        <v>0</v>
      </c>
      <c r="GU92" s="2" t="s">
        <v>3</v>
      </c>
      <c r="GV92" s="2">
        <f t="shared" si="133"/>
        <v>0</v>
      </c>
      <c r="GW92" s="2">
        <v>1</v>
      </c>
      <c r="GX92" s="2">
        <f t="shared" si="134"/>
        <v>0</v>
      </c>
      <c r="GY92" s="2"/>
      <c r="GZ92" s="2"/>
      <c r="HA92" s="2">
        <v>0</v>
      </c>
      <c r="HB92" s="2">
        <v>0</v>
      </c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>
        <v>0</v>
      </c>
      <c r="IL92" s="2"/>
      <c r="IM92" s="2"/>
      <c r="IN92" s="2"/>
      <c r="IO92" s="2"/>
      <c r="IP92" s="2"/>
      <c r="IQ92" s="2"/>
      <c r="IR92" s="2"/>
      <c r="IS92" s="2"/>
      <c r="IT92" s="2"/>
      <c r="IU92" s="2"/>
    </row>
    <row r="93" spans="1:255" x14ac:dyDescent="0.2">
      <c r="A93">
        <v>18</v>
      </c>
      <c r="B93">
        <v>1</v>
      </c>
      <c r="C93">
        <v>157</v>
      </c>
      <c r="E93" t="s">
        <v>145</v>
      </c>
      <c r="F93" t="s">
        <v>83</v>
      </c>
      <c r="G93" t="s">
        <v>84</v>
      </c>
      <c r="H93" t="s">
        <v>28</v>
      </c>
      <c r="I93">
        <f>I83*J93</f>
        <v>0.01</v>
      </c>
      <c r="J93">
        <v>4.9999999999999996E-2</v>
      </c>
      <c r="O93">
        <f t="shared" si="102"/>
        <v>0</v>
      </c>
      <c r="P93">
        <f t="shared" si="103"/>
        <v>0</v>
      </c>
      <c r="Q93">
        <f t="shared" si="104"/>
        <v>0</v>
      </c>
      <c r="R93">
        <f t="shared" si="105"/>
        <v>0</v>
      </c>
      <c r="S93">
        <f t="shared" si="106"/>
        <v>0</v>
      </c>
      <c r="T93">
        <f t="shared" si="107"/>
        <v>0</v>
      </c>
      <c r="U93">
        <f t="shared" si="108"/>
        <v>0</v>
      </c>
      <c r="V93">
        <f t="shared" si="109"/>
        <v>0</v>
      </c>
      <c r="W93">
        <f t="shared" si="110"/>
        <v>0</v>
      </c>
      <c r="X93">
        <f t="shared" si="111"/>
        <v>0</v>
      </c>
      <c r="Y93">
        <f t="shared" si="112"/>
        <v>0</v>
      </c>
      <c r="AA93">
        <v>39612629</v>
      </c>
      <c r="AB93">
        <f t="shared" si="113"/>
        <v>0</v>
      </c>
      <c r="AC93">
        <f t="shared" si="91"/>
        <v>0</v>
      </c>
      <c r="AD93">
        <f t="shared" si="97"/>
        <v>0</v>
      </c>
      <c r="AE93">
        <f t="shared" si="98"/>
        <v>0</v>
      </c>
      <c r="AF93">
        <f t="shared" si="99"/>
        <v>0</v>
      </c>
      <c r="AG93">
        <f t="shared" si="114"/>
        <v>0</v>
      </c>
      <c r="AH93">
        <f t="shared" si="100"/>
        <v>0</v>
      </c>
      <c r="AI93">
        <f t="shared" si="101"/>
        <v>0</v>
      </c>
      <c r="AJ93">
        <f t="shared" si="115"/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117</v>
      </c>
      <c r="AU93">
        <v>76</v>
      </c>
      <c r="AV93">
        <v>1</v>
      </c>
      <c r="AW93">
        <v>1</v>
      </c>
      <c r="AZ93">
        <v>5.15</v>
      </c>
      <c r="BA93">
        <v>1</v>
      </c>
      <c r="BB93">
        <v>1</v>
      </c>
      <c r="BC93">
        <v>5.15</v>
      </c>
      <c r="BD93" t="s">
        <v>3</v>
      </c>
      <c r="BE93" t="s">
        <v>3</v>
      </c>
      <c r="BF93" t="s">
        <v>3</v>
      </c>
      <c r="BG93" t="s">
        <v>3</v>
      </c>
      <c r="BH93">
        <v>3</v>
      </c>
      <c r="BI93">
        <v>1</v>
      </c>
      <c r="BJ93" t="s">
        <v>3</v>
      </c>
      <c r="BM93">
        <v>23001</v>
      </c>
      <c r="BN93">
        <v>0</v>
      </c>
      <c r="BO93" t="s">
        <v>3</v>
      </c>
      <c r="BP93">
        <v>0</v>
      </c>
      <c r="BQ93">
        <v>2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3</v>
      </c>
      <c r="BZ93">
        <v>130</v>
      </c>
      <c r="CA93">
        <v>89</v>
      </c>
      <c r="CF93">
        <v>0</v>
      </c>
      <c r="CG93">
        <v>0</v>
      </c>
      <c r="CM93">
        <v>0</v>
      </c>
      <c r="CN93" t="s">
        <v>3</v>
      </c>
      <c r="CO93">
        <v>0</v>
      </c>
      <c r="CP93">
        <f t="shared" si="116"/>
        <v>0</v>
      </c>
      <c r="CQ93">
        <f t="shared" si="117"/>
        <v>0</v>
      </c>
      <c r="CR93">
        <f t="shared" si="118"/>
        <v>0</v>
      </c>
      <c r="CS93">
        <f t="shared" si="119"/>
        <v>0</v>
      </c>
      <c r="CT93">
        <f t="shared" si="120"/>
        <v>0</v>
      </c>
      <c r="CU93">
        <f t="shared" si="121"/>
        <v>0</v>
      </c>
      <c r="CV93">
        <f t="shared" si="122"/>
        <v>0</v>
      </c>
      <c r="CW93">
        <f t="shared" si="123"/>
        <v>0</v>
      </c>
      <c r="CX93">
        <f t="shared" si="124"/>
        <v>0</v>
      </c>
      <c r="CY93">
        <f t="shared" si="125"/>
        <v>0</v>
      </c>
      <c r="CZ93">
        <f t="shared" si="126"/>
        <v>0</v>
      </c>
      <c r="DC93" t="s">
        <v>3</v>
      </c>
      <c r="DD93" t="s">
        <v>3</v>
      </c>
      <c r="DE93" t="s">
        <v>3</v>
      </c>
      <c r="DF93" t="s">
        <v>3</v>
      </c>
      <c r="DG93" t="s">
        <v>3</v>
      </c>
      <c r="DH93" t="s">
        <v>3</v>
      </c>
      <c r="DI93" t="s">
        <v>3</v>
      </c>
      <c r="DJ93" t="s">
        <v>3</v>
      </c>
      <c r="DK93" t="s">
        <v>3</v>
      </c>
      <c r="DL93" t="s">
        <v>3</v>
      </c>
      <c r="DM93" t="s">
        <v>3</v>
      </c>
      <c r="DN93">
        <v>0</v>
      </c>
      <c r="DO93">
        <v>0</v>
      </c>
      <c r="DP93">
        <v>1</v>
      </c>
      <c r="DQ93">
        <v>1</v>
      </c>
      <c r="DU93">
        <v>1007</v>
      </c>
      <c r="DV93" t="s">
        <v>28</v>
      </c>
      <c r="DW93" t="s">
        <v>28</v>
      </c>
      <c r="DX93">
        <v>1</v>
      </c>
      <c r="EE93">
        <v>39174537</v>
      </c>
      <c r="EF93">
        <v>2</v>
      </c>
      <c r="EG93" t="s">
        <v>19</v>
      </c>
      <c r="EH93">
        <v>0</v>
      </c>
      <c r="EI93" t="s">
        <v>3</v>
      </c>
      <c r="EJ93">
        <v>1</v>
      </c>
      <c r="EK93">
        <v>23001</v>
      </c>
      <c r="EL93" t="s">
        <v>73</v>
      </c>
      <c r="EM93" t="s">
        <v>74</v>
      </c>
      <c r="EO93" t="s">
        <v>3</v>
      </c>
      <c r="EQ93">
        <v>0</v>
      </c>
      <c r="ER93">
        <v>0</v>
      </c>
      <c r="ES93">
        <v>0</v>
      </c>
      <c r="ET93">
        <v>0</v>
      </c>
      <c r="EU93">
        <v>0</v>
      </c>
      <c r="EV93">
        <v>0</v>
      </c>
      <c r="EW93">
        <v>0</v>
      </c>
      <c r="EX93">
        <v>0</v>
      </c>
      <c r="FQ93">
        <v>0</v>
      </c>
      <c r="FR93">
        <f t="shared" si="127"/>
        <v>0</v>
      </c>
      <c r="FS93">
        <v>0</v>
      </c>
      <c r="FT93" t="s">
        <v>23</v>
      </c>
      <c r="FU93" t="s">
        <v>24</v>
      </c>
      <c r="FX93">
        <v>117</v>
      </c>
      <c r="FY93">
        <v>75.650000000000006</v>
      </c>
      <c r="GA93" t="s">
        <v>3</v>
      </c>
      <c r="GD93">
        <v>0</v>
      </c>
      <c r="GF93">
        <v>1707794586</v>
      </c>
      <c r="GG93">
        <v>1</v>
      </c>
      <c r="GH93">
        <v>1</v>
      </c>
      <c r="GI93">
        <v>4</v>
      </c>
      <c r="GJ93">
        <v>0</v>
      </c>
      <c r="GK93">
        <f>ROUND(R93*(S12)/100,2)</f>
        <v>0</v>
      </c>
      <c r="GL93">
        <f t="shared" si="128"/>
        <v>0</v>
      </c>
      <c r="GM93">
        <f t="shared" si="129"/>
        <v>0</v>
      </c>
      <c r="GN93">
        <f t="shared" si="130"/>
        <v>0</v>
      </c>
      <c r="GO93">
        <f t="shared" si="131"/>
        <v>0</v>
      </c>
      <c r="GP93">
        <f t="shared" si="132"/>
        <v>0</v>
      </c>
      <c r="GR93">
        <v>0</v>
      </c>
      <c r="GS93">
        <v>3</v>
      </c>
      <c r="GT93">
        <v>0</v>
      </c>
      <c r="GU93" t="s">
        <v>3</v>
      </c>
      <c r="GV93">
        <f t="shared" si="133"/>
        <v>0</v>
      </c>
      <c r="GW93">
        <v>1</v>
      </c>
      <c r="GX93">
        <f t="shared" si="134"/>
        <v>0</v>
      </c>
      <c r="HA93">
        <v>0</v>
      </c>
      <c r="HB93">
        <v>0</v>
      </c>
      <c r="IK93">
        <v>0</v>
      </c>
    </row>
    <row r="94" spans="1:255" x14ac:dyDescent="0.2">
      <c r="A94" s="2">
        <v>18</v>
      </c>
      <c r="B94" s="2">
        <v>1</v>
      </c>
      <c r="C94" s="2">
        <v>137</v>
      </c>
      <c r="D94" s="2"/>
      <c r="E94" s="2" t="s">
        <v>146</v>
      </c>
      <c r="F94" s="2" t="s">
        <v>86</v>
      </c>
      <c r="G94" s="2" t="s">
        <v>87</v>
      </c>
      <c r="H94" s="2" t="s">
        <v>28</v>
      </c>
      <c r="I94" s="2">
        <f>I82*J94</f>
        <v>0.01</v>
      </c>
      <c r="J94" s="2">
        <v>4.9999999999999996E-2</v>
      </c>
      <c r="K94" s="2"/>
      <c r="L94" s="2"/>
      <c r="M94" s="2"/>
      <c r="N94" s="2"/>
      <c r="O94" s="2">
        <f t="shared" si="102"/>
        <v>5.48</v>
      </c>
      <c r="P94" s="2">
        <f t="shared" si="103"/>
        <v>5.48</v>
      </c>
      <c r="Q94" s="2">
        <f t="shared" si="104"/>
        <v>0</v>
      </c>
      <c r="R94" s="2">
        <f t="shared" si="105"/>
        <v>0</v>
      </c>
      <c r="S94" s="2">
        <f t="shared" si="106"/>
        <v>0</v>
      </c>
      <c r="T94" s="2">
        <f t="shared" si="107"/>
        <v>0</v>
      </c>
      <c r="U94" s="2">
        <f t="shared" si="108"/>
        <v>0</v>
      </c>
      <c r="V94" s="2">
        <f t="shared" si="109"/>
        <v>0</v>
      </c>
      <c r="W94" s="2">
        <f t="shared" si="110"/>
        <v>0</v>
      </c>
      <c r="X94" s="2">
        <f t="shared" si="111"/>
        <v>0</v>
      </c>
      <c r="Y94" s="2">
        <f t="shared" si="112"/>
        <v>0</v>
      </c>
      <c r="Z94" s="2"/>
      <c r="AA94" s="2">
        <v>39612628</v>
      </c>
      <c r="AB94" s="2">
        <f t="shared" si="113"/>
        <v>548.29999999999995</v>
      </c>
      <c r="AC94" s="2">
        <f t="shared" ref="AC94:AC113" si="135">ROUND((ES94),6)</f>
        <v>548.29999999999995</v>
      </c>
      <c r="AD94" s="2">
        <f t="shared" si="97"/>
        <v>0</v>
      </c>
      <c r="AE94" s="2">
        <f t="shared" si="98"/>
        <v>0</v>
      </c>
      <c r="AF94" s="2">
        <f t="shared" si="99"/>
        <v>0</v>
      </c>
      <c r="AG94" s="2">
        <f t="shared" si="114"/>
        <v>0</v>
      </c>
      <c r="AH94" s="2">
        <f t="shared" si="100"/>
        <v>0</v>
      </c>
      <c r="AI94" s="2">
        <f t="shared" si="101"/>
        <v>0</v>
      </c>
      <c r="AJ94" s="2">
        <f t="shared" si="115"/>
        <v>0</v>
      </c>
      <c r="AK94" s="2">
        <v>548.29999999999995</v>
      </c>
      <c r="AL94" s="2">
        <v>548.29999999999995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117</v>
      </c>
      <c r="AU94" s="2">
        <v>76</v>
      </c>
      <c r="AV94" s="2">
        <v>1</v>
      </c>
      <c r="AW94" s="2">
        <v>1</v>
      </c>
      <c r="AX94" s="2"/>
      <c r="AY94" s="2"/>
      <c r="AZ94" s="2">
        <v>1</v>
      </c>
      <c r="BA94" s="2">
        <v>1</v>
      </c>
      <c r="BB94" s="2">
        <v>1</v>
      </c>
      <c r="BC94" s="2">
        <v>1</v>
      </c>
      <c r="BD94" s="2" t="s">
        <v>3</v>
      </c>
      <c r="BE94" s="2" t="s">
        <v>3</v>
      </c>
      <c r="BF94" s="2" t="s">
        <v>3</v>
      </c>
      <c r="BG94" s="2" t="s">
        <v>3</v>
      </c>
      <c r="BH94" s="2">
        <v>3</v>
      </c>
      <c r="BI94" s="2">
        <v>1</v>
      </c>
      <c r="BJ94" s="2" t="s">
        <v>88</v>
      </c>
      <c r="BK94" s="2"/>
      <c r="BL94" s="2"/>
      <c r="BM94" s="2">
        <v>23001</v>
      </c>
      <c r="BN94" s="2">
        <v>0</v>
      </c>
      <c r="BO94" s="2" t="s">
        <v>3</v>
      </c>
      <c r="BP94" s="2">
        <v>0</v>
      </c>
      <c r="BQ94" s="2">
        <v>2</v>
      </c>
      <c r="BR94" s="2">
        <v>0</v>
      </c>
      <c r="BS94" s="2">
        <v>1</v>
      </c>
      <c r="BT94" s="2">
        <v>1</v>
      </c>
      <c r="BU94" s="2">
        <v>1</v>
      </c>
      <c r="BV94" s="2">
        <v>1</v>
      </c>
      <c r="BW94" s="2">
        <v>1</v>
      </c>
      <c r="BX94" s="2">
        <v>1</v>
      </c>
      <c r="BY94" s="2" t="s">
        <v>3</v>
      </c>
      <c r="BZ94" s="2">
        <v>130</v>
      </c>
      <c r="CA94" s="2">
        <v>89</v>
      </c>
      <c r="CB94" s="2"/>
      <c r="CC94" s="2"/>
      <c r="CD94" s="2"/>
      <c r="CE94" s="2"/>
      <c r="CF94" s="2">
        <v>0</v>
      </c>
      <c r="CG94" s="2">
        <v>0</v>
      </c>
      <c r="CH94" s="2"/>
      <c r="CI94" s="2"/>
      <c r="CJ94" s="2"/>
      <c r="CK94" s="2"/>
      <c r="CL94" s="2"/>
      <c r="CM94" s="2">
        <v>0</v>
      </c>
      <c r="CN94" s="2" t="s">
        <v>3</v>
      </c>
      <c r="CO94" s="2">
        <v>0</v>
      </c>
      <c r="CP94" s="2">
        <f t="shared" si="116"/>
        <v>5.48</v>
      </c>
      <c r="CQ94" s="2">
        <f t="shared" si="117"/>
        <v>548.29999999999995</v>
      </c>
      <c r="CR94" s="2">
        <f t="shared" si="118"/>
        <v>0</v>
      </c>
      <c r="CS94" s="2">
        <f t="shared" si="119"/>
        <v>0</v>
      </c>
      <c r="CT94" s="2">
        <f t="shared" si="120"/>
        <v>0</v>
      </c>
      <c r="CU94" s="2">
        <f t="shared" si="121"/>
        <v>0</v>
      </c>
      <c r="CV94" s="2">
        <f t="shared" si="122"/>
        <v>0</v>
      </c>
      <c r="CW94" s="2">
        <f t="shared" si="123"/>
        <v>0</v>
      </c>
      <c r="CX94" s="2">
        <f t="shared" si="124"/>
        <v>0</v>
      </c>
      <c r="CY94" s="2">
        <f t="shared" si="125"/>
        <v>0</v>
      </c>
      <c r="CZ94" s="2">
        <f t="shared" si="126"/>
        <v>0</v>
      </c>
      <c r="DA94" s="2"/>
      <c r="DB94" s="2"/>
      <c r="DC94" s="2" t="s">
        <v>3</v>
      </c>
      <c r="DD94" s="2" t="s">
        <v>3</v>
      </c>
      <c r="DE94" s="2" t="s">
        <v>3</v>
      </c>
      <c r="DF94" s="2" t="s">
        <v>3</v>
      </c>
      <c r="DG94" s="2" t="s">
        <v>3</v>
      </c>
      <c r="DH94" s="2" t="s">
        <v>3</v>
      </c>
      <c r="DI94" s="2" t="s">
        <v>3</v>
      </c>
      <c r="DJ94" s="2" t="s">
        <v>3</v>
      </c>
      <c r="DK94" s="2" t="s">
        <v>3</v>
      </c>
      <c r="DL94" s="2" t="s">
        <v>3</v>
      </c>
      <c r="DM94" s="2" t="s">
        <v>3</v>
      </c>
      <c r="DN94" s="2">
        <v>0</v>
      </c>
      <c r="DO94" s="2">
        <v>0</v>
      </c>
      <c r="DP94" s="2">
        <v>1</v>
      </c>
      <c r="DQ94" s="2">
        <v>1</v>
      </c>
      <c r="DR94" s="2"/>
      <c r="DS94" s="2"/>
      <c r="DT94" s="2"/>
      <c r="DU94" s="2">
        <v>1007</v>
      </c>
      <c r="DV94" s="2" t="s">
        <v>28</v>
      </c>
      <c r="DW94" s="2" t="s">
        <v>28</v>
      </c>
      <c r="DX94" s="2">
        <v>1</v>
      </c>
      <c r="DY94" s="2"/>
      <c r="DZ94" s="2"/>
      <c r="EA94" s="2"/>
      <c r="EB94" s="2"/>
      <c r="EC94" s="2"/>
      <c r="ED94" s="2"/>
      <c r="EE94" s="2">
        <v>39174537</v>
      </c>
      <c r="EF94" s="2">
        <v>2</v>
      </c>
      <c r="EG94" s="2" t="s">
        <v>19</v>
      </c>
      <c r="EH94" s="2">
        <v>0</v>
      </c>
      <c r="EI94" s="2" t="s">
        <v>3</v>
      </c>
      <c r="EJ94" s="2">
        <v>1</v>
      </c>
      <c r="EK94" s="2">
        <v>23001</v>
      </c>
      <c r="EL94" s="2" t="s">
        <v>73</v>
      </c>
      <c r="EM94" s="2" t="s">
        <v>74</v>
      </c>
      <c r="EN94" s="2"/>
      <c r="EO94" s="2" t="s">
        <v>3</v>
      </c>
      <c r="EP94" s="2"/>
      <c r="EQ94" s="2">
        <v>0</v>
      </c>
      <c r="ER94" s="2">
        <v>548.29999999999995</v>
      </c>
      <c r="ES94" s="2">
        <v>548.29999999999995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>
        <v>0</v>
      </c>
      <c r="FR94" s="2">
        <f t="shared" si="127"/>
        <v>0</v>
      </c>
      <c r="FS94" s="2">
        <v>0</v>
      </c>
      <c r="FT94" s="2" t="s">
        <v>23</v>
      </c>
      <c r="FU94" s="2" t="s">
        <v>24</v>
      </c>
      <c r="FV94" s="2"/>
      <c r="FW94" s="2"/>
      <c r="FX94" s="2">
        <v>117</v>
      </c>
      <c r="FY94" s="2">
        <v>75.650000000000006</v>
      </c>
      <c r="FZ94" s="2"/>
      <c r="GA94" s="2" t="s">
        <v>3</v>
      </c>
      <c r="GB94" s="2"/>
      <c r="GC94" s="2"/>
      <c r="GD94" s="2">
        <v>0</v>
      </c>
      <c r="GE94" s="2"/>
      <c r="GF94" s="2">
        <v>-1970722706</v>
      </c>
      <c r="GG94" s="2">
        <v>2</v>
      </c>
      <c r="GH94" s="2">
        <v>1</v>
      </c>
      <c r="GI94" s="2">
        <v>-2</v>
      </c>
      <c r="GJ94" s="2">
        <v>0</v>
      </c>
      <c r="GK94" s="2">
        <f>ROUND(R94*(R12)/100,2)</f>
        <v>0</v>
      </c>
      <c r="GL94" s="2">
        <f t="shared" si="128"/>
        <v>0</v>
      </c>
      <c r="GM94" s="2">
        <f t="shared" si="129"/>
        <v>5.48</v>
      </c>
      <c r="GN94" s="2">
        <f t="shared" si="130"/>
        <v>5.48</v>
      </c>
      <c r="GO94" s="2">
        <f t="shared" si="131"/>
        <v>0</v>
      </c>
      <c r="GP94" s="2">
        <f t="shared" si="132"/>
        <v>0</v>
      </c>
      <c r="GQ94" s="2"/>
      <c r="GR94" s="2">
        <v>0</v>
      </c>
      <c r="GS94" s="2">
        <v>3</v>
      </c>
      <c r="GT94" s="2">
        <v>0</v>
      </c>
      <c r="GU94" s="2" t="s">
        <v>3</v>
      </c>
      <c r="GV94" s="2">
        <f t="shared" si="133"/>
        <v>0</v>
      </c>
      <c r="GW94" s="2">
        <v>1</v>
      </c>
      <c r="GX94" s="2">
        <f t="shared" si="134"/>
        <v>0</v>
      </c>
      <c r="GY94" s="2"/>
      <c r="GZ94" s="2"/>
      <c r="HA94" s="2">
        <v>0</v>
      </c>
      <c r="HB94" s="2">
        <v>0</v>
      </c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>
        <v>0</v>
      </c>
      <c r="IL94" s="2"/>
      <c r="IM94" s="2"/>
      <c r="IN94" s="2"/>
      <c r="IO94" s="2"/>
      <c r="IP94" s="2"/>
      <c r="IQ94" s="2"/>
      <c r="IR94" s="2"/>
      <c r="IS94" s="2"/>
      <c r="IT94" s="2"/>
      <c r="IU94" s="2"/>
    </row>
    <row r="95" spans="1:255" x14ac:dyDescent="0.2">
      <c r="A95">
        <v>18</v>
      </c>
      <c r="B95">
        <v>1</v>
      </c>
      <c r="C95">
        <v>158</v>
      </c>
      <c r="E95" t="s">
        <v>146</v>
      </c>
      <c r="F95" t="s">
        <v>86</v>
      </c>
      <c r="G95" t="s">
        <v>87</v>
      </c>
      <c r="H95" t="s">
        <v>28</v>
      </c>
      <c r="I95">
        <f>I83*J95</f>
        <v>0.01</v>
      </c>
      <c r="J95">
        <v>4.9999999999999996E-2</v>
      </c>
      <c r="O95">
        <f t="shared" si="102"/>
        <v>28.24</v>
      </c>
      <c r="P95">
        <f t="shared" si="103"/>
        <v>28.24</v>
      </c>
      <c r="Q95">
        <f t="shared" si="104"/>
        <v>0</v>
      </c>
      <c r="R95">
        <f t="shared" si="105"/>
        <v>0</v>
      </c>
      <c r="S95">
        <f t="shared" si="106"/>
        <v>0</v>
      </c>
      <c r="T95">
        <f t="shared" si="107"/>
        <v>0</v>
      </c>
      <c r="U95">
        <f t="shared" si="108"/>
        <v>0</v>
      </c>
      <c r="V95">
        <f t="shared" si="109"/>
        <v>0</v>
      </c>
      <c r="W95">
        <f t="shared" si="110"/>
        <v>0</v>
      </c>
      <c r="X95">
        <f t="shared" si="111"/>
        <v>0</v>
      </c>
      <c r="Y95">
        <f t="shared" si="112"/>
        <v>0</v>
      </c>
      <c r="AA95">
        <v>39612629</v>
      </c>
      <c r="AB95">
        <f t="shared" si="113"/>
        <v>548.29999999999995</v>
      </c>
      <c r="AC95">
        <f t="shared" si="135"/>
        <v>548.29999999999995</v>
      </c>
      <c r="AD95">
        <f t="shared" si="97"/>
        <v>0</v>
      </c>
      <c r="AE95">
        <f t="shared" si="98"/>
        <v>0</v>
      </c>
      <c r="AF95">
        <f t="shared" si="99"/>
        <v>0</v>
      </c>
      <c r="AG95">
        <f t="shared" si="114"/>
        <v>0</v>
      </c>
      <c r="AH95">
        <f t="shared" si="100"/>
        <v>0</v>
      </c>
      <c r="AI95">
        <f t="shared" si="101"/>
        <v>0</v>
      </c>
      <c r="AJ95">
        <f t="shared" si="115"/>
        <v>0</v>
      </c>
      <c r="AK95">
        <v>548.29999999999995</v>
      </c>
      <c r="AL95">
        <v>548.29999999999995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117</v>
      </c>
      <c r="AU95">
        <v>76</v>
      </c>
      <c r="AV95">
        <v>1</v>
      </c>
      <c r="AW95">
        <v>1</v>
      </c>
      <c r="AZ95">
        <v>5.15</v>
      </c>
      <c r="BA95">
        <v>1</v>
      </c>
      <c r="BB95">
        <v>1</v>
      </c>
      <c r="BC95">
        <v>5.15</v>
      </c>
      <c r="BD95" t="s">
        <v>3</v>
      </c>
      <c r="BE95" t="s">
        <v>3</v>
      </c>
      <c r="BF95" t="s">
        <v>3</v>
      </c>
      <c r="BG95" t="s">
        <v>3</v>
      </c>
      <c r="BH95">
        <v>3</v>
      </c>
      <c r="BI95">
        <v>1</v>
      </c>
      <c r="BJ95" t="s">
        <v>88</v>
      </c>
      <c r="BM95">
        <v>23001</v>
      </c>
      <c r="BN95">
        <v>0</v>
      </c>
      <c r="BO95" t="s">
        <v>3</v>
      </c>
      <c r="BP95">
        <v>0</v>
      </c>
      <c r="BQ95">
        <v>2</v>
      </c>
      <c r="BR95">
        <v>0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3</v>
      </c>
      <c r="BZ95">
        <v>130</v>
      </c>
      <c r="CA95">
        <v>89</v>
      </c>
      <c r="CF95">
        <v>0</v>
      </c>
      <c r="CG95">
        <v>0</v>
      </c>
      <c r="CM95">
        <v>0</v>
      </c>
      <c r="CN95" t="s">
        <v>3</v>
      </c>
      <c r="CO95">
        <v>0</v>
      </c>
      <c r="CP95">
        <f t="shared" si="116"/>
        <v>28.24</v>
      </c>
      <c r="CQ95">
        <f t="shared" si="117"/>
        <v>2823.7449999999999</v>
      </c>
      <c r="CR95">
        <f t="shared" si="118"/>
        <v>0</v>
      </c>
      <c r="CS95">
        <f t="shared" si="119"/>
        <v>0</v>
      </c>
      <c r="CT95">
        <f t="shared" si="120"/>
        <v>0</v>
      </c>
      <c r="CU95">
        <f t="shared" si="121"/>
        <v>0</v>
      </c>
      <c r="CV95">
        <f t="shared" si="122"/>
        <v>0</v>
      </c>
      <c r="CW95">
        <f t="shared" si="123"/>
        <v>0</v>
      </c>
      <c r="CX95">
        <f t="shared" si="124"/>
        <v>0</v>
      </c>
      <c r="CY95">
        <f t="shared" si="125"/>
        <v>0</v>
      </c>
      <c r="CZ95">
        <f t="shared" si="126"/>
        <v>0</v>
      </c>
      <c r="DC95" t="s">
        <v>3</v>
      </c>
      <c r="DD95" t="s">
        <v>3</v>
      </c>
      <c r="DE95" t="s">
        <v>3</v>
      </c>
      <c r="DF95" t="s">
        <v>3</v>
      </c>
      <c r="DG95" t="s">
        <v>3</v>
      </c>
      <c r="DH95" t="s">
        <v>3</v>
      </c>
      <c r="DI95" t="s">
        <v>3</v>
      </c>
      <c r="DJ95" t="s">
        <v>3</v>
      </c>
      <c r="DK95" t="s">
        <v>3</v>
      </c>
      <c r="DL95" t="s">
        <v>3</v>
      </c>
      <c r="DM95" t="s">
        <v>3</v>
      </c>
      <c r="DN95">
        <v>0</v>
      </c>
      <c r="DO95">
        <v>0</v>
      </c>
      <c r="DP95">
        <v>1</v>
      </c>
      <c r="DQ95">
        <v>1</v>
      </c>
      <c r="DU95">
        <v>1007</v>
      </c>
      <c r="DV95" t="s">
        <v>28</v>
      </c>
      <c r="DW95" t="s">
        <v>28</v>
      </c>
      <c r="DX95">
        <v>1</v>
      </c>
      <c r="EE95">
        <v>39174537</v>
      </c>
      <c r="EF95">
        <v>2</v>
      </c>
      <c r="EG95" t="s">
        <v>19</v>
      </c>
      <c r="EH95">
        <v>0</v>
      </c>
      <c r="EI95" t="s">
        <v>3</v>
      </c>
      <c r="EJ95">
        <v>1</v>
      </c>
      <c r="EK95">
        <v>23001</v>
      </c>
      <c r="EL95" t="s">
        <v>73</v>
      </c>
      <c r="EM95" t="s">
        <v>74</v>
      </c>
      <c r="EO95" t="s">
        <v>3</v>
      </c>
      <c r="EQ95">
        <v>0</v>
      </c>
      <c r="ER95">
        <v>548.29999999999995</v>
      </c>
      <c r="ES95">
        <v>548.29999999999995</v>
      </c>
      <c r="ET95">
        <v>0</v>
      </c>
      <c r="EU95">
        <v>0</v>
      </c>
      <c r="EV95">
        <v>0</v>
      </c>
      <c r="EW95">
        <v>0</v>
      </c>
      <c r="EX95">
        <v>0</v>
      </c>
      <c r="FQ95">
        <v>0</v>
      </c>
      <c r="FR95">
        <f t="shared" si="127"/>
        <v>0</v>
      </c>
      <c r="FS95">
        <v>0</v>
      </c>
      <c r="FT95" t="s">
        <v>23</v>
      </c>
      <c r="FU95" t="s">
        <v>24</v>
      </c>
      <c r="FX95">
        <v>117</v>
      </c>
      <c r="FY95">
        <v>75.650000000000006</v>
      </c>
      <c r="GA95" t="s">
        <v>3</v>
      </c>
      <c r="GD95">
        <v>0</v>
      </c>
      <c r="GF95">
        <v>-1970722706</v>
      </c>
      <c r="GG95">
        <v>1</v>
      </c>
      <c r="GH95">
        <v>1</v>
      </c>
      <c r="GI95">
        <v>4</v>
      </c>
      <c r="GJ95">
        <v>0</v>
      </c>
      <c r="GK95">
        <f>ROUND(R95*(S12)/100,2)</f>
        <v>0</v>
      </c>
      <c r="GL95">
        <f t="shared" si="128"/>
        <v>0</v>
      </c>
      <c r="GM95">
        <f t="shared" si="129"/>
        <v>28.24</v>
      </c>
      <c r="GN95">
        <f t="shared" si="130"/>
        <v>28.24</v>
      </c>
      <c r="GO95">
        <f t="shared" si="131"/>
        <v>0</v>
      </c>
      <c r="GP95">
        <f t="shared" si="132"/>
        <v>0</v>
      </c>
      <c r="GR95">
        <v>0</v>
      </c>
      <c r="GS95">
        <v>3</v>
      </c>
      <c r="GT95">
        <v>0</v>
      </c>
      <c r="GU95" t="s">
        <v>3</v>
      </c>
      <c r="GV95">
        <f t="shared" si="133"/>
        <v>0</v>
      </c>
      <c r="GW95">
        <v>1</v>
      </c>
      <c r="GX95">
        <f t="shared" si="134"/>
        <v>0</v>
      </c>
      <c r="HA95">
        <v>0</v>
      </c>
      <c r="HB95">
        <v>0</v>
      </c>
      <c r="IK95">
        <v>0</v>
      </c>
    </row>
    <row r="96" spans="1:255" x14ac:dyDescent="0.2">
      <c r="A96" s="2">
        <v>18</v>
      </c>
      <c r="B96" s="2">
        <v>1</v>
      </c>
      <c r="C96" s="2">
        <v>140</v>
      </c>
      <c r="D96" s="2"/>
      <c r="E96" s="2" t="s">
        <v>147</v>
      </c>
      <c r="F96" s="2" t="s">
        <v>126</v>
      </c>
      <c r="G96" s="2" t="s">
        <v>127</v>
      </c>
      <c r="H96" s="2" t="s">
        <v>128</v>
      </c>
      <c r="I96" s="2">
        <f>I82*J96</f>
        <v>0.7</v>
      </c>
      <c r="J96" s="2">
        <v>3.4999999999999996</v>
      </c>
      <c r="K96" s="2"/>
      <c r="L96" s="2"/>
      <c r="M96" s="2"/>
      <c r="N96" s="2"/>
      <c r="O96" s="2">
        <f t="shared" si="102"/>
        <v>0</v>
      </c>
      <c r="P96" s="2">
        <f t="shared" si="103"/>
        <v>0</v>
      </c>
      <c r="Q96" s="2">
        <f t="shared" si="104"/>
        <v>0</v>
      </c>
      <c r="R96" s="2">
        <f t="shared" si="105"/>
        <v>0</v>
      </c>
      <c r="S96" s="2">
        <f t="shared" si="106"/>
        <v>0</v>
      </c>
      <c r="T96" s="2">
        <f t="shared" si="107"/>
        <v>0</v>
      </c>
      <c r="U96" s="2">
        <f t="shared" si="108"/>
        <v>0</v>
      </c>
      <c r="V96" s="2">
        <f t="shared" si="109"/>
        <v>0</v>
      </c>
      <c r="W96" s="2">
        <f t="shared" si="110"/>
        <v>0</v>
      </c>
      <c r="X96" s="2">
        <f t="shared" si="111"/>
        <v>0</v>
      </c>
      <c r="Y96" s="2">
        <f t="shared" si="112"/>
        <v>0</v>
      </c>
      <c r="Z96" s="2"/>
      <c r="AA96" s="2">
        <v>39612628</v>
      </c>
      <c r="AB96" s="2">
        <f t="shared" si="113"/>
        <v>0</v>
      </c>
      <c r="AC96" s="2">
        <f t="shared" si="135"/>
        <v>0</v>
      </c>
      <c r="AD96" s="2">
        <f t="shared" si="97"/>
        <v>0</v>
      </c>
      <c r="AE96" s="2">
        <f t="shared" si="98"/>
        <v>0</v>
      </c>
      <c r="AF96" s="2">
        <f t="shared" si="99"/>
        <v>0</v>
      </c>
      <c r="AG96" s="2">
        <f t="shared" si="114"/>
        <v>0</v>
      </c>
      <c r="AH96" s="2">
        <f t="shared" si="100"/>
        <v>0</v>
      </c>
      <c r="AI96" s="2">
        <f t="shared" si="101"/>
        <v>0</v>
      </c>
      <c r="AJ96" s="2">
        <f t="shared" si="115"/>
        <v>0</v>
      </c>
      <c r="AK96" s="2">
        <v>0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117</v>
      </c>
      <c r="AU96" s="2">
        <v>76</v>
      </c>
      <c r="AV96" s="2">
        <v>1</v>
      </c>
      <c r="AW96" s="2">
        <v>1</v>
      </c>
      <c r="AX96" s="2"/>
      <c r="AY96" s="2"/>
      <c r="AZ96" s="2">
        <v>1</v>
      </c>
      <c r="BA96" s="2">
        <v>1</v>
      </c>
      <c r="BB96" s="2">
        <v>1</v>
      </c>
      <c r="BC96" s="2">
        <v>1</v>
      </c>
      <c r="BD96" s="2" t="s">
        <v>3</v>
      </c>
      <c r="BE96" s="2" t="s">
        <v>3</v>
      </c>
      <c r="BF96" s="2" t="s">
        <v>3</v>
      </c>
      <c r="BG96" s="2" t="s">
        <v>3</v>
      </c>
      <c r="BH96" s="2">
        <v>3</v>
      </c>
      <c r="BI96" s="2">
        <v>1</v>
      </c>
      <c r="BJ96" s="2" t="s">
        <v>3</v>
      </c>
      <c r="BK96" s="2"/>
      <c r="BL96" s="2"/>
      <c r="BM96" s="2">
        <v>23001</v>
      </c>
      <c r="BN96" s="2">
        <v>0</v>
      </c>
      <c r="BO96" s="2" t="s">
        <v>3</v>
      </c>
      <c r="BP96" s="2">
        <v>0</v>
      </c>
      <c r="BQ96" s="2">
        <v>2</v>
      </c>
      <c r="BR96" s="2">
        <v>0</v>
      </c>
      <c r="BS96" s="2">
        <v>1</v>
      </c>
      <c r="BT96" s="2">
        <v>1</v>
      </c>
      <c r="BU96" s="2">
        <v>1</v>
      </c>
      <c r="BV96" s="2">
        <v>1</v>
      </c>
      <c r="BW96" s="2">
        <v>1</v>
      </c>
      <c r="BX96" s="2">
        <v>1</v>
      </c>
      <c r="BY96" s="2" t="s">
        <v>3</v>
      </c>
      <c r="BZ96" s="2">
        <v>130</v>
      </c>
      <c r="CA96" s="2">
        <v>89</v>
      </c>
      <c r="CB96" s="2"/>
      <c r="CC96" s="2"/>
      <c r="CD96" s="2"/>
      <c r="CE96" s="2"/>
      <c r="CF96" s="2">
        <v>0</v>
      </c>
      <c r="CG96" s="2">
        <v>0</v>
      </c>
      <c r="CH96" s="2"/>
      <c r="CI96" s="2"/>
      <c r="CJ96" s="2"/>
      <c r="CK96" s="2"/>
      <c r="CL96" s="2"/>
      <c r="CM96" s="2">
        <v>0</v>
      </c>
      <c r="CN96" s="2" t="s">
        <v>3</v>
      </c>
      <c r="CO96" s="2">
        <v>0</v>
      </c>
      <c r="CP96" s="2">
        <f t="shared" si="116"/>
        <v>0</v>
      </c>
      <c r="CQ96" s="2">
        <f t="shared" si="117"/>
        <v>0</v>
      </c>
      <c r="CR96" s="2">
        <f t="shared" si="118"/>
        <v>0</v>
      </c>
      <c r="CS96" s="2">
        <f t="shared" si="119"/>
        <v>0</v>
      </c>
      <c r="CT96" s="2">
        <f t="shared" si="120"/>
        <v>0</v>
      </c>
      <c r="CU96" s="2">
        <f t="shared" si="121"/>
        <v>0</v>
      </c>
      <c r="CV96" s="2">
        <f t="shared" si="122"/>
        <v>0</v>
      </c>
      <c r="CW96" s="2">
        <f t="shared" si="123"/>
        <v>0</v>
      </c>
      <c r="CX96" s="2">
        <f t="shared" si="124"/>
        <v>0</v>
      </c>
      <c r="CY96" s="2">
        <f t="shared" si="125"/>
        <v>0</v>
      </c>
      <c r="CZ96" s="2">
        <f t="shared" si="126"/>
        <v>0</v>
      </c>
      <c r="DA96" s="2"/>
      <c r="DB96" s="2"/>
      <c r="DC96" s="2" t="s">
        <v>3</v>
      </c>
      <c r="DD96" s="2" t="s">
        <v>3</v>
      </c>
      <c r="DE96" s="2" t="s">
        <v>3</v>
      </c>
      <c r="DF96" s="2" t="s">
        <v>3</v>
      </c>
      <c r="DG96" s="2" t="s">
        <v>3</v>
      </c>
      <c r="DH96" s="2" t="s">
        <v>3</v>
      </c>
      <c r="DI96" s="2" t="s">
        <v>3</v>
      </c>
      <c r="DJ96" s="2" t="s">
        <v>3</v>
      </c>
      <c r="DK96" s="2" t="s">
        <v>3</v>
      </c>
      <c r="DL96" s="2" t="s">
        <v>3</v>
      </c>
      <c r="DM96" s="2" t="s">
        <v>3</v>
      </c>
      <c r="DN96" s="2">
        <v>0</v>
      </c>
      <c r="DO96" s="2">
        <v>0</v>
      </c>
      <c r="DP96" s="2">
        <v>1</v>
      </c>
      <c r="DQ96" s="2">
        <v>1</v>
      </c>
      <c r="DR96" s="2"/>
      <c r="DS96" s="2"/>
      <c r="DT96" s="2"/>
      <c r="DU96" s="2">
        <v>1010</v>
      </c>
      <c r="DV96" s="2" t="s">
        <v>128</v>
      </c>
      <c r="DW96" s="2" t="s">
        <v>128</v>
      </c>
      <c r="DX96" s="2">
        <v>1000</v>
      </c>
      <c r="DY96" s="2"/>
      <c r="DZ96" s="2"/>
      <c r="EA96" s="2"/>
      <c r="EB96" s="2"/>
      <c r="EC96" s="2"/>
      <c r="ED96" s="2"/>
      <c r="EE96" s="2">
        <v>39174537</v>
      </c>
      <c r="EF96" s="2">
        <v>2</v>
      </c>
      <c r="EG96" s="2" t="s">
        <v>19</v>
      </c>
      <c r="EH96" s="2">
        <v>0</v>
      </c>
      <c r="EI96" s="2" t="s">
        <v>3</v>
      </c>
      <c r="EJ96" s="2">
        <v>1</v>
      </c>
      <c r="EK96" s="2">
        <v>23001</v>
      </c>
      <c r="EL96" s="2" t="s">
        <v>73</v>
      </c>
      <c r="EM96" s="2" t="s">
        <v>74</v>
      </c>
      <c r="EN96" s="2"/>
      <c r="EO96" s="2" t="s">
        <v>3</v>
      </c>
      <c r="EP96" s="2"/>
      <c r="EQ96" s="2">
        <v>0</v>
      </c>
      <c r="ER96" s="2">
        <v>0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>
        <v>0</v>
      </c>
      <c r="FR96" s="2">
        <f t="shared" si="127"/>
        <v>0</v>
      </c>
      <c r="FS96" s="2">
        <v>0</v>
      </c>
      <c r="FT96" s="2" t="s">
        <v>23</v>
      </c>
      <c r="FU96" s="2" t="s">
        <v>24</v>
      </c>
      <c r="FV96" s="2"/>
      <c r="FW96" s="2"/>
      <c r="FX96" s="2">
        <v>117</v>
      </c>
      <c r="FY96" s="2">
        <v>75.650000000000006</v>
      </c>
      <c r="FZ96" s="2"/>
      <c r="GA96" s="2" t="s">
        <v>3</v>
      </c>
      <c r="GB96" s="2"/>
      <c r="GC96" s="2"/>
      <c r="GD96" s="2">
        <v>0</v>
      </c>
      <c r="GE96" s="2"/>
      <c r="GF96" s="2">
        <v>-1264972923</v>
      </c>
      <c r="GG96" s="2">
        <v>2</v>
      </c>
      <c r="GH96" s="2">
        <v>1</v>
      </c>
      <c r="GI96" s="2">
        <v>-2</v>
      </c>
      <c r="GJ96" s="2">
        <v>0</v>
      </c>
      <c r="GK96" s="2">
        <f>ROUND(R96*(R12)/100,2)</f>
        <v>0</v>
      </c>
      <c r="GL96" s="2">
        <f t="shared" si="128"/>
        <v>0</v>
      </c>
      <c r="GM96" s="2">
        <f t="shared" si="129"/>
        <v>0</v>
      </c>
      <c r="GN96" s="2">
        <f t="shared" si="130"/>
        <v>0</v>
      </c>
      <c r="GO96" s="2">
        <f t="shared" si="131"/>
        <v>0</v>
      </c>
      <c r="GP96" s="2">
        <f t="shared" si="132"/>
        <v>0</v>
      </c>
      <c r="GQ96" s="2"/>
      <c r="GR96" s="2">
        <v>0</v>
      </c>
      <c r="GS96" s="2">
        <v>3</v>
      </c>
      <c r="GT96" s="2">
        <v>0</v>
      </c>
      <c r="GU96" s="2" t="s">
        <v>3</v>
      </c>
      <c r="GV96" s="2">
        <f t="shared" si="133"/>
        <v>0</v>
      </c>
      <c r="GW96" s="2">
        <v>1</v>
      </c>
      <c r="GX96" s="2">
        <f t="shared" si="134"/>
        <v>0</v>
      </c>
      <c r="GY96" s="2"/>
      <c r="GZ96" s="2"/>
      <c r="HA96" s="2">
        <v>0</v>
      </c>
      <c r="HB96" s="2">
        <v>0</v>
      </c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>
        <v>0</v>
      </c>
      <c r="IL96" s="2"/>
      <c r="IM96" s="2"/>
      <c r="IN96" s="2"/>
      <c r="IO96" s="2"/>
      <c r="IP96" s="2"/>
      <c r="IQ96" s="2"/>
      <c r="IR96" s="2"/>
      <c r="IS96" s="2"/>
      <c r="IT96" s="2"/>
      <c r="IU96" s="2"/>
    </row>
    <row r="97" spans="1:255" x14ac:dyDescent="0.2">
      <c r="A97">
        <v>18</v>
      </c>
      <c r="B97">
        <v>1</v>
      </c>
      <c r="C97">
        <v>161</v>
      </c>
      <c r="E97" t="s">
        <v>147</v>
      </c>
      <c r="F97" t="s">
        <v>126</v>
      </c>
      <c r="G97" t="s">
        <v>127</v>
      </c>
      <c r="H97" t="s">
        <v>128</v>
      </c>
      <c r="I97">
        <f>I83*J97</f>
        <v>0.7</v>
      </c>
      <c r="J97">
        <v>3.4999999999999996</v>
      </c>
      <c r="O97">
        <f t="shared" si="102"/>
        <v>0</v>
      </c>
      <c r="P97">
        <f t="shared" si="103"/>
        <v>0</v>
      </c>
      <c r="Q97">
        <f t="shared" si="104"/>
        <v>0</v>
      </c>
      <c r="R97">
        <f t="shared" si="105"/>
        <v>0</v>
      </c>
      <c r="S97">
        <f t="shared" si="106"/>
        <v>0</v>
      </c>
      <c r="T97">
        <f t="shared" si="107"/>
        <v>0</v>
      </c>
      <c r="U97">
        <f t="shared" si="108"/>
        <v>0</v>
      </c>
      <c r="V97">
        <f t="shared" si="109"/>
        <v>0</v>
      </c>
      <c r="W97">
        <f t="shared" si="110"/>
        <v>0</v>
      </c>
      <c r="X97">
        <f t="shared" si="111"/>
        <v>0</v>
      </c>
      <c r="Y97">
        <f t="shared" si="112"/>
        <v>0</v>
      </c>
      <c r="AA97">
        <v>39612629</v>
      </c>
      <c r="AB97">
        <f t="shared" si="113"/>
        <v>0</v>
      </c>
      <c r="AC97">
        <f t="shared" si="135"/>
        <v>0</v>
      </c>
      <c r="AD97">
        <f t="shared" si="97"/>
        <v>0</v>
      </c>
      <c r="AE97">
        <f t="shared" si="98"/>
        <v>0</v>
      </c>
      <c r="AF97">
        <f t="shared" si="99"/>
        <v>0</v>
      </c>
      <c r="AG97">
        <f t="shared" si="114"/>
        <v>0</v>
      </c>
      <c r="AH97">
        <f t="shared" si="100"/>
        <v>0</v>
      </c>
      <c r="AI97">
        <f t="shared" si="101"/>
        <v>0</v>
      </c>
      <c r="AJ97">
        <f t="shared" si="115"/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117</v>
      </c>
      <c r="AU97">
        <v>76</v>
      </c>
      <c r="AV97">
        <v>1</v>
      </c>
      <c r="AW97">
        <v>1</v>
      </c>
      <c r="AZ97">
        <v>5.15</v>
      </c>
      <c r="BA97">
        <v>1</v>
      </c>
      <c r="BB97">
        <v>1</v>
      </c>
      <c r="BC97">
        <v>5.15</v>
      </c>
      <c r="BD97" t="s">
        <v>3</v>
      </c>
      <c r="BE97" t="s">
        <v>3</v>
      </c>
      <c r="BF97" t="s">
        <v>3</v>
      </c>
      <c r="BG97" t="s">
        <v>3</v>
      </c>
      <c r="BH97">
        <v>3</v>
      </c>
      <c r="BI97">
        <v>1</v>
      </c>
      <c r="BJ97" t="s">
        <v>3</v>
      </c>
      <c r="BM97">
        <v>23001</v>
      </c>
      <c r="BN97">
        <v>0</v>
      </c>
      <c r="BO97" t="s">
        <v>3</v>
      </c>
      <c r="BP97">
        <v>0</v>
      </c>
      <c r="BQ97">
        <v>2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3</v>
      </c>
      <c r="BZ97">
        <v>130</v>
      </c>
      <c r="CA97">
        <v>89</v>
      </c>
      <c r="CF97">
        <v>0</v>
      </c>
      <c r="CG97">
        <v>0</v>
      </c>
      <c r="CM97">
        <v>0</v>
      </c>
      <c r="CN97" t="s">
        <v>3</v>
      </c>
      <c r="CO97">
        <v>0</v>
      </c>
      <c r="CP97">
        <f t="shared" si="116"/>
        <v>0</v>
      </c>
      <c r="CQ97">
        <f t="shared" si="117"/>
        <v>0</v>
      </c>
      <c r="CR97">
        <f t="shared" si="118"/>
        <v>0</v>
      </c>
      <c r="CS97">
        <f t="shared" si="119"/>
        <v>0</v>
      </c>
      <c r="CT97">
        <f t="shared" si="120"/>
        <v>0</v>
      </c>
      <c r="CU97">
        <f t="shared" si="121"/>
        <v>0</v>
      </c>
      <c r="CV97">
        <f t="shared" si="122"/>
        <v>0</v>
      </c>
      <c r="CW97">
        <f t="shared" si="123"/>
        <v>0</v>
      </c>
      <c r="CX97">
        <f t="shared" si="124"/>
        <v>0</v>
      </c>
      <c r="CY97">
        <f t="shared" si="125"/>
        <v>0</v>
      </c>
      <c r="CZ97">
        <f t="shared" si="126"/>
        <v>0</v>
      </c>
      <c r="DC97" t="s">
        <v>3</v>
      </c>
      <c r="DD97" t="s">
        <v>3</v>
      </c>
      <c r="DE97" t="s">
        <v>3</v>
      </c>
      <c r="DF97" t="s">
        <v>3</v>
      </c>
      <c r="DG97" t="s">
        <v>3</v>
      </c>
      <c r="DH97" t="s">
        <v>3</v>
      </c>
      <c r="DI97" t="s">
        <v>3</v>
      </c>
      <c r="DJ97" t="s">
        <v>3</v>
      </c>
      <c r="DK97" t="s">
        <v>3</v>
      </c>
      <c r="DL97" t="s">
        <v>3</v>
      </c>
      <c r="DM97" t="s">
        <v>3</v>
      </c>
      <c r="DN97">
        <v>0</v>
      </c>
      <c r="DO97">
        <v>0</v>
      </c>
      <c r="DP97">
        <v>1</v>
      </c>
      <c r="DQ97">
        <v>1</v>
      </c>
      <c r="DU97">
        <v>1010</v>
      </c>
      <c r="DV97" t="s">
        <v>128</v>
      </c>
      <c r="DW97" t="s">
        <v>128</v>
      </c>
      <c r="DX97">
        <v>1000</v>
      </c>
      <c r="EE97">
        <v>39174537</v>
      </c>
      <c r="EF97">
        <v>2</v>
      </c>
      <c r="EG97" t="s">
        <v>19</v>
      </c>
      <c r="EH97">
        <v>0</v>
      </c>
      <c r="EI97" t="s">
        <v>3</v>
      </c>
      <c r="EJ97">
        <v>1</v>
      </c>
      <c r="EK97">
        <v>23001</v>
      </c>
      <c r="EL97" t="s">
        <v>73</v>
      </c>
      <c r="EM97" t="s">
        <v>74</v>
      </c>
      <c r="EO97" t="s">
        <v>3</v>
      </c>
      <c r="EQ97">
        <v>0</v>
      </c>
      <c r="ER97">
        <v>0</v>
      </c>
      <c r="ES97">
        <v>0</v>
      </c>
      <c r="ET97">
        <v>0</v>
      </c>
      <c r="EU97">
        <v>0</v>
      </c>
      <c r="EV97">
        <v>0</v>
      </c>
      <c r="EW97">
        <v>0</v>
      </c>
      <c r="EX97">
        <v>0</v>
      </c>
      <c r="FQ97">
        <v>0</v>
      </c>
      <c r="FR97">
        <f t="shared" si="127"/>
        <v>0</v>
      </c>
      <c r="FS97">
        <v>0</v>
      </c>
      <c r="FT97" t="s">
        <v>23</v>
      </c>
      <c r="FU97" t="s">
        <v>24</v>
      </c>
      <c r="FX97">
        <v>117</v>
      </c>
      <c r="FY97">
        <v>75.650000000000006</v>
      </c>
      <c r="GA97" t="s">
        <v>3</v>
      </c>
      <c r="GD97">
        <v>0</v>
      </c>
      <c r="GF97">
        <v>-1264972923</v>
      </c>
      <c r="GG97">
        <v>1</v>
      </c>
      <c r="GH97">
        <v>1</v>
      </c>
      <c r="GI97">
        <v>4</v>
      </c>
      <c r="GJ97">
        <v>0</v>
      </c>
      <c r="GK97">
        <f>ROUND(R97*(S12)/100,2)</f>
        <v>0</v>
      </c>
      <c r="GL97">
        <f t="shared" si="128"/>
        <v>0</v>
      </c>
      <c r="GM97">
        <f t="shared" si="129"/>
        <v>0</v>
      </c>
      <c r="GN97">
        <f t="shared" si="130"/>
        <v>0</v>
      </c>
      <c r="GO97">
        <f t="shared" si="131"/>
        <v>0</v>
      </c>
      <c r="GP97">
        <f t="shared" si="132"/>
        <v>0</v>
      </c>
      <c r="GR97">
        <v>0</v>
      </c>
      <c r="GS97">
        <v>3</v>
      </c>
      <c r="GT97">
        <v>0</v>
      </c>
      <c r="GU97" t="s">
        <v>3</v>
      </c>
      <c r="GV97">
        <f t="shared" si="133"/>
        <v>0</v>
      </c>
      <c r="GW97">
        <v>1</v>
      </c>
      <c r="GX97">
        <f t="shared" si="134"/>
        <v>0</v>
      </c>
      <c r="HA97">
        <v>0</v>
      </c>
      <c r="HB97">
        <v>0</v>
      </c>
      <c r="IK97">
        <v>0</v>
      </c>
    </row>
    <row r="98" spans="1:255" x14ac:dyDescent="0.2">
      <c r="A98" s="2">
        <v>18</v>
      </c>
      <c r="B98" s="2">
        <v>1</v>
      </c>
      <c r="C98" s="2">
        <v>141</v>
      </c>
      <c r="D98" s="2"/>
      <c r="E98" s="2" t="s">
        <v>148</v>
      </c>
      <c r="F98" s="2" t="s">
        <v>130</v>
      </c>
      <c r="G98" s="2" t="s">
        <v>131</v>
      </c>
      <c r="H98" s="2" t="s">
        <v>128</v>
      </c>
      <c r="I98" s="2">
        <f>I82*J98</f>
        <v>0.7</v>
      </c>
      <c r="J98" s="2">
        <v>3.4999999999999996</v>
      </c>
      <c r="K98" s="2"/>
      <c r="L98" s="2"/>
      <c r="M98" s="2"/>
      <c r="N98" s="2"/>
      <c r="O98" s="2">
        <f t="shared" si="102"/>
        <v>1218.1400000000001</v>
      </c>
      <c r="P98" s="2">
        <f t="shared" si="103"/>
        <v>1218.1400000000001</v>
      </c>
      <c r="Q98" s="2">
        <f t="shared" si="104"/>
        <v>0</v>
      </c>
      <c r="R98" s="2">
        <f t="shared" si="105"/>
        <v>0</v>
      </c>
      <c r="S98" s="2">
        <f t="shared" si="106"/>
        <v>0</v>
      </c>
      <c r="T98" s="2">
        <f t="shared" si="107"/>
        <v>0</v>
      </c>
      <c r="U98" s="2">
        <f t="shared" si="108"/>
        <v>0</v>
      </c>
      <c r="V98" s="2">
        <f t="shared" si="109"/>
        <v>0</v>
      </c>
      <c r="W98" s="2">
        <f t="shared" si="110"/>
        <v>0</v>
      </c>
      <c r="X98" s="2">
        <f t="shared" si="111"/>
        <v>0</v>
      </c>
      <c r="Y98" s="2">
        <f t="shared" si="112"/>
        <v>0</v>
      </c>
      <c r="Z98" s="2"/>
      <c r="AA98" s="2">
        <v>39612628</v>
      </c>
      <c r="AB98" s="2">
        <f t="shared" si="113"/>
        <v>1740.2</v>
      </c>
      <c r="AC98" s="2">
        <f t="shared" si="135"/>
        <v>1740.2</v>
      </c>
      <c r="AD98" s="2">
        <f t="shared" si="97"/>
        <v>0</v>
      </c>
      <c r="AE98" s="2">
        <f t="shared" si="98"/>
        <v>0</v>
      </c>
      <c r="AF98" s="2">
        <f t="shared" si="99"/>
        <v>0</v>
      </c>
      <c r="AG98" s="2">
        <f t="shared" si="114"/>
        <v>0</v>
      </c>
      <c r="AH98" s="2">
        <f t="shared" si="100"/>
        <v>0</v>
      </c>
      <c r="AI98" s="2">
        <f t="shared" si="101"/>
        <v>0</v>
      </c>
      <c r="AJ98" s="2">
        <f t="shared" si="115"/>
        <v>0</v>
      </c>
      <c r="AK98" s="2">
        <v>1740.2</v>
      </c>
      <c r="AL98" s="2">
        <v>1740.2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117</v>
      </c>
      <c r="AU98" s="2">
        <v>76</v>
      </c>
      <c r="AV98" s="2">
        <v>1</v>
      </c>
      <c r="AW98" s="2">
        <v>1</v>
      </c>
      <c r="AX98" s="2"/>
      <c r="AY98" s="2"/>
      <c r="AZ98" s="2">
        <v>1</v>
      </c>
      <c r="BA98" s="2">
        <v>1</v>
      </c>
      <c r="BB98" s="2">
        <v>1</v>
      </c>
      <c r="BC98" s="2">
        <v>1</v>
      </c>
      <c r="BD98" s="2" t="s">
        <v>3</v>
      </c>
      <c r="BE98" s="2" t="s">
        <v>3</v>
      </c>
      <c r="BF98" s="2" t="s">
        <v>3</v>
      </c>
      <c r="BG98" s="2" t="s">
        <v>3</v>
      </c>
      <c r="BH98" s="2">
        <v>3</v>
      </c>
      <c r="BI98" s="2">
        <v>1</v>
      </c>
      <c r="BJ98" s="2" t="s">
        <v>132</v>
      </c>
      <c r="BK98" s="2"/>
      <c r="BL98" s="2"/>
      <c r="BM98" s="2">
        <v>23001</v>
      </c>
      <c r="BN98" s="2">
        <v>0</v>
      </c>
      <c r="BO98" s="2" t="s">
        <v>3</v>
      </c>
      <c r="BP98" s="2">
        <v>0</v>
      </c>
      <c r="BQ98" s="2">
        <v>2</v>
      </c>
      <c r="BR98" s="2">
        <v>0</v>
      </c>
      <c r="BS98" s="2">
        <v>1</v>
      </c>
      <c r="BT98" s="2">
        <v>1</v>
      </c>
      <c r="BU98" s="2">
        <v>1</v>
      </c>
      <c r="BV98" s="2">
        <v>1</v>
      </c>
      <c r="BW98" s="2">
        <v>1</v>
      </c>
      <c r="BX98" s="2">
        <v>1</v>
      </c>
      <c r="BY98" s="2" t="s">
        <v>3</v>
      </c>
      <c r="BZ98" s="2">
        <v>130</v>
      </c>
      <c r="CA98" s="2">
        <v>89</v>
      </c>
      <c r="CB98" s="2"/>
      <c r="CC98" s="2"/>
      <c r="CD98" s="2"/>
      <c r="CE98" s="2"/>
      <c r="CF98" s="2">
        <v>0</v>
      </c>
      <c r="CG98" s="2">
        <v>0</v>
      </c>
      <c r="CH98" s="2"/>
      <c r="CI98" s="2"/>
      <c r="CJ98" s="2"/>
      <c r="CK98" s="2"/>
      <c r="CL98" s="2"/>
      <c r="CM98" s="2">
        <v>0</v>
      </c>
      <c r="CN98" s="2" t="s">
        <v>3</v>
      </c>
      <c r="CO98" s="2">
        <v>0</v>
      </c>
      <c r="CP98" s="2">
        <f t="shared" si="116"/>
        <v>1218.1400000000001</v>
      </c>
      <c r="CQ98" s="2">
        <f t="shared" si="117"/>
        <v>1740.2</v>
      </c>
      <c r="CR98" s="2">
        <f t="shared" si="118"/>
        <v>0</v>
      </c>
      <c r="CS98" s="2">
        <f t="shared" si="119"/>
        <v>0</v>
      </c>
      <c r="CT98" s="2">
        <f t="shared" si="120"/>
        <v>0</v>
      </c>
      <c r="CU98" s="2">
        <f t="shared" si="121"/>
        <v>0</v>
      </c>
      <c r="CV98" s="2">
        <f t="shared" si="122"/>
        <v>0</v>
      </c>
      <c r="CW98" s="2">
        <f t="shared" si="123"/>
        <v>0</v>
      </c>
      <c r="CX98" s="2">
        <f t="shared" si="124"/>
        <v>0</v>
      </c>
      <c r="CY98" s="2">
        <f t="shared" si="125"/>
        <v>0</v>
      </c>
      <c r="CZ98" s="2">
        <f t="shared" si="126"/>
        <v>0</v>
      </c>
      <c r="DA98" s="2"/>
      <c r="DB98" s="2"/>
      <c r="DC98" s="2" t="s">
        <v>3</v>
      </c>
      <c r="DD98" s="2" t="s">
        <v>3</v>
      </c>
      <c r="DE98" s="2" t="s">
        <v>3</v>
      </c>
      <c r="DF98" s="2" t="s">
        <v>3</v>
      </c>
      <c r="DG98" s="2" t="s">
        <v>3</v>
      </c>
      <c r="DH98" s="2" t="s">
        <v>3</v>
      </c>
      <c r="DI98" s="2" t="s">
        <v>3</v>
      </c>
      <c r="DJ98" s="2" t="s">
        <v>3</v>
      </c>
      <c r="DK98" s="2" t="s">
        <v>3</v>
      </c>
      <c r="DL98" s="2" t="s">
        <v>3</v>
      </c>
      <c r="DM98" s="2" t="s">
        <v>3</v>
      </c>
      <c r="DN98" s="2">
        <v>0</v>
      </c>
      <c r="DO98" s="2">
        <v>0</v>
      </c>
      <c r="DP98" s="2">
        <v>1</v>
      </c>
      <c r="DQ98" s="2">
        <v>1</v>
      </c>
      <c r="DR98" s="2"/>
      <c r="DS98" s="2"/>
      <c r="DT98" s="2"/>
      <c r="DU98" s="2">
        <v>1010</v>
      </c>
      <c r="DV98" s="2" t="s">
        <v>128</v>
      </c>
      <c r="DW98" s="2" t="s">
        <v>128</v>
      </c>
      <c r="DX98" s="2">
        <v>1000</v>
      </c>
      <c r="DY98" s="2"/>
      <c r="DZ98" s="2"/>
      <c r="EA98" s="2"/>
      <c r="EB98" s="2"/>
      <c r="EC98" s="2"/>
      <c r="ED98" s="2"/>
      <c r="EE98" s="2">
        <v>39174537</v>
      </c>
      <c r="EF98" s="2">
        <v>2</v>
      </c>
      <c r="EG98" s="2" t="s">
        <v>19</v>
      </c>
      <c r="EH98" s="2">
        <v>0</v>
      </c>
      <c r="EI98" s="2" t="s">
        <v>3</v>
      </c>
      <c r="EJ98" s="2">
        <v>1</v>
      </c>
      <c r="EK98" s="2">
        <v>23001</v>
      </c>
      <c r="EL98" s="2" t="s">
        <v>73</v>
      </c>
      <c r="EM98" s="2" t="s">
        <v>74</v>
      </c>
      <c r="EN98" s="2"/>
      <c r="EO98" s="2" t="s">
        <v>3</v>
      </c>
      <c r="EP98" s="2"/>
      <c r="EQ98" s="2">
        <v>0</v>
      </c>
      <c r="ER98" s="2">
        <v>1740.2</v>
      </c>
      <c r="ES98" s="2">
        <v>1740.2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>
        <v>0</v>
      </c>
      <c r="FR98" s="2">
        <f t="shared" si="127"/>
        <v>0</v>
      </c>
      <c r="FS98" s="2">
        <v>0</v>
      </c>
      <c r="FT98" s="2" t="s">
        <v>23</v>
      </c>
      <c r="FU98" s="2" t="s">
        <v>24</v>
      </c>
      <c r="FV98" s="2"/>
      <c r="FW98" s="2"/>
      <c r="FX98" s="2">
        <v>117</v>
      </c>
      <c r="FY98" s="2">
        <v>75.650000000000006</v>
      </c>
      <c r="FZ98" s="2"/>
      <c r="GA98" s="2" t="s">
        <v>3</v>
      </c>
      <c r="GB98" s="2"/>
      <c r="GC98" s="2"/>
      <c r="GD98" s="2">
        <v>0</v>
      </c>
      <c r="GE98" s="2"/>
      <c r="GF98" s="2">
        <v>-2138235231</v>
      </c>
      <c r="GG98" s="2">
        <v>2</v>
      </c>
      <c r="GH98" s="2">
        <v>1</v>
      </c>
      <c r="GI98" s="2">
        <v>-2</v>
      </c>
      <c r="GJ98" s="2">
        <v>0</v>
      </c>
      <c r="GK98" s="2">
        <f>ROUND(R98*(R12)/100,2)</f>
        <v>0</v>
      </c>
      <c r="GL98" s="2">
        <f t="shared" si="128"/>
        <v>0</v>
      </c>
      <c r="GM98" s="2">
        <f t="shared" si="129"/>
        <v>1218.1400000000001</v>
      </c>
      <c r="GN98" s="2">
        <f t="shared" si="130"/>
        <v>1218.1400000000001</v>
      </c>
      <c r="GO98" s="2">
        <f t="shared" si="131"/>
        <v>0</v>
      </c>
      <c r="GP98" s="2">
        <f t="shared" si="132"/>
        <v>0</v>
      </c>
      <c r="GQ98" s="2"/>
      <c r="GR98" s="2">
        <v>0</v>
      </c>
      <c r="GS98" s="2">
        <v>3</v>
      </c>
      <c r="GT98" s="2">
        <v>0</v>
      </c>
      <c r="GU98" s="2" t="s">
        <v>3</v>
      </c>
      <c r="GV98" s="2">
        <f t="shared" si="133"/>
        <v>0</v>
      </c>
      <c r="GW98" s="2">
        <v>1</v>
      </c>
      <c r="GX98" s="2">
        <f t="shared" si="134"/>
        <v>0</v>
      </c>
      <c r="GY98" s="2"/>
      <c r="GZ98" s="2"/>
      <c r="HA98" s="2">
        <v>0</v>
      </c>
      <c r="HB98" s="2">
        <v>0</v>
      </c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>
        <v>0</v>
      </c>
      <c r="IL98" s="2"/>
      <c r="IM98" s="2"/>
      <c r="IN98" s="2"/>
      <c r="IO98" s="2"/>
      <c r="IP98" s="2"/>
      <c r="IQ98" s="2"/>
      <c r="IR98" s="2"/>
      <c r="IS98" s="2"/>
      <c r="IT98" s="2"/>
      <c r="IU98" s="2"/>
    </row>
    <row r="99" spans="1:255" x14ac:dyDescent="0.2">
      <c r="A99">
        <v>18</v>
      </c>
      <c r="B99">
        <v>1</v>
      </c>
      <c r="C99">
        <v>162</v>
      </c>
      <c r="E99" t="s">
        <v>148</v>
      </c>
      <c r="F99" t="s">
        <v>130</v>
      </c>
      <c r="G99" t="s">
        <v>131</v>
      </c>
      <c r="H99" t="s">
        <v>128</v>
      </c>
      <c r="I99">
        <f>I83*J99</f>
        <v>0.7</v>
      </c>
      <c r="J99">
        <v>3.4999999999999996</v>
      </c>
      <c r="O99">
        <f t="shared" si="102"/>
        <v>6273.42</v>
      </c>
      <c r="P99">
        <f t="shared" si="103"/>
        <v>6273.42</v>
      </c>
      <c r="Q99">
        <f t="shared" si="104"/>
        <v>0</v>
      </c>
      <c r="R99">
        <f t="shared" si="105"/>
        <v>0</v>
      </c>
      <c r="S99">
        <f t="shared" si="106"/>
        <v>0</v>
      </c>
      <c r="T99">
        <f t="shared" si="107"/>
        <v>0</v>
      </c>
      <c r="U99">
        <f t="shared" si="108"/>
        <v>0</v>
      </c>
      <c r="V99">
        <f t="shared" si="109"/>
        <v>0</v>
      </c>
      <c r="W99">
        <f t="shared" si="110"/>
        <v>0</v>
      </c>
      <c r="X99">
        <f t="shared" si="111"/>
        <v>0</v>
      </c>
      <c r="Y99">
        <f t="shared" si="112"/>
        <v>0</v>
      </c>
      <c r="AA99">
        <v>39612629</v>
      </c>
      <c r="AB99">
        <f t="shared" si="113"/>
        <v>1740.2</v>
      </c>
      <c r="AC99">
        <f t="shared" si="135"/>
        <v>1740.2</v>
      </c>
      <c r="AD99">
        <f t="shared" si="97"/>
        <v>0</v>
      </c>
      <c r="AE99">
        <f t="shared" si="98"/>
        <v>0</v>
      </c>
      <c r="AF99">
        <f t="shared" si="99"/>
        <v>0</v>
      </c>
      <c r="AG99">
        <f t="shared" si="114"/>
        <v>0</v>
      </c>
      <c r="AH99">
        <f t="shared" si="100"/>
        <v>0</v>
      </c>
      <c r="AI99">
        <f t="shared" si="101"/>
        <v>0</v>
      </c>
      <c r="AJ99">
        <f t="shared" si="115"/>
        <v>0</v>
      </c>
      <c r="AK99">
        <v>1740.2</v>
      </c>
      <c r="AL99">
        <v>1740.2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117</v>
      </c>
      <c r="AU99">
        <v>76</v>
      </c>
      <c r="AV99">
        <v>1</v>
      </c>
      <c r="AW99">
        <v>1</v>
      </c>
      <c r="AZ99">
        <v>5.15</v>
      </c>
      <c r="BA99">
        <v>1</v>
      </c>
      <c r="BB99">
        <v>1</v>
      </c>
      <c r="BC99">
        <v>5.15</v>
      </c>
      <c r="BD99" t="s">
        <v>3</v>
      </c>
      <c r="BE99" t="s">
        <v>3</v>
      </c>
      <c r="BF99" t="s">
        <v>3</v>
      </c>
      <c r="BG99" t="s">
        <v>3</v>
      </c>
      <c r="BH99">
        <v>3</v>
      </c>
      <c r="BI99">
        <v>1</v>
      </c>
      <c r="BJ99" t="s">
        <v>132</v>
      </c>
      <c r="BM99">
        <v>23001</v>
      </c>
      <c r="BN99">
        <v>0</v>
      </c>
      <c r="BO99" t="s">
        <v>3</v>
      </c>
      <c r="BP99">
        <v>0</v>
      </c>
      <c r="BQ99">
        <v>2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3</v>
      </c>
      <c r="BZ99">
        <v>130</v>
      </c>
      <c r="CA99">
        <v>89</v>
      </c>
      <c r="CF99">
        <v>0</v>
      </c>
      <c r="CG99">
        <v>0</v>
      </c>
      <c r="CM99">
        <v>0</v>
      </c>
      <c r="CN99" t="s">
        <v>3</v>
      </c>
      <c r="CO99">
        <v>0</v>
      </c>
      <c r="CP99">
        <f t="shared" si="116"/>
        <v>6273.42</v>
      </c>
      <c r="CQ99">
        <f t="shared" si="117"/>
        <v>8962.0300000000007</v>
      </c>
      <c r="CR99">
        <f t="shared" si="118"/>
        <v>0</v>
      </c>
      <c r="CS99">
        <f t="shared" si="119"/>
        <v>0</v>
      </c>
      <c r="CT99">
        <f t="shared" si="120"/>
        <v>0</v>
      </c>
      <c r="CU99">
        <f t="shared" si="121"/>
        <v>0</v>
      </c>
      <c r="CV99">
        <f t="shared" si="122"/>
        <v>0</v>
      </c>
      <c r="CW99">
        <f t="shared" si="123"/>
        <v>0</v>
      </c>
      <c r="CX99">
        <f t="shared" si="124"/>
        <v>0</v>
      </c>
      <c r="CY99">
        <f t="shared" si="125"/>
        <v>0</v>
      </c>
      <c r="CZ99">
        <f t="shared" si="126"/>
        <v>0</v>
      </c>
      <c r="DC99" t="s">
        <v>3</v>
      </c>
      <c r="DD99" t="s">
        <v>3</v>
      </c>
      <c r="DE99" t="s">
        <v>3</v>
      </c>
      <c r="DF99" t="s">
        <v>3</v>
      </c>
      <c r="DG99" t="s">
        <v>3</v>
      </c>
      <c r="DH99" t="s">
        <v>3</v>
      </c>
      <c r="DI99" t="s">
        <v>3</v>
      </c>
      <c r="DJ99" t="s">
        <v>3</v>
      </c>
      <c r="DK99" t="s">
        <v>3</v>
      </c>
      <c r="DL99" t="s">
        <v>3</v>
      </c>
      <c r="DM99" t="s">
        <v>3</v>
      </c>
      <c r="DN99">
        <v>0</v>
      </c>
      <c r="DO99">
        <v>0</v>
      </c>
      <c r="DP99">
        <v>1</v>
      </c>
      <c r="DQ99">
        <v>1</v>
      </c>
      <c r="DU99">
        <v>1010</v>
      </c>
      <c r="DV99" t="s">
        <v>128</v>
      </c>
      <c r="DW99" t="s">
        <v>128</v>
      </c>
      <c r="DX99">
        <v>1000</v>
      </c>
      <c r="EE99">
        <v>39174537</v>
      </c>
      <c r="EF99">
        <v>2</v>
      </c>
      <c r="EG99" t="s">
        <v>19</v>
      </c>
      <c r="EH99">
        <v>0</v>
      </c>
      <c r="EI99" t="s">
        <v>3</v>
      </c>
      <c r="EJ99">
        <v>1</v>
      </c>
      <c r="EK99">
        <v>23001</v>
      </c>
      <c r="EL99" t="s">
        <v>73</v>
      </c>
      <c r="EM99" t="s">
        <v>74</v>
      </c>
      <c r="EO99" t="s">
        <v>3</v>
      </c>
      <c r="EQ99">
        <v>0</v>
      </c>
      <c r="ER99">
        <v>1740.2</v>
      </c>
      <c r="ES99">
        <v>1740.2</v>
      </c>
      <c r="ET99">
        <v>0</v>
      </c>
      <c r="EU99">
        <v>0</v>
      </c>
      <c r="EV99">
        <v>0</v>
      </c>
      <c r="EW99">
        <v>0</v>
      </c>
      <c r="EX99">
        <v>0</v>
      </c>
      <c r="FQ99">
        <v>0</v>
      </c>
      <c r="FR99">
        <f t="shared" si="127"/>
        <v>0</v>
      </c>
      <c r="FS99">
        <v>0</v>
      </c>
      <c r="FT99" t="s">
        <v>23</v>
      </c>
      <c r="FU99" t="s">
        <v>24</v>
      </c>
      <c r="FX99">
        <v>117</v>
      </c>
      <c r="FY99">
        <v>75.650000000000006</v>
      </c>
      <c r="GA99" t="s">
        <v>3</v>
      </c>
      <c r="GD99">
        <v>0</v>
      </c>
      <c r="GF99">
        <v>-2138235231</v>
      </c>
      <c r="GG99">
        <v>1</v>
      </c>
      <c r="GH99">
        <v>1</v>
      </c>
      <c r="GI99">
        <v>4</v>
      </c>
      <c r="GJ99">
        <v>0</v>
      </c>
      <c r="GK99">
        <f>ROUND(R99*(S12)/100,2)</f>
        <v>0</v>
      </c>
      <c r="GL99">
        <f t="shared" si="128"/>
        <v>0</v>
      </c>
      <c r="GM99">
        <f t="shared" si="129"/>
        <v>6273.42</v>
      </c>
      <c r="GN99">
        <f t="shared" si="130"/>
        <v>6273.42</v>
      </c>
      <c r="GO99">
        <f t="shared" si="131"/>
        <v>0</v>
      </c>
      <c r="GP99">
        <f t="shared" si="132"/>
        <v>0</v>
      </c>
      <c r="GR99">
        <v>0</v>
      </c>
      <c r="GS99">
        <v>3</v>
      </c>
      <c r="GT99">
        <v>0</v>
      </c>
      <c r="GU99" t="s">
        <v>3</v>
      </c>
      <c r="GV99">
        <f t="shared" si="133"/>
        <v>0</v>
      </c>
      <c r="GW99">
        <v>1</v>
      </c>
      <c r="GX99">
        <f t="shared" si="134"/>
        <v>0</v>
      </c>
      <c r="HA99">
        <v>0</v>
      </c>
      <c r="HB99">
        <v>0</v>
      </c>
      <c r="IK99">
        <v>0</v>
      </c>
    </row>
    <row r="100" spans="1:255" x14ac:dyDescent="0.2">
      <c r="A100" s="2">
        <v>18</v>
      </c>
      <c r="B100" s="2">
        <v>1</v>
      </c>
      <c r="C100" s="2">
        <v>142</v>
      </c>
      <c r="D100" s="2"/>
      <c r="E100" s="2" t="s">
        <v>149</v>
      </c>
      <c r="F100" s="2" t="s">
        <v>135</v>
      </c>
      <c r="G100" s="2" t="s">
        <v>136</v>
      </c>
      <c r="H100" s="2" t="s">
        <v>99</v>
      </c>
      <c r="I100" s="2">
        <f>I82*J100</f>
        <v>2</v>
      </c>
      <c r="J100" s="2">
        <v>10</v>
      </c>
      <c r="K100" s="2"/>
      <c r="L100" s="2"/>
      <c r="M100" s="2"/>
      <c r="N100" s="2"/>
      <c r="O100" s="2">
        <f t="shared" si="102"/>
        <v>0</v>
      </c>
      <c r="P100" s="2">
        <f t="shared" si="103"/>
        <v>0</v>
      </c>
      <c r="Q100" s="2">
        <f t="shared" si="104"/>
        <v>0</v>
      </c>
      <c r="R100" s="2">
        <f t="shared" si="105"/>
        <v>0</v>
      </c>
      <c r="S100" s="2">
        <f t="shared" si="106"/>
        <v>0</v>
      </c>
      <c r="T100" s="2">
        <f t="shared" si="107"/>
        <v>0</v>
      </c>
      <c r="U100" s="2">
        <f t="shared" si="108"/>
        <v>0</v>
      </c>
      <c r="V100" s="2">
        <f t="shared" si="109"/>
        <v>0</v>
      </c>
      <c r="W100" s="2">
        <f t="shared" si="110"/>
        <v>0</v>
      </c>
      <c r="X100" s="2">
        <f t="shared" si="111"/>
        <v>0</v>
      </c>
      <c r="Y100" s="2">
        <f t="shared" si="112"/>
        <v>0</v>
      </c>
      <c r="Z100" s="2"/>
      <c r="AA100" s="2">
        <v>39612628</v>
      </c>
      <c r="AB100" s="2">
        <f t="shared" si="113"/>
        <v>0</v>
      </c>
      <c r="AC100" s="2">
        <f t="shared" si="135"/>
        <v>0</v>
      </c>
      <c r="AD100" s="2">
        <f t="shared" si="97"/>
        <v>0</v>
      </c>
      <c r="AE100" s="2">
        <f t="shared" si="98"/>
        <v>0</v>
      </c>
      <c r="AF100" s="2">
        <f t="shared" si="99"/>
        <v>0</v>
      </c>
      <c r="AG100" s="2">
        <f t="shared" si="114"/>
        <v>0</v>
      </c>
      <c r="AH100" s="2">
        <f t="shared" si="100"/>
        <v>0</v>
      </c>
      <c r="AI100" s="2">
        <f t="shared" si="101"/>
        <v>0</v>
      </c>
      <c r="AJ100" s="2">
        <f t="shared" si="115"/>
        <v>0</v>
      </c>
      <c r="AK100" s="2">
        <v>0</v>
      </c>
      <c r="AL100" s="2">
        <v>0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117</v>
      </c>
      <c r="AU100" s="2">
        <v>76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3</v>
      </c>
      <c r="BE100" s="2" t="s">
        <v>3</v>
      </c>
      <c r="BF100" s="2" t="s">
        <v>3</v>
      </c>
      <c r="BG100" s="2" t="s">
        <v>3</v>
      </c>
      <c r="BH100" s="2">
        <v>3</v>
      </c>
      <c r="BI100" s="2">
        <v>1</v>
      </c>
      <c r="BJ100" s="2" t="s">
        <v>3</v>
      </c>
      <c r="BK100" s="2"/>
      <c r="BL100" s="2"/>
      <c r="BM100" s="2">
        <v>23001</v>
      </c>
      <c r="BN100" s="2">
        <v>0</v>
      </c>
      <c r="BO100" s="2" t="s">
        <v>3</v>
      </c>
      <c r="BP100" s="2">
        <v>0</v>
      </c>
      <c r="BQ100" s="2">
        <v>2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3</v>
      </c>
      <c r="BZ100" s="2">
        <v>130</v>
      </c>
      <c r="CA100" s="2">
        <v>89</v>
      </c>
      <c r="CB100" s="2"/>
      <c r="CC100" s="2"/>
      <c r="CD100" s="2"/>
      <c r="CE100" s="2"/>
      <c r="CF100" s="2">
        <v>0</v>
      </c>
      <c r="CG100" s="2">
        <v>0</v>
      </c>
      <c r="CH100" s="2"/>
      <c r="CI100" s="2"/>
      <c r="CJ100" s="2"/>
      <c r="CK100" s="2"/>
      <c r="CL100" s="2"/>
      <c r="CM100" s="2">
        <v>0</v>
      </c>
      <c r="CN100" s="2" t="s">
        <v>3</v>
      </c>
      <c r="CO100" s="2">
        <v>0</v>
      </c>
      <c r="CP100" s="2">
        <f t="shared" si="116"/>
        <v>0</v>
      </c>
      <c r="CQ100" s="2">
        <f t="shared" si="117"/>
        <v>0</v>
      </c>
      <c r="CR100" s="2">
        <f t="shared" si="118"/>
        <v>0</v>
      </c>
      <c r="CS100" s="2">
        <f t="shared" si="119"/>
        <v>0</v>
      </c>
      <c r="CT100" s="2">
        <f t="shared" si="120"/>
        <v>0</v>
      </c>
      <c r="CU100" s="2">
        <f t="shared" si="121"/>
        <v>0</v>
      </c>
      <c r="CV100" s="2">
        <f t="shared" si="122"/>
        <v>0</v>
      </c>
      <c r="CW100" s="2">
        <f t="shared" si="123"/>
        <v>0</v>
      </c>
      <c r="CX100" s="2">
        <f t="shared" si="124"/>
        <v>0</v>
      </c>
      <c r="CY100" s="2">
        <f t="shared" si="125"/>
        <v>0</v>
      </c>
      <c r="CZ100" s="2">
        <f t="shared" si="126"/>
        <v>0</v>
      </c>
      <c r="DA100" s="2"/>
      <c r="DB100" s="2"/>
      <c r="DC100" s="2" t="s">
        <v>3</v>
      </c>
      <c r="DD100" s="2" t="s">
        <v>3</v>
      </c>
      <c r="DE100" s="2" t="s">
        <v>3</v>
      </c>
      <c r="DF100" s="2" t="s">
        <v>3</v>
      </c>
      <c r="DG100" s="2" t="s">
        <v>3</v>
      </c>
      <c r="DH100" s="2" t="s">
        <v>3</v>
      </c>
      <c r="DI100" s="2" t="s">
        <v>3</v>
      </c>
      <c r="DJ100" s="2" t="s">
        <v>3</v>
      </c>
      <c r="DK100" s="2" t="s">
        <v>3</v>
      </c>
      <c r="DL100" s="2" t="s">
        <v>3</v>
      </c>
      <c r="DM100" s="2" t="s">
        <v>3</v>
      </c>
      <c r="DN100" s="2">
        <v>0</v>
      </c>
      <c r="DO100" s="2">
        <v>0</v>
      </c>
      <c r="DP100" s="2">
        <v>1</v>
      </c>
      <c r="DQ100" s="2">
        <v>1</v>
      </c>
      <c r="DR100" s="2"/>
      <c r="DS100" s="2"/>
      <c r="DT100" s="2"/>
      <c r="DU100" s="2">
        <v>1010</v>
      </c>
      <c r="DV100" s="2" t="s">
        <v>99</v>
      </c>
      <c r="DW100" s="2" t="s">
        <v>99</v>
      </c>
      <c r="DX100" s="2">
        <v>1</v>
      </c>
      <c r="DY100" s="2"/>
      <c r="DZ100" s="2"/>
      <c r="EA100" s="2"/>
      <c r="EB100" s="2"/>
      <c r="EC100" s="2"/>
      <c r="ED100" s="2"/>
      <c r="EE100" s="2">
        <v>39174537</v>
      </c>
      <c r="EF100" s="2">
        <v>2</v>
      </c>
      <c r="EG100" s="2" t="s">
        <v>19</v>
      </c>
      <c r="EH100" s="2">
        <v>0</v>
      </c>
      <c r="EI100" s="2" t="s">
        <v>3</v>
      </c>
      <c r="EJ100" s="2">
        <v>1</v>
      </c>
      <c r="EK100" s="2">
        <v>23001</v>
      </c>
      <c r="EL100" s="2" t="s">
        <v>73</v>
      </c>
      <c r="EM100" s="2" t="s">
        <v>74</v>
      </c>
      <c r="EN100" s="2"/>
      <c r="EO100" s="2" t="s">
        <v>3</v>
      </c>
      <c r="EP100" s="2"/>
      <c r="EQ100" s="2">
        <v>0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si="127"/>
        <v>0</v>
      </c>
      <c r="FS100" s="2">
        <v>0</v>
      </c>
      <c r="FT100" s="2" t="s">
        <v>23</v>
      </c>
      <c r="FU100" s="2" t="s">
        <v>24</v>
      </c>
      <c r="FV100" s="2"/>
      <c r="FW100" s="2"/>
      <c r="FX100" s="2">
        <v>117</v>
      </c>
      <c r="FY100" s="2">
        <v>75.650000000000006</v>
      </c>
      <c r="FZ100" s="2"/>
      <c r="GA100" s="2" t="s">
        <v>3</v>
      </c>
      <c r="GB100" s="2"/>
      <c r="GC100" s="2"/>
      <c r="GD100" s="2">
        <v>0</v>
      </c>
      <c r="GE100" s="2"/>
      <c r="GF100" s="2">
        <v>2016583562</v>
      </c>
      <c r="GG100" s="2">
        <v>2</v>
      </c>
      <c r="GH100" s="2">
        <v>1</v>
      </c>
      <c r="GI100" s="2">
        <v>-2</v>
      </c>
      <c r="GJ100" s="2">
        <v>0</v>
      </c>
      <c r="GK100" s="2">
        <f>ROUND(R100*(R12)/100,2)</f>
        <v>0</v>
      </c>
      <c r="GL100" s="2">
        <f t="shared" si="128"/>
        <v>0</v>
      </c>
      <c r="GM100" s="2">
        <f t="shared" si="129"/>
        <v>0</v>
      </c>
      <c r="GN100" s="2">
        <f t="shared" si="130"/>
        <v>0</v>
      </c>
      <c r="GO100" s="2">
        <f t="shared" si="131"/>
        <v>0</v>
      </c>
      <c r="GP100" s="2">
        <f t="shared" si="132"/>
        <v>0</v>
      </c>
      <c r="GQ100" s="2"/>
      <c r="GR100" s="2">
        <v>0</v>
      </c>
      <c r="GS100" s="2">
        <v>3</v>
      </c>
      <c r="GT100" s="2">
        <v>0</v>
      </c>
      <c r="GU100" s="2" t="s">
        <v>3</v>
      </c>
      <c r="GV100" s="2">
        <f t="shared" si="133"/>
        <v>0</v>
      </c>
      <c r="GW100" s="2">
        <v>1</v>
      </c>
      <c r="GX100" s="2">
        <f t="shared" si="134"/>
        <v>0</v>
      </c>
      <c r="GY100" s="2"/>
      <c r="GZ100" s="2"/>
      <c r="HA100" s="2">
        <v>0</v>
      </c>
      <c r="HB100" s="2">
        <v>0</v>
      </c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">
      <c r="A101">
        <v>18</v>
      </c>
      <c r="B101">
        <v>1</v>
      </c>
      <c r="C101">
        <v>163</v>
      </c>
      <c r="E101" t="s">
        <v>149</v>
      </c>
      <c r="F101" t="s">
        <v>135</v>
      </c>
      <c r="G101" t="s">
        <v>136</v>
      </c>
      <c r="H101" t="s">
        <v>99</v>
      </c>
      <c r="I101">
        <f>I83*J101</f>
        <v>2</v>
      </c>
      <c r="J101">
        <v>10</v>
      </c>
      <c r="O101">
        <f t="shared" si="102"/>
        <v>0</v>
      </c>
      <c r="P101">
        <f t="shared" si="103"/>
        <v>0</v>
      </c>
      <c r="Q101">
        <f t="shared" si="104"/>
        <v>0</v>
      </c>
      <c r="R101">
        <f t="shared" si="105"/>
        <v>0</v>
      </c>
      <c r="S101">
        <f t="shared" si="106"/>
        <v>0</v>
      </c>
      <c r="T101">
        <f t="shared" si="107"/>
        <v>0</v>
      </c>
      <c r="U101">
        <f t="shared" si="108"/>
        <v>0</v>
      </c>
      <c r="V101">
        <f t="shared" si="109"/>
        <v>0</v>
      </c>
      <c r="W101">
        <f t="shared" si="110"/>
        <v>0</v>
      </c>
      <c r="X101">
        <f t="shared" si="111"/>
        <v>0</v>
      </c>
      <c r="Y101">
        <f t="shared" si="112"/>
        <v>0</v>
      </c>
      <c r="AA101">
        <v>39612629</v>
      </c>
      <c r="AB101">
        <f t="shared" si="113"/>
        <v>0</v>
      </c>
      <c r="AC101">
        <f t="shared" si="135"/>
        <v>0</v>
      </c>
      <c r="AD101">
        <f t="shared" si="97"/>
        <v>0</v>
      </c>
      <c r="AE101">
        <f t="shared" si="98"/>
        <v>0</v>
      </c>
      <c r="AF101">
        <f t="shared" si="99"/>
        <v>0</v>
      </c>
      <c r="AG101">
        <f t="shared" si="114"/>
        <v>0</v>
      </c>
      <c r="AH101">
        <f t="shared" si="100"/>
        <v>0</v>
      </c>
      <c r="AI101">
        <f t="shared" si="101"/>
        <v>0</v>
      </c>
      <c r="AJ101">
        <f t="shared" si="115"/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117</v>
      </c>
      <c r="AU101">
        <v>76</v>
      </c>
      <c r="AV101">
        <v>1</v>
      </c>
      <c r="AW101">
        <v>1</v>
      </c>
      <c r="AZ101">
        <v>5.15</v>
      </c>
      <c r="BA101">
        <v>1</v>
      </c>
      <c r="BB101">
        <v>1</v>
      </c>
      <c r="BC101">
        <v>5.15</v>
      </c>
      <c r="BD101" t="s">
        <v>3</v>
      </c>
      <c r="BE101" t="s">
        <v>3</v>
      </c>
      <c r="BF101" t="s">
        <v>3</v>
      </c>
      <c r="BG101" t="s">
        <v>3</v>
      </c>
      <c r="BH101">
        <v>3</v>
      </c>
      <c r="BI101">
        <v>1</v>
      </c>
      <c r="BJ101" t="s">
        <v>3</v>
      </c>
      <c r="BM101">
        <v>23001</v>
      </c>
      <c r="BN101">
        <v>0</v>
      </c>
      <c r="BO101" t="s">
        <v>3</v>
      </c>
      <c r="BP101">
        <v>0</v>
      </c>
      <c r="BQ101">
        <v>2</v>
      </c>
      <c r="BR101">
        <v>0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3</v>
      </c>
      <c r="BZ101">
        <v>130</v>
      </c>
      <c r="CA101">
        <v>89</v>
      </c>
      <c r="CF101">
        <v>0</v>
      </c>
      <c r="CG101">
        <v>0</v>
      </c>
      <c r="CM101">
        <v>0</v>
      </c>
      <c r="CN101" t="s">
        <v>3</v>
      </c>
      <c r="CO101">
        <v>0</v>
      </c>
      <c r="CP101">
        <f t="shared" si="116"/>
        <v>0</v>
      </c>
      <c r="CQ101">
        <f t="shared" si="117"/>
        <v>0</v>
      </c>
      <c r="CR101">
        <f t="shared" si="118"/>
        <v>0</v>
      </c>
      <c r="CS101">
        <f t="shared" si="119"/>
        <v>0</v>
      </c>
      <c r="CT101">
        <f t="shared" si="120"/>
        <v>0</v>
      </c>
      <c r="CU101">
        <f t="shared" si="121"/>
        <v>0</v>
      </c>
      <c r="CV101">
        <f t="shared" si="122"/>
        <v>0</v>
      </c>
      <c r="CW101">
        <f t="shared" si="123"/>
        <v>0</v>
      </c>
      <c r="CX101">
        <f t="shared" si="124"/>
        <v>0</v>
      </c>
      <c r="CY101">
        <f t="shared" si="125"/>
        <v>0</v>
      </c>
      <c r="CZ101">
        <f t="shared" si="126"/>
        <v>0</v>
      </c>
      <c r="DC101" t="s">
        <v>3</v>
      </c>
      <c r="DD101" t="s">
        <v>3</v>
      </c>
      <c r="DE101" t="s">
        <v>3</v>
      </c>
      <c r="DF101" t="s">
        <v>3</v>
      </c>
      <c r="DG101" t="s">
        <v>3</v>
      </c>
      <c r="DH101" t="s">
        <v>3</v>
      </c>
      <c r="DI101" t="s">
        <v>3</v>
      </c>
      <c r="DJ101" t="s">
        <v>3</v>
      </c>
      <c r="DK101" t="s">
        <v>3</v>
      </c>
      <c r="DL101" t="s">
        <v>3</v>
      </c>
      <c r="DM101" t="s">
        <v>3</v>
      </c>
      <c r="DN101">
        <v>0</v>
      </c>
      <c r="DO101">
        <v>0</v>
      </c>
      <c r="DP101">
        <v>1</v>
      </c>
      <c r="DQ101">
        <v>1</v>
      </c>
      <c r="DU101">
        <v>1010</v>
      </c>
      <c r="DV101" t="s">
        <v>99</v>
      </c>
      <c r="DW101" t="s">
        <v>99</v>
      </c>
      <c r="DX101">
        <v>1</v>
      </c>
      <c r="EE101">
        <v>39174537</v>
      </c>
      <c r="EF101">
        <v>2</v>
      </c>
      <c r="EG101" t="s">
        <v>19</v>
      </c>
      <c r="EH101">
        <v>0</v>
      </c>
      <c r="EI101" t="s">
        <v>3</v>
      </c>
      <c r="EJ101">
        <v>1</v>
      </c>
      <c r="EK101">
        <v>23001</v>
      </c>
      <c r="EL101" t="s">
        <v>73</v>
      </c>
      <c r="EM101" t="s">
        <v>74</v>
      </c>
      <c r="EO101" t="s">
        <v>3</v>
      </c>
      <c r="EQ101">
        <v>0</v>
      </c>
      <c r="ER101">
        <v>0</v>
      </c>
      <c r="ES101">
        <v>0</v>
      </c>
      <c r="ET101">
        <v>0</v>
      </c>
      <c r="EU101">
        <v>0</v>
      </c>
      <c r="EV101">
        <v>0</v>
      </c>
      <c r="EW101">
        <v>0</v>
      </c>
      <c r="EX101">
        <v>0</v>
      </c>
      <c r="FQ101">
        <v>0</v>
      </c>
      <c r="FR101">
        <f t="shared" si="127"/>
        <v>0</v>
      </c>
      <c r="FS101">
        <v>0</v>
      </c>
      <c r="FT101" t="s">
        <v>23</v>
      </c>
      <c r="FU101" t="s">
        <v>24</v>
      </c>
      <c r="FX101">
        <v>117</v>
      </c>
      <c r="FY101">
        <v>75.650000000000006</v>
      </c>
      <c r="GA101" t="s">
        <v>3</v>
      </c>
      <c r="GD101">
        <v>0</v>
      </c>
      <c r="GF101">
        <v>2016583562</v>
      </c>
      <c r="GG101">
        <v>1</v>
      </c>
      <c r="GH101">
        <v>1</v>
      </c>
      <c r="GI101">
        <v>4</v>
      </c>
      <c r="GJ101">
        <v>0</v>
      </c>
      <c r="GK101">
        <f>ROUND(R101*(S12)/100,2)</f>
        <v>0</v>
      </c>
      <c r="GL101">
        <f t="shared" si="128"/>
        <v>0</v>
      </c>
      <c r="GM101">
        <f t="shared" si="129"/>
        <v>0</v>
      </c>
      <c r="GN101">
        <f t="shared" si="130"/>
        <v>0</v>
      </c>
      <c r="GO101">
        <f t="shared" si="131"/>
        <v>0</v>
      </c>
      <c r="GP101">
        <f t="shared" si="132"/>
        <v>0</v>
      </c>
      <c r="GR101">
        <v>0</v>
      </c>
      <c r="GS101">
        <v>3</v>
      </c>
      <c r="GT101">
        <v>0</v>
      </c>
      <c r="GU101" t="s">
        <v>3</v>
      </c>
      <c r="GV101">
        <f t="shared" si="133"/>
        <v>0</v>
      </c>
      <c r="GW101">
        <v>1</v>
      </c>
      <c r="GX101">
        <f t="shared" si="134"/>
        <v>0</v>
      </c>
      <c r="HA101">
        <v>0</v>
      </c>
      <c r="HB101">
        <v>0</v>
      </c>
      <c r="IK101">
        <v>0</v>
      </c>
    </row>
    <row r="102" spans="1:255" x14ac:dyDescent="0.2">
      <c r="A102" s="2">
        <v>17</v>
      </c>
      <c r="B102" s="2">
        <v>1</v>
      </c>
      <c r="C102" s="2">
        <f>ROW(SmtRes!A169)</f>
        <v>169</v>
      </c>
      <c r="D102" s="2">
        <f>ROW(EtalonRes!A156)</f>
        <v>156</v>
      </c>
      <c r="E102" s="2" t="s">
        <v>150</v>
      </c>
      <c r="F102" s="2" t="s">
        <v>151</v>
      </c>
      <c r="G102" s="2" t="s">
        <v>152</v>
      </c>
      <c r="H102" s="2" t="s">
        <v>71</v>
      </c>
      <c r="I102" s="2">
        <f>ROUND(125/10,9)</f>
        <v>12.5</v>
      </c>
      <c r="J102" s="2">
        <v>0</v>
      </c>
      <c r="K102" s="2"/>
      <c r="L102" s="2"/>
      <c r="M102" s="2"/>
      <c r="N102" s="2"/>
      <c r="O102" s="2">
        <f t="shared" si="102"/>
        <v>1690.06</v>
      </c>
      <c r="P102" s="2">
        <f t="shared" si="103"/>
        <v>0</v>
      </c>
      <c r="Q102" s="2">
        <f t="shared" si="104"/>
        <v>492.19</v>
      </c>
      <c r="R102" s="2">
        <f t="shared" si="105"/>
        <v>55</v>
      </c>
      <c r="S102" s="2">
        <f t="shared" si="106"/>
        <v>1197.8699999999999</v>
      </c>
      <c r="T102" s="2">
        <f t="shared" si="107"/>
        <v>0</v>
      </c>
      <c r="U102" s="2">
        <f t="shared" si="108"/>
        <v>146.62499999999997</v>
      </c>
      <c r="V102" s="2">
        <f t="shared" si="109"/>
        <v>5.46875</v>
      </c>
      <c r="W102" s="2">
        <f t="shared" si="110"/>
        <v>0</v>
      </c>
      <c r="X102" s="2">
        <f t="shared" si="111"/>
        <v>1465.86</v>
      </c>
      <c r="Y102" s="2">
        <f t="shared" si="112"/>
        <v>952.18</v>
      </c>
      <c r="Z102" s="2"/>
      <c r="AA102" s="2">
        <v>39612628</v>
      </c>
      <c r="AB102" s="2">
        <f t="shared" si="113"/>
        <v>135.2045</v>
      </c>
      <c r="AC102" s="2">
        <f t="shared" si="135"/>
        <v>0</v>
      </c>
      <c r="AD102" s="2">
        <f>ROUND(((((ET102*1.25))-((EU102*1.25)))+AE102),6)</f>
        <v>39.375</v>
      </c>
      <c r="AE102" s="2">
        <f>ROUND(((EU102*1.25)),6)</f>
        <v>4.4000000000000004</v>
      </c>
      <c r="AF102" s="2">
        <f>ROUND(((EV102*1.15)),6)</f>
        <v>95.829499999999996</v>
      </c>
      <c r="AG102" s="2">
        <f t="shared" si="114"/>
        <v>0</v>
      </c>
      <c r="AH102" s="2">
        <f>((EW102*1.15))</f>
        <v>11.729999999999999</v>
      </c>
      <c r="AI102" s="2">
        <f>((EX102*1.25))</f>
        <v>0.4375</v>
      </c>
      <c r="AJ102" s="2">
        <f t="shared" si="115"/>
        <v>0</v>
      </c>
      <c r="AK102" s="2">
        <v>114.83</v>
      </c>
      <c r="AL102" s="2">
        <v>0</v>
      </c>
      <c r="AM102" s="2">
        <v>31.5</v>
      </c>
      <c r="AN102" s="2">
        <v>3.52</v>
      </c>
      <c r="AO102" s="2">
        <v>83.33</v>
      </c>
      <c r="AP102" s="2">
        <v>0</v>
      </c>
      <c r="AQ102" s="2">
        <v>10.199999999999999</v>
      </c>
      <c r="AR102" s="2">
        <v>0.35</v>
      </c>
      <c r="AS102" s="2">
        <v>0</v>
      </c>
      <c r="AT102" s="2">
        <v>117</v>
      </c>
      <c r="AU102" s="2">
        <v>76</v>
      </c>
      <c r="AV102" s="2">
        <v>1</v>
      </c>
      <c r="AW102" s="2">
        <v>1</v>
      </c>
      <c r="AX102" s="2"/>
      <c r="AY102" s="2"/>
      <c r="AZ102" s="2">
        <v>1</v>
      </c>
      <c r="BA102" s="2">
        <v>1</v>
      </c>
      <c r="BB102" s="2">
        <v>1</v>
      </c>
      <c r="BC102" s="2">
        <v>1</v>
      </c>
      <c r="BD102" s="2" t="s">
        <v>3</v>
      </c>
      <c r="BE102" s="2" t="s">
        <v>3</v>
      </c>
      <c r="BF102" s="2" t="s">
        <v>3</v>
      </c>
      <c r="BG102" s="2" t="s">
        <v>3</v>
      </c>
      <c r="BH102" s="2">
        <v>0</v>
      </c>
      <c r="BI102" s="2">
        <v>1</v>
      </c>
      <c r="BJ102" s="2" t="s">
        <v>153</v>
      </c>
      <c r="BK102" s="2"/>
      <c r="BL102" s="2"/>
      <c r="BM102" s="2">
        <v>23001</v>
      </c>
      <c r="BN102" s="2">
        <v>0</v>
      </c>
      <c r="BO102" s="2" t="s">
        <v>3</v>
      </c>
      <c r="BP102" s="2">
        <v>0</v>
      </c>
      <c r="BQ102" s="2">
        <v>2</v>
      </c>
      <c r="BR102" s="2">
        <v>0</v>
      </c>
      <c r="BS102" s="2">
        <v>1</v>
      </c>
      <c r="BT102" s="2">
        <v>1</v>
      </c>
      <c r="BU102" s="2">
        <v>1</v>
      </c>
      <c r="BV102" s="2">
        <v>1</v>
      </c>
      <c r="BW102" s="2">
        <v>1</v>
      </c>
      <c r="BX102" s="2">
        <v>1</v>
      </c>
      <c r="BY102" s="2" t="s">
        <v>3</v>
      </c>
      <c r="BZ102" s="2">
        <v>130</v>
      </c>
      <c r="CA102" s="2">
        <v>89</v>
      </c>
      <c r="CB102" s="2"/>
      <c r="CC102" s="2"/>
      <c r="CD102" s="2"/>
      <c r="CE102" s="2"/>
      <c r="CF102" s="2">
        <v>0</v>
      </c>
      <c r="CG102" s="2">
        <v>0</v>
      </c>
      <c r="CH102" s="2"/>
      <c r="CI102" s="2"/>
      <c r="CJ102" s="2"/>
      <c r="CK102" s="2"/>
      <c r="CL102" s="2"/>
      <c r="CM102" s="2">
        <v>0</v>
      </c>
      <c r="CN102" s="2" t="s">
        <v>715</v>
      </c>
      <c r="CO102" s="2">
        <v>0</v>
      </c>
      <c r="CP102" s="2">
        <f t="shared" si="116"/>
        <v>1690.06</v>
      </c>
      <c r="CQ102" s="2">
        <f t="shared" si="117"/>
        <v>0</v>
      </c>
      <c r="CR102" s="2">
        <f t="shared" si="118"/>
        <v>39.375</v>
      </c>
      <c r="CS102" s="2">
        <f t="shared" si="119"/>
        <v>4.4000000000000004</v>
      </c>
      <c r="CT102" s="2">
        <f t="shared" si="120"/>
        <v>95.829499999999996</v>
      </c>
      <c r="CU102" s="2">
        <f t="shared" si="121"/>
        <v>0</v>
      </c>
      <c r="CV102" s="2">
        <f t="shared" si="122"/>
        <v>11.729999999999999</v>
      </c>
      <c r="CW102" s="2">
        <f t="shared" si="123"/>
        <v>0.4375</v>
      </c>
      <c r="CX102" s="2">
        <f t="shared" si="124"/>
        <v>0</v>
      </c>
      <c r="CY102" s="2">
        <f t="shared" si="125"/>
        <v>1465.8578999999997</v>
      </c>
      <c r="CZ102" s="2">
        <f t="shared" si="126"/>
        <v>952.18119999999999</v>
      </c>
      <c r="DA102" s="2"/>
      <c r="DB102" s="2"/>
      <c r="DC102" s="2" t="s">
        <v>3</v>
      </c>
      <c r="DD102" s="2" t="s">
        <v>3</v>
      </c>
      <c r="DE102" s="2" t="s">
        <v>17</v>
      </c>
      <c r="DF102" s="2" t="s">
        <v>17</v>
      </c>
      <c r="DG102" s="2" t="s">
        <v>18</v>
      </c>
      <c r="DH102" s="2" t="s">
        <v>3</v>
      </c>
      <c r="DI102" s="2" t="s">
        <v>18</v>
      </c>
      <c r="DJ102" s="2" t="s">
        <v>17</v>
      </c>
      <c r="DK102" s="2" t="s">
        <v>3</v>
      </c>
      <c r="DL102" s="2" t="s">
        <v>3</v>
      </c>
      <c r="DM102" s="2" t="s">
        <v>3</v>
      </c>
      <c r="DN102" s="2">
        <v>0</v>
      </c>
      <c r="DO102" s="2">
        <v>0</v>
      </c>
      <c r="DP102" s="2">
        <v>1</v>
      </c>
      <c r="DQ102" s="2">
        <v>1</v>
      </c>
      <c r="DR102" s="2"/>
      <c r="DS102" s="2"/>
      <c r="DT102" s="2"/>
      <c r="DU102" s="2">
        <v>1007</v>
      </c>
      <c r="DV102" s="2" t="s">
        <v>71</v>
      </c>
      <c r="DW102" s="2" t="s">
        <v>71</v>
      </c>
      <c r="DX102" s="2">
        <v>10</v>
      </c>
      <c r="DY102" s="2"/>
      <c r="DZ102" s="2"/>
      <c r="EA102" s="2"/>
      <c r="EB102" s="2"/>
      <c r="EC102" s="2"/>
      <c r="ED102" s="2"/>
      <c r="EE102" s="2">
        <v>39174537</v>
      </c>
      <c r="EF102" s="2">
        <v>2</v>
      </c>
      <c r="EG102" s="2" t="s">
        <v>19</v>
      </c>
      <c r="EH102" s="2">
        <v>0</v>
      </c>
      <c r="EI102" s="2" t="s">
        <v>3</v>
      </c>
      <c r="EJ102" s="2">
        <v>1</v>
      </c>
      <c r="EK102" s="2">
        <v>23001</v>
      </c>
      <c r="EL102" s="2" t="s">
        <v>73</v>
      </c>
      <c r="EM102" s="2" t="s">
        <v>74</v>
      </c>
      <c r="EN102" s="2"/>
      <c r="EO102" s="2" t="s">
        <v>22</v>
      </c>
      <c r="EP102" s="2"/>
      <c r="EQ102" s="2">
        <v>131072</v>
      </c>
      <c r="ER102" s="2">
        <v>114.83</v>
      </c>
      <c r="ES102" s="2">
        <v>0</v>
      </c>
      <c r="ET102" s="2">
        <v>31.5</v>
      </c>
      <c r="EU102" s="2">
        <v>3.52</v>
      </c>
      <c r="EV102" s="2">
        <v>83.33</v>
      </c>
      <c r="EW102" s="2">
        <v>10.199999999999999</v>
      </c>
      <c r="EX102" s="2">
        <v>0.35</v>
      </c>
      <c r="EY102" s="2">
        <v>0</v>
      </c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>
        <v>0</v>
      </c>
      <c r="FR102" s="2">
        <f t="shared" si="127"/>
        <v>0</v>
      </c>
      <c r="FS102" s="2">
        <v>0</v>
      </c>
      <c r="FT102" s="2" t="s">
        <v>23</v>
      </c>
      <c r="FU102" s="2" t="s">
        <v>24</v>
      </c>
      <c r="FV102" s="2"/>
      <c r="FW102" s="2"/>
      <c r="FX102" s="2">
        <v>117</v>
      </c>
      <c r="FY102" s="2">
        <v>75.650000000000006</v>
      </c>
      <c r="FZ102" s="2"/>
      <c r="GA102" s="2" t="s">
        <v>3</v>
      </c>
      <c r="GB102" s="2"/>
      <c r="GC102" s="2"/>
      <c r="GD102" s="2">
        <v>0</v>
      </c>
      <c r="GE102" s="2"/>
      <c r="GF102" s="2">
        <v>1013186712</v>
      </c>
      <c r="GG102" s="2">
        <v>2</v>
      </c>
      <c r="GH102" s="2">
        <v>1</v>
      </c>
      <c r="GI102" s="2">
        <v>-2</v>
      </c>
      <c r="GJ102" s="2">
        <v>0</v>
      </c>
      <c r="GK102" s="2">
        <f>ROUND(R102*(R12)/100,2)</f>
        <v>0</v>
      </c>
      <c r="GL102" s="2">
        <f t="shared" si="128"/>
        <v>0</v>
      </c>
      <c r="GM102" s="2">
        <f t="shared" si="129"/>
        <v>4108.1000000000004</v>
      </c>
      <c r="GN102" s="2">
        <f t="shared" si="130"/>
        <v>4108.1000000000004</v>
      </c>
      <c r="GO102" s="2">
        <f t="shared" si="131"/>
        <v>0</v>
      </c>
      <c r="GP102" s="2">
        <f t="shared" si="132"/>
        <v>0</v>
      </c>
      <c r="GQ102" s="2"/>
      <c r="GR102" s="2">
        <v>0</v>
      </c>
      <c r="GS102" s="2">
        <v>3</v>
      </c>
      <c r="GT102" s="2">
        <v>0</v>
      </c>
      <c r="GU102" s="2" t="s">
        <v>3</v>
      </c>
      <c r="GV102" s="2">
        <f t="shared" si="133"/>
        <v>0</v>
      </c>
      <c r="GW102" s="2">
        <v>1</v>
      </c>
      <c r="GX102" s="2">
        <f t="shared" si="134"/>
        <v>0</v>
      </c>
      <c r="GY102" s="2"/>
      <c r="GZ102" s="2"/>
      <c r="HA102" s="2">
        <v>0</v>
      </c>
      <c r="HB102" s="2">
        <v>0</v>
      </c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0</v>
      </c>
      <c r="IL102" s="2"/>
      <c r="IM102" s="2"/>
      <c r="IN102" s="2"/>
      <c r="IO102" s="2"/>
      <c r="IP102" s="2"/>
      <c r="IQ102" s="2"/>
      <c r="IR102" s="2"/>
      <c r="IS102" s="2"/>
      <c r="IT102" s="2"/>
      <c r="IU102" s="2"/>
    </row>
    <row r="103" spans="1:255" x14ac:dyDescent="0.2">
      <c r="A103">
        <v>17</v>
      </c>
      <c r="B103">
        <v>1</v>
      </c>
      <c r="C103">
        <f>ROW(SmtRes!A174)</f>
        <v>174</v>
      </c>
      <c r="D103">
        <f>ROW(EtalonRes!A160)</f>
        <v>160</v>
      </c>
      <c r="E103" t="s">
        <v>150</v>
      </c>
      <c r="F103" t="s">
        <v>151</v>
      </c>
      <c r="G103" t="s">
        <v>152</v>
      </c>
      <c r="H103" t="s">
        <v>71</v>
      </c>
      <c r="I103">
        <f>ROUND(125/10,9)</f>
        <v>12.5</v>
      </c>
      <c r="J103">
        <v>0</v>
      </c>
      <c r="O103">
        <f t="shared" si="102"/>
        <v>8703.7900000000009</v>
      </c>
      <c r="P103">
        <f t="shared" si="103"/>
        <v>0</v>
      </c>
      <c r="Q103">
        <f t="shared" si="104"/>
        <v>2534.77</v>
      </c>
      <c r="R103">
        <f t="shared" si="105"/>
        <v>283.25</v>
      </c>
      <c r="S103">
        <f t="shared" si="106"/>
        <v>6169.02</v>
      </c>
      <c r="T103">
        <f t="shared" si="107"/>
        <v>0</v>
      </c>
      <c r="U103">
        <f t="shared" si="108"/>
        <v>146.62499999999997</v>
      </c>
      <c r="V103">
        <f t="shared" si="109"/>
        <v>5.46875</v>
      </c>
      <c r="W103">
        <f t="shared" si="110"/>
        <v>0</v>
      </c>
      <c r="X103">
        <f t="shared" si="111"/>
        <v>7549.16</v>
      </c>
      <c r="Y103">
        <f t="shared" si="112"/>
        <v>4903.7299999999996</v>
      </c>
      <c r="AA103">
        <v>39612629</v>
      </c>
      <c r="AB103">
        <f t="shared" si="113"/>
        <v>135.2045</v>
      </c>
      <c r="AC103">
        <f t="shared" si="135"/>
        <v>0</v>
      </c>
      <c r="AD103">
        <f>ROUND(((((ET103*1.25))-((EU103*1.25)))+AE103),6)</f>
        <v>39.375</v>
      </c>
      <c r="AE103">
        <f>ROUND(((EU103*1.25)),6)</f>
        <v>4.4000000000000004</v>
      </c>
      <c r="AF103">
        <f>ROUND(((EV103*1.15)),6)</f>
        <v>95.829499999999996</v>
      </c>
      <c r="AG103">
        <f t="shared" si="114"/>
        <v>0</v>
      </c>
      <c r="AH103">
        <f>((EW103*1.15))</f>
        <v>11.729999999999999</v>
      </c>
      <c r="AI103">
        <f>((EX103*1.25))</f>
        <v>0.4375</v>
      </c>
      <c r="AJ103">
        <f t="shared" si="115"/>
        <v>0</v>
      </c>
      <c r="AK103">
        <v>114.83</v>
      </c>
      <c r="AL103">
        <v>0</v>
      </c>
      <c r="AM103">
        <v>31.5</v>
      </c>
      <c r="AN103">
        <v>3.52</v>
      </c>
      <c r="AO103">
        <v>83.33</v>
      </c>
      <c r="AP103">
        <v>0</v>
      </c>
      <c r="AQ103">
        <v>10.199999999999999</v>
      </c>
      <c r="AR103">
        <v>0.35</v>
      </c>
      <c r="AS103">
        <v>0</v>
      </c>
      <c r="AT103">
        <v>117</v>
      </c>
      <c r="AU103">
        <v>76</v>
      </c>
      <c r="AV103">
        <v>1</v>
      </c>
      <c r="AW103">
        <v>1</v>
      </c>
      <c r="AZ103">
        <v>5.15</v>
      </c>
      <c r="BA103">
        <v>5.15</v>
      </c>
      <c r="BB103">
        <v>5.15</v>
      </c>
      <c r="BC103">
        <v>5.15</v>
      </c>
      <c r="BD103" t="s">
        <v>3</v>
      </c>
      <c r="BE103" t="s">
        <v>3</v>
      </c>
      <c r="BF103" t="s">
        <v>3</v>
      </c>
      <c r="BG103" t="s">
        <v>3</v>
      </c>
      <c r="BH103">
        <v>0</v>
      </c>
      <c r="BI103">
        <v>1</v>
      </c>
      <c r="BJ103" t="s">
        <v>153</v>
      </c>
      <c r="BM103">
        <v>23001</v>
      </c>
      <c r="BN103">
        <v>0</v>
      </c>
      <c r="BO103" t="s">
        <v>3</v>
      </c>
      <c r="BP103">
        <v>0</v>
      </c>
      <c r="BQ103">
        <v>2</v>
      </c>
      <c r="BR103">
        <v>0</v>
      </c>
      <c r="BS103">
        <v>5.15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3</v>
      </c>
      <c r="BZ103">
        <v>130</v>
      </c>
      <c r="CA103">
        <v>89</v>
      </c>
      <c r="CF103">
        <v>0</v>
      </c>
      <c r="CG103">
        <v>0</v>
      </c>
      <c r="CM103">
        <v>0</v>
      </c>
      <c r="CN103" t="s">
        <v>715</v>
      </c>
      <c r="CO103">
        <v>0</v>
      </c>
      <c r="CP103">
        <f t="shared" si="116"/>
        <v>8703.7900000000009</v>
      </c>
      <c r="CQ103">
        <f t="shared" si="117"/>
        <v>0</v>
      </c>
      <c r="CR103">
        <f t="shared" si="118"/>
        <v>202.78125</v>
      </c>
      <c r="CS103">
        <f t="shared" si="119"/>
        <v>22.660000000000004</v>
      </c>
      <c r="CT103">
        <f t="shared" si="120"/>
        <v>493.52192500000001</v>
      </c>
      <c r="CU103">
        <f t="shared" si="121"/>
        <v>0</v>
      </c>
      <c r="CV103">
        <f t="shared" si="122"/>
        <v>11.729999999999999</v>
      </c>
      <c r="CW103">
        <f t="shared" si="123"/>
        <v>0.4375</v>
      </c>
      <c r="CX103">
        <f t="shared" si="124"/>
        <v>0</v>
      </c>
      <c r="CY103">
        <f t="shared" si="125"/>
        <v>7549.1559000000007</v>
      </c>
      <c r="CZ103">
        <f t="shared" si="126"/>
        <v>4903.7251999999999</v>
      </c>
      <c r="DC103" t="s">
        <v>3</v>
      </c>
      <c r="DD103" t="s">
        <v>3</v>
      </c>
      <c r="DE103" t="s">
        <v>17</v>
      </c>
      <c r="DF103" t="s">
        <v>17</v>
      </c>
      <c r="DG103" t="s">
        <v>18</v>
      </c>
      <c r="DH103" t="s">
        <v>3</v>
      </c>
      <c r="DI103" t="s">
        <v>18</v>
      </c>
      <c r="DJ103" t="s">
        <v>17</v>
      </c>
      <c r="DK103" t="s">
        <v>3</v>
      </c>
      <c r="DL103" t="s">
        <v>3</v>
      </c>
      <c r="DM103" t="s">
        <v>3</v>
      </c>
      <c r="DN103">
        <v>0</v>
      </c>
      <c r="DO103">
        <v>0</v>
      </c>
      <c r="DP103">
        <v>1</v>
      </c>
      <c r="DQ103">
        <v>1</v>
      </c>
      <c r="DU103">
        <v>1007</v>
      </c>
      <c r="DV103" t="s">
        <v>71</v>
      </c>
      <c r="DW103" t="s">
        <v>71</v>
      </c>
      <c r="DX103">
        <v>10</v>
      </c>
      <c r="EE103">
        <v>39174537</v>
      </c>
      <c r="EF103">
        <v>2</v>
      </c>
      <c r="EG103" t="s">
        <v>19</v>
      </c>
      <c r="EH103">
        <v>0</v>
      </c>
      <c r="EI103" t="s">
        <v>3</v>
      </c>
      <c r="EJ103">
        <v>1</v>
      </c>
      <c r="EK103">
        <v>23001</v>
      </c>
      <c r="EL103" t="s">
        <v>73</v>
      </c>
      <c r="EM103" t="s">
        <v>74</v>
      </c>
      <c r="EO103" t="s">
        <v>22</v>
      </c>
      <c r="EQ103">
        <v>131072</v>
      </c>
      <c r="ER103">
        <v>114.83</v>
      </c>
      <c r="ES103">
        <v>0</v>
      </c>
      <c r="ET103">
        <v>31.5</v>
      </c>
      <c r="EU103">
        <v>3.52</v>
      </c>
      <c r="EV103">
        <v>83.33</v>
      </c>
      <c r="EW103">
        <v>10.199999999999999</v>
      </c>
      <c r="EX103">
        <v>0.35</v>
      </c>
      <c r="EY103">
        <v>0</v>
      </c>
      <c r="FQ103">
        <v>0</v>
      </c>
      <c r="FR103">
        <f t="shared" si="127"/>
        <v>0</v>
      </c>
      <c r="FS103">
        <v>0</v>
      </c>
      <c r="FT103" t="s">
        <v>23</v>
      </c>
      <c r="FU103" t="s">
        <v>24</v>
      </c>
      <c r="FX103">
        <v>117</v>
      </c>
      <c r="FY103">
        <v>75.650000000000006</v>
      </c>
      <c r="GA103" t="s">
        <v>3</v>
      </c>
      <c r="GD103">
        <v>0</v>
      </c>
      <c r="GF103">
        <v>1013186712</v>
      </c>
      <c r="GG103">
        <v>1</v>
      </c>
      <c r="GH103">
        <v>1</v>
      </c>
      <c r="GI103">
        <v>4</v>
      </c>
      <c r="GJ103">
        <v>0</v>
      </c>
      <c r="GK103">
        <f>ROUND(R103*(S12)/100,2)</f>
        <v>0</v>
      </c>
      <c r="GL103">
        <f t="shared" si="128"/>
        <v>0</v>
      </c>
      <c r="GM103">
        <f t="shared" si="129"/>
        <v>21156.68</v>
      </c>
      <c r="GN103">
        <f t="shared" si="130"/>
        <v>21156.68</v>
      </c>
      <c r="GO103">
        <f t="shared" si="131"/>
        <v>0</v>
      </c>
      <c r="GP103">
        <f t="shared" si="132"/>
        <v>0</v>
      </c>
      <c r="GR103">
        <v>0</v>
      </c>
      <c r="GS103">
        <v>3</v>
      </c>
      <c r="GT103">
        <v>0</v>
      </c>
      <c r="GU103" t="s">
        <v>3</v>
      </c>
      <c r="GV103">
        <f t="shared" si="133"/>
        <v>0</v>
      </c>
      <c r="GW103">
        <v>1</v>
      </c>
      <c r="GX103">
        <f t="shared" si="134"/>
        <v>0</v>
      </c>
      <c r="HA103">
        <v>0</v>
      </c>
      <c r="HB103">
        <v>0</v>
      </c>
      <c r="IK103">
        <v>0</v>
      </c>
    </row>
    <row r="104" spans="1:255" x14ac:dyDescent="0.2">
      <c r="A104" s="2">
        <v>18</v>
      </c>
      <c r="B104" s="2">
        <v>1</v>
      </c>
      <c r="C104" s="2">
        <v>168</v>
      </c>
      <c r="D104" s="2"/>
      <c r="E104" s="2" t="s">
        <v>154</v>
      </c>
      <c r="F104" s="2" t="s">
        <v>76</v>
      </c>
      <c r="G104" s="2" t="s">
        <v>77</v>
      </c>
      <c r="H104" s="2" t="s">
        <v>28</v>
      </c>
      <c r="I104" s="2">
        <f>I102*J104</f>
        <v>137.5</v>
      </c>
      <c r="J104" s="2">
        <v>11</v>
      </c>
      <c r="K104" s="2"/>
      <c r="L104" s="2"/>
      <c r="M104" s="2"/>
      <c r="N104" s="2"/>
      <c r="O104" s="2">
        <f t="shared" si="102"/>
        <v>0</v>
      </c>
      <c r="P104" s="2">
        <f t="shared" si="103"/>
        <v>0</v>
      </c>
      <c r="Q104" s="2">
        <f t="shared" si="104"/>
        <v>0</v>
      </c>
      <c r="R104" s="2">
        <f t="shared" si="105"/>
        <v>0</v>
      </c>
      <c r="S104" s="2">
        <f t="shared" si="106"/>
        <v>0</v>
      </c>
      <c r="T104" s="2">
        <f t="shared" si="107"/>
        <v>0</v>
      </c>
      <c r="U104" s="2">
        <f t="shared" si="108"/>
        <v>0</v>
      </c>
      <c r="V104" s="2">
        <f t="shared" si="109"/>
        <v>0</v>
      </c>
      <c r="W104" s="2">
        <f t="shared" si="110"/>
        <v>0</v>
      </c>
      <c r="X104" s="2">
        <f t="shared" si="111"/>
        <v>0</v>
      </c>
      <c r="Y104" s="2">
        <f t="shared" si="112"/>
        <v>0</v>
      </c>
      <c r="Z104" s="2"/>
      <c r="AA104" s="2">
        <v>39612628</v>
      </c>
      <c r="AB104" s="2">
        <f t="shared" si="113"/>
        <v>0</v>
      </c>
      <c r="AC104" s="2">
        <f t="shared" si="135"/>
        <v>0</v>
      </c>
      <c r="AD104" s="2">
        <f>ROUND((((ET104)-(EU104))+AE104),6)</f>
        <v>0</v>
      </c>
      <c r="AE104" s="2">
        <f t="shared" ref="AE104:AF107" si="136">ROUND((EU104),6)</f>
        <v>0</v>
      </c>
      <c r="AF104" s="2">
        <f t="shared" si="136"/>
        <v>0</v>
      </c>
      <c r="AG104" s="2">
        <f t="shared" si="114"/>
        <v>0</v>
      </c>
      <c r="AH104" s="2">
        <f t="shared" ref="AH104:AI107" si="137">(EW104)</f>
        <v>0</v>
      </c>
      <c r="AI104" s="2">
        <f t="shared" si="137"/>
        <v>0</v>
      </c>
      <c r="AJ104" s="2">
        <f t="shared" si="115"/>
        <v>0</v>
      </c>
      <c r="AK104" s="2">
        <v>0</v>
      </c>
      <c r="AL104" s="2">
        <v>0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117</v>
      </c>
      <c r="AU104" s="2">
        <v>76</v>
      </c>
      <c r="AV104" s="2">
        <v>1</v>
      </c>
      <c r="AW104" s="2">
        <v>1</v>
      </c>
      <c r="AX104" s="2"/>
      <c r="AY104" s="2"/>
      <c r="AZ104" s="2">
        <v>1</v>
      </c>
      <c r="BA104" s="2">
        <v>1</v>
      </c>
      <c r="BB104" s="2">
        <v>1</v>
      </c>
      <c r="BC104" s="2">
        <v>1</v>
      </c>
      <c r="BD104" s="2" t="s">
        <v>3</v>
      </c>
      <c r="BE104" s="2" t="s">
        <v>3</v>
      </c>
      <c r="BF104" s="2" t="s">
        <v>3</v>
      </c>
      <c r="BG104" s="2" t="s">
        <v>3</v>
      </c>
      <c r="BH104" s="2">
        <v>3</v>
      </c>
      <c r="BI104" s="2">
        <v>1</v>
      </c>
      <c r="BJ104" s="2" t="s">
        <v>3</v>
      </c>
      <c r="BK104" s="2"/>
      <c r="BL104" s="2"/>
      <c r="BM104" s="2">
        <v>23001</v>
      </c>
      <c r="BN104" s="2">
        <v>0</v>
      </c>
      <c r="BO104" s="2" t="s">
        <v>3</v>
      </c>
      <c r="BP104" s="2">
        <v>0</v>
      </c>
      <c r="BQ104" s="2">
        <v>2</v>
      </c>
      <c r="BR104" s="2">
        <v>0</v>
      </c>
      <c r="BS104" s="2">
        <v>1</v>
      </c>
      <c r="BT104" s="2">
        <v>1</v>
      </c>
      <c r="BU104" s="2">
        <v>1</v>
      </c>
      <c r="BV104" s="2">
        <v>1</v>
      </c>
      <c r="BW104" s="2">
        <v>1</v>
      </c>
      <c r="BX104" s="2">
        <v>1</v>
      </c>
      <c r="BY104" s="2" t="s">
        <v>3</v>
      </c>
      <c r="BZ104" s="2">
        <v>130</v>
      </c>
      <c r="CA104" s="2">
        <v>89</v>
      </c>
      <c r="CB104" s="2"/>
      <c r="CC104" s="2"/>
      <c r="CD104" s="2"/>
      <c r="CE104" s="2"/>
      <c r="CF104" s="2">
        <v>0</v>
      </c>
      <c r="CG104" s="2">
        <v>0</v>
      </c>
      <c r="CH104" s="2"/>
      <c r="CI104" s="2"/>
      <c r="CJ104" s="2"/>
      <c r="CK104" s="2"/>
      <c r="CL104" s="2"/>
      <c r="CM104" s="2">
        <v>0</v>
      </c>
      <c r="CN104" s="2" t="s">
        <v>3</v>
      </c>
      <c r="CO104" s="2">
        <v>0</v>
      </c>
      <c r="CP104" s="2">
        <f t="shared" si="116"/>
        <v>0</v>
      </c>
      <c r="CQ104" s="2">
        <f t="shared" si="117"/>
        <v>0</v>
      </c>
      <c r="CR104" s="2">
        <f t="shared" si="118"/>
        <v>0</v>
      </c>
      <c r="CS104" s="2">
        <f t="shared" si="119"/>
        <v>0</v>
      </c>
      <c r="CT104" s="2">
        <f t="shared" si="120"/>
        <v>0</v>
      </c>
      <c r="CU104" s="2">
        <f t="shared" si="121"/>
        <v>0</v>
      </c>
      <c r="CV104" s="2">
        <f t="shared" si="122"/>
        <v>0</v>
      </c>
      <c r="CW104" s="2">
        <f t="shared" si="123"/>
        <v>0</v>
      </c>
      <c r="CX104" s="2">
        <f t="shared" si="124"/>
        <v>0</v>
      </c>
      <c r="CY104" s="2">
        <f t="shared" si="125"/>
        <v>0</v>
      </c>
      <c r="CZ104" s="2">
        <f t="shared" si="126"/>
        <v>0</v>
      </c>
      <c r="DA104" s="2"/>
      <c r="DB104" s="2"/>
      <c r="DC104" s="2" t="s">
        <v>3</v>
      </c>
      <c r="DD104" s="2" t="s">
        <v>3</v>
      </c>
      <c r="DE104" s="2" t="s">
        <v>3</v>
      </c>
      <c r="DF104" s="2" t="s">
        <v>3</v>
      </c>
      <c r="DG104" s="2" t="s">
        <v>3</v>
      </c>
      <c r="DH104" s="2" t="s">
        <v>3</v>
      </c>
      <c r="DI104" s="2" t="s">
        <v>3</v>
      </c>
      <c r="DJ104" s="2" t="s">
        <v>3</v>
      </c>
      <c r="DK104" s="2" t="s">
        <v>3</v>
      </c>
      <c r="DL104" s="2" t="s">
        <v>3</v>
      </c>
      <c r="DM104" s="2" t="s">
        <v>3</v>
      </c>
      <c r="DN104" s="2">
        <v>0</v>
      </c>
      <c r="DO104" s="2">
        <v>0</v>
      </c>
      <c r="DP104" s="2">
        <v>1</v>
      </c>
      <c r="DQ104" s="2">
        <v>1</v>
      </c>
      <c r="DR104" s="2"/>
      <c r="DS104" s="2"/>
      <c r="DT104" s="2"/>
      <c r="DU104" s="2">
        <v>1007</v>
      </c>
      <c r="DV104" s="2" t="s">
        <v>28</v>
      </c>
      <c r="DW104" s="2" t="s">
        <v>28</v>
      </c>
      <c r="DX104" s="2">
        <v>1</v>
      </c>
      <c r="DY104" s="2"/>
      <c r="DZ104" s="2"/>
      <c r="EA104" s="2"/>
      <c r="EB104" s="2"/>
      <c r="EC104" s="2"/>
      <c r="ED104" s="2"/>
      <c r="EE104" s="2">
        <v>39174537</v>
      </c>
      <c r="EF104" s="2">
        <v>2</v>
      </c>
      <c r="EG104" s="2" t="s">
        <v>19</v>
      </c>
      <c r="EH104" s="2">
        <v>0</v>
      </c>
      <c r="EI104" s="2" t="s">
        <v>3</v>
      </c>
      <c r="EJ104" s="2">
        <v>1</v>
      </c>
      <c r="EK104" s="2">
        <v>23001</v>
      </c>
      <c r="EL104" s="2" t="s">
        <v>73</v>
      </c>
      <c r="EM104" s="2" t="s">
        <v>74</v>
      </c>
      <c r="EN104" s="2"/>
      <c r="EO104" s="2" t="s">
        <v>3</v>
      </c>
      <c r="EP104" s="2"/>
      <c r="EQ104" s="2">
        <v>0</v>
      </c>
      <c r="ER104" s="2">
        <v>0</v>
      </c>
      <c r="ES104" s="2">
        <v>0</v>
      </c>
      <c r="ET104" s="2">
        <v>0</v>
      </c>
      <c r="EU104" s="2">
        <v>0</v>
      </c>
      <c r="EV104" s="2">
        <v>0</v>
      </c>
      <c r="EW104" s="2">
        <v>0</v>
      </c>
      <c r="EX104" s="2">
        <v>0</v>
      </c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>
        <v>0</v>
      </c>
      <c r="FR104" s="2">
        <f t="shared" si="127"/>
        <v>0</v>
      </c>
      <c r="FS104" s="2">
        <v>0</v>
      </c>
      <c r="FT104" s="2" t="s">
        <v>23</v>
      </c>
      <c r="FU104" s="2" t="s">
        <v>24</v>
      </c>
      <c r="FV104" s="2"/>
      <c r="FW104" s="2"/>
      <c r="FX104" s="2">
        <v>117</v>
      </c>
      <c r="FY104" s="2">
        <v>75.650000000000006</v>
      </c>
      <c r="FZ104" s="2"/>
      <c r="GA104" s="2" t="s">
        <v>3</v>
      </c>
      <c r="GB104" s="2"/>
      <c r="GC104" s="2"/>
      <c r="GD104" s="2">
        <v>0</v>
      </c>
      <c r="GE104" s="2"/>
      <c r="GF104" s="2">
        <v>220090467</v>
      </c>
      <c r="GG104" s="2">
        <v>2</v>
      </c>
      <c r="GH104" s="2">
        <v>1</v>
      </c>
      <c r="GI104" s="2">
        <v>-2</v>
      </c>
      <c r="GJ104" s="2">
        <v>0</v>
      </c>
      <c r="GK104" s="2">
        <f>ROUND(R104*(R12)/100,2)</f>
        <v>0</v>
      </c>
      <c r="GL104" s="2">
        <f t="shared" si="128"/>
        <v>0</v>
      </c>
      <c r="GM104" s="2">
        <f t="shared" si="129"/>
        <v>0</v>
      </c>
      <c r="GN104" s="2">
        <f t="shared" si="130"/>
        <v>0</v>
      </c>
      <c r="GO104" s="2">
        <f t="shared" si="131"/>
        <v>0</v>
      </c>
      <c r="GP104" s="2">
        <f t="shared" si="132"/>
        <v>0</v>
      </c>
      <c r="GQ104" s="2"/>
      <c r="GR104" s="2">
        <v>0</v>
      </c>
      <c r="GS104" s="2">
        <v>3</v>
      </c>
      <c r="GT104" s="2">
        <v>0</v>
      </c>
      <c r="GU104" s="2" t="s">
        <v>3</v>
      </c>
      <c r="GV104" s="2">
        <f t="shared" si="133"/>
        <v>0</v>
      </c>
      <c r="GW104" s="2">
        <v>1</v>
      </c>
      <c r="GX104" s="2">
        <f t="shared" si="134"/>
        <v>0</v>
      </c>
      <c r="GY104" s="2"/>
      <c r="GZ104" s="2"/>
      <c r="HA104" s="2">
        <v>0</v>
      </c>
      <c r="HB104" s="2">
        <v>0</v>
      </c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>
        <v>0</v>
      </c>
      <c r="IL104" s="2"/>
      <c r="IM104" s="2"/>
      <c r="IN104" s="2"/>
      <c r="IO104" s="2"/>
      <c r="IP104" s="2"/>
      <c r="IQ104" s="2"/>
      <c r="IR104" s="2"/>
      <c r="IS104" s="2"/>
      <c r="IT104" s="2"/>
      <c r="IU104" s="2"/>
    </row>
    <row r="105" spans="1:255" x14ac:dyDescent="0.2">
      <c r="A105">
        <v>18</v>
      </c>
      <c r="B105">
        <v>1</v>
      </c>
      <c r="C105">
        <v>173</v>
      </c>
      <c r="E105" t="s">
        <v>154</v>
      </c>
      <c r="F105" t="s">
        <v>76</v>
      </c>
      <c r="G105" t="s">
        <v>77</v>
      </c>
      <c r="H105" t="s">
        <v>28</v>
      </c>
      <c r="I105">
        <f>I103*J105</f>
        <v>137.5</v>
      </c>
      <c r="J105">
        <v>11</v>
      </c>
      <c r="O105">
        <f t="shared" si="102"/>
        <v>0</v>
      </c>
      <c r="P105">
        <f t="shared" si="103"/>
        <v>0</v>
      </c>
      <c r="Q105">
        <f t="shared" si="104"/>
        <v>0</v>
      </c>
      <c r="R105">
        <f t="shared" si="105"/>
        <v>0</v>
      </c>
      <c r="S105">
        <f t="shared" si="106"/>
        <v>0</v>
      </c>
      <c r="T105">
        <f t="shared" si="107"/>
        <v>0</v>
      </c>
      <c r="U105">
        <f t="shared" si="108"/>
        <v>0</v>
      </c>
      <c r="V105">
        <f t="shared" si="109"/>
        <v>0</v>
      </c>
      <c r="W105">
        <f t="shared" si="110"/>
        <v>0</v>
      </c>
      <c r="X105">
        <f t="shared" si="111"/>
        <v>0</v>
      </c>
      <c r="Y105">
        <f t="shared" si="112"/>
        <v>0</v>
      </c>
      <c r="AA105">
        <v>39612629</v>
      </c>
      <c r="AB105">
        <f t="shared" si="113"/>
        <v>0</v>
      </c>
      <c r="AC105">
        <f t="shared" si="135"/>
        <v>0</v>
      </c>
      <c r="AD105">
        <f>ROUND((((ET105)-(EU105))+AE105),6)</f>
        <v>0</v>
      </c>
      <c r="AE105">
        <f t="shared" si="136"/>
        <v>0</v>
      </c>
      <c r="AF105">
        <f t="shared" si="136"/>
        <v>0</v>
      </c>
      <c r="AG105">
        <f t="shared" si="114"/>
        <v>0</v>
      </c>
      <c r="AH105">
        <f t="shared" si="137"/>
        <v>0</v>
      </c>
      <c r="AI105">
        <f t="shared" si="137"/>
        <v>0</v>
      </c>
      <c r="AJ105">
        <f t="shared" si="115"/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117</v>
      </c>
      <c r="AU105">
        <v>76</v>
      </c>
      <c r="AV105">
        <v>1</v>
      </c>
      <c r="AW105">
        <v>1</v>
      </c>
      <c r="AZ105">
        <v>5.15</v>
      </c>
      <c r="BA105">
        <v>1</v>
      </c>
      <c r="BB105">
        <v>1</v>
      </c>
      <c r="BC105">
        <v>5.15</v>
      </c>
      <c r="BD105" t="s">
        <v>3</v>
      </c>
      <c r="BE105" t="s">
        <v>3</v>
      </c>
      <c r="BF105" t="s">
        <v>3</v>
      </c>
      <c r="BG105" t="s">
        <v>3</v>
      </c>
      <c r="BH105">
        <v>3</v>
      </c>
      <c r="BI105">
        <v>1</v>
      </c>
      <c r="BJ105" t="s">
        <v>3</v>
      </c>
      <c r="BM105">
        <v>23001</v>
      </c>
      <c r="BN105">
        <v>0</v>
      </c>
      <c r="BO105" t="s">
        <v>3</v>
      </c>
      <c r="BP105">
        <v>0</v>
      </c>
      <c r="BQ105">
        <v>2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3</v>
      </c>
      <c r="BZ105">
        <v>130</v>
      </c>
      <c r="CA105">
        <v>89</v>
      </c>
      <c r="CF105">
        <v>0</v>
      </c>
      <c r="CG105">
        <v>0</v>
      </c>
      <c r="CM105">
        <v>0</v>
      </c>
      <c r="CN105" t="s">
        <v>3</v>
      </c>
      <c r="CO105">
        <v>0</v>
      </c>
      <c r="CP105">
        <f t="shared" si="116"/>
        <v>0</v>
      </c>
      <c r="CQ105">
        <f t="shared" si="117"/>
        <v>0</v>
      </c>
      <c r="CR105">
        <f t="shared" si="118"/>
        <v>0</v>
      </c>
      <c r="CS105">
        <f t="shared" si="119"/>
        <v>0</v>
      </c>
      <c r="CT105">
        <f t="shared" si="120"/>
        <v>0</v>
      </c>
      <c r="CU105">
        <f t="shared" si="121"/>
        <v>0</v>
      </c>
      <c r="CV105">
        <f t="shared" si="122"/>
        <v>0</v>
      </c>
      <c r="CW105">
        <f t="shared" si="123"/>
        <v>0</v>
      </c>
      <c r="CX105">
        <f t="shared" si="124"/>
        <v>0</v>
      </c>
      <c r="CY105">
        <f t="shared" si="125"/>
        <v>0</v>
      </c>
      <c r="CZ105">
        <f t="shared" si="126"/>
        <v>0</v>
      </c>
      <c r="DC105" t="s">
        <v>3</v>
      </c>
      <c r="DD105" t="s">
        <v>3</v>
      </c>
      <c r="DE105" t="s">
        <v>3</v>
      </c>
      <c r="DF105" t="s">
        <v>3</v>
      </c>
      <c r="DG105" t="s">
        <v>3</v>
      </c>
      <c r="DH105" t="s">
        <v>3</v>
      </c>
      <c r="DI105" t="s">
        <v>3</v>
      </c>
      <c r="DJ105" t="s">
        <v>3</v>
      </c>
      <c r="DK105" t="s">
        <v>3</v>
      </c>
      <c r="DL105" t="s">
        <v>3</v>
      </c>
      <c r="DM105" t="s">
        <v>3</v>
      </c>
      <c r="DN105">
        <v>0</v>
      </c>
      <c r="DO105">
        <v>0</v>
      </c>
      <c r="DP105">
        <v>1</v>
      </c>
      <c r="DQ105">
        <v>1</v>
      </c>
      <c r="DU105">
        <v>1007</v>
      </c>
      <c r="DV105" t="s">
        <v>28</v>
      </c>
      <c r="DW105" t="s">
        <v>28</v>
      </c>
      <c r="DX105">
        <v>1</v>
      </c>
      <c r="EE105">
        <v>39174537</v>
      </c>
      <c r="EF105">
        <v>2</v>
      </c>
      <c r="EG105" t="s">
        <v>19</v>
      </c>
      <c r="EH105">
        <v>0</v>
      </c>
      <c r="EI105" t="s">
        <v>3</v>
      </c>
      <c r="EJ105">
        <v>1</v>
      </c>
      <c r="EK105">
        <v>23001</v>
      </c>
      <c r="EL105" t="s">
        <v>73</v>
      </c>
      <c r="EM105" t="s">
        <v>74</v>
      </c>
      <c r="EO105" t="s">
        <v>3</v>
      </c>
      <c r="EQ105">
        <v>0</v>
      </c>
      <c r="ER105">
        <v>0</v>
      </c>
      <c r="ES105">
        <v>0</v>
      </c>
      <c r="ET105">
        <v>0</v>
      </c>
      <c r="EU105">
        <v>0</v>
      </c>
      <c r="EV105">
        <v>0</v>
      </c>
      <c r="EW105">
        <v>0</v>
      </c>
      <c r="EX105">
        <v>0</v>
      </c>
      <c r="FQ105">
        <v>0</v>
      </c>
      <c r="FR105">
        <f t="shared" si="127"/>
        <v>0</v>
      </c>
      <c r="FS105">
        <v>0</v>
      </c>
      <c r="FT105" t="s">
        <v>23</v>
      </c>
      <c r="FU105" t="s">
        <v>24</v>
      </c>
      <c r="FX105">
        <v>117</v>
      </c>
      <c r="FY105">
        <v>75.650000000000006</v>
      </c>
      <c r="GA105" t="s">
        <v>3</v>
      </c>
      <c r="GD105">
        <v>0</v>
      </c>
      <c r="GF105">
        <v>220090467</v>
      </c>
      <c r="GG105">
        <v>1</v>
      </c>
      <c r="GH105">
        <v>1</v>
      </c>
      <c r="GI105">
        <v>4</v>
      </c>
      <c r="GJ105">
        <v>0</v>
      </c>
      <c r="GK105">
        <f>ROUND(R105*(S12)/100,2)</f>
        <v>0</v>
      </c>
      <c r="GL105">
        <f t="shared" si="128"/>
        <v>0</v>
      </c>
      <c r="GM105">
        <f t="shared" si="129"/>
        <v>0</v>
      </c>
      <c r="GN105">
        <f t="shared" si="130"/>
        <v>0</v>
      </c>
      <c r="GO105">
        <f t="shared" si="131"/>
        <v>0</v>
      </c>
      <c r="GP105">
        <f t="shared" si="132"/>
        <v>0</v>
      </c>
      <c r="GR105">
        <v>0</v>
      </c>
      <c r="GS105">
        <v>3</v>
      </c>
      <c r="GT105">
        <v>0</v>
      </c>
      <c r="GU105" t="s">
        <v>3</v>
      </c>
      <c r="GV105">
        <f t="shared" si="133"/>
        <v>0</v>
      </c>
      <c r="GW105">
        <v>1</v>
      </c>
      <c r="GX105">
        <f t="shared" si="134"/>
        <v>0</v>
      </c>
      <c r="HA105">
        <v>0</v>
      </c>
      <c r="HB105">
        <v>0</v>
      </c>
      <c r="IK105">
        <v>0</v>
      </c>
    </row>
    <row r="106" spans="1:255" x14ac:dyDescent="0.2">
      <c r="A106" s="2">
        <v>18</v>
      </c>
      <c r="B106" s="2">
        <v>1</v>
      </c>
      <c r="C106" s="2">
        <v>169</v>
      </c>
      <c r="D106" s="2"/>
      <c r="E106" s="2" t="s">
        <v>155</v>
      </c>
      <c r="F106" s="2" t="s">
        <v>79</v>
      </c>
      <c r="G106" s="2" t="s">
        <v>80</v>
      </c>
      <c r="H106" s="2" t="s">
        <v>28</v>
      </c>
      <c r="I106" s="2">
        <f>I102*J106</f>
        <v>137.5</v>
      </c>
      <c r="J106" s="2">
        <v>11</v>
      </c>
      <c r="K106" s="2"/>
      <c r="L106" s="2"/>
      <c r="M106" s="2"/>
      <c r="N106" s="2"/>
      <c r="O106" s="2">
        <f t="shared" si="102"/>
        <v>7598.25</v>
      </c>
      <c r="P106" s="2">
        <f t="shared" si="103"/>
        <v>7598.25</v>
      </c>
      <c r="Q106" s="2">
        <f t="shared" si="104"/>
        <v>0</v>
      </c>
      <c r="R106" s="2">
        <f t="shared" si="105"/>
        <v>0</v>
      </c>
      <c r="S106" s="2">
        <f t="shared" si="106"/>
        <v>0</v>
      </c>
      <c r="T106" s="2">
        <f t="shared" si="107"/>
        <v>0</v>
      </c>
      <c r="U106" s="2">
        <f t="shared" si="108"/>
        <v>0</v>
      </c>
      <c r="V106" s="2">
        <f t="shared" si="109"/>
        <v>0</v>
      </c>
      <c r="W106" s="2">
        <f t="shared" si="110"/>
        <v>0</v>
      </c>
      <c r="X106" s="2">
        <f t="shared" si="111"/>
        <v>0</v>
      </c>
      <c r="Y106" s="2">
        <f t="shared" si="112"/>
        <v>0</v>
      </c>
      <c r="Z106" s="2"/>
      <c r="AA106" s="2">
        <v>39612628</v>
      </c>
      <c r="AB106" s="2">
        <f t="shared" si="113"/>
        <v>55.26</v>
      </c>
      <c r="AC106" s="2">
        <f t="shared" si="135"/>
        <v>55.26</v>
      </c>
      <c r="AD106" s="2">
        <f>ROUND((((ET106)-(EU106))+AE106),6)</f>
        <v>0</v>
      </c>
      <c r="AE106" s="2">
        <f t="shared" si="136"/>
        <v>0</v>
      </c>
      <c r="AF106" s="2">
        <f t="shared" si="136"/>
        <v>0</v>
      </c>
      <c r="AG106" s="2">
        <f t="shared" si="114"/>
        <v>0</v>
      </c>
      <c r="AH106" s="2">
        <f t="shared" si="137"/>
        <v>0</v>
      </c>
      <c r="AI106" s="2">
        <f t="shared" si="137"/>
        <v>0</v>
      </c>
      <c r="AJ106" s="2">
        <f t="shared" si="115"/>
        <v>0</v>
      </c>
      <c r="AK106" s="2">
        <v>55.26</v>
      </c>
      <c r="AL106" s="2">
        <v>55.26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117</v>
      </c>
      <c r="AU106" s="2">
        <v>76</v>
      </c>
      <c r="AV106" s="2">
        <v>1</v>
      </c>
      <c r="AW106" s="2">
        <v>1</v>
      </c>
      <c r="AX106" s="2"/>
      <c r="AY106" s="2"/>
      <c r="AZ106" s="2">
        <v>1</v>
      </c>
      <c r="BA106" s="2">
        <v>1</v>
      </c>
      <c r="BB106" s="2">
        <v>1</v>
      </c>
      <c r="BC106" s="2">
        <v>1</v>
      </c>
      <c r="BD106" s="2" t="s">
        <v>3</v>
      </c>
      <c r="BE106" s="2" t="s">
        <v>3</v>
      </c>
      <c r="BF106" s="2" t="s">
        <v>3</v>
      </c>
      <c r="BG106" s="2" t="s">
        <v>3</v>
      </c>
      <c r="BH106" s="2">
        <v>3</v>
      </c>
      <c r="BI106" s="2">
        <v>1</v>
      </c>
      <c r="BJ106" s="2" t="s">
        <v>81</v>
      </c>
      <c r="BK106" s="2"/>
      <c r="BL106" s="2"/>
      <c r="BM106" s="2">
        <v>23001</v>
      </c>
      <c r="BN106" s="2">
        <v>0</v>
      </c>
      <c r="BO106" s="2" t="s">
        <v>3</v>
      </c>
      <c r="BP106" s="2">
        <v>0</v>
      </c>
      <c r="BQ106" s="2">
        <v>2</v>
      </c>
      <c r="BR106" s="2">
        <v>0</v>
      </c>
      <c r="BS106" s="2">
        <v>1</v>
      </c>
      <c r="BT106" s="2">
        <v>1</v>
      </c>
      <c r="BU106" s="2">
        <v>1</v>
      </c>
      <c r="BV106" s="2">
        <v>1</v>
      </c>
      <c r="BW106" s="2">
        <v>1</v>
      </c>
      <c r="BX106" s="2">
        <v>1</v>
      </c>
      <c r="BY106" s="2" t="s">
        <v>3</v>
      </c>
      <c r="BZ106" s="2">
        <v>130</v>
      </c>
      <c r="CA106" s="2">
        <v>89</v>
      </c>
      <c r="CB106" s="2"/>
      <c r="CC106" s="2"/>
      <c r="CD106" s="2"/>
      <c r="CE106" s="2"/>
      <c r="CF106" s="2">
        <v>0</v>
      </c>
      <c r="CG106" s="2">
        <v>0</v>
      </c>
      <c r="CH106" s="2"/>
      <c r="CI106" s="2"/>
      <c r="CJ106" s="2"/>
      <c r="CK106" s="2"/>
      <c r="CL106" s="2"/>
      <c r="CM106" s="2">
        <v>0</v>
      </c>
      <c r="CN106" s="2" t="s">
        <v>3</v>
      </c>
      <c r="CO106" s="2">
        <v>0</v>
      </c>
      <c r="CP106" s="2">
        <f t="shared" si="116"/>
        <v>7598.25</v>
      </c>
      <c r="CQ106" s="2">
        <f t="shared" si="117"/>
        <v>55.26</v>
      </c>
      <c r="CR106" s="2">
        <f t="shared" si="118"/>
        <v>0</v>
      </c>
      <c r="CS106" s="2">
        <f t="shared" si="119"/>
        <v>0</v>
      </c>
      <c r="CT106" s="2">
        <f t="shared" si="120"/>
        <v>0</v>
      </c>
      <c r="CU106" s="2">
        <f t="shared" si="121"/>
        <v>0</v>
      </c>
      <c r="CV106" s="2">
        <f t="shared" si="122"/>
        <v>0</v>
      </c>
      <c r="CW106" s="2">
        <f t="shared" si="123"/>
        <v>0</v>
      </c>
      <c r="CX106" s="2">
        <f t="shared" si="124"/>
        <v>0</v>
      </c>
      <c r="CY106" s="2">
        <f t="shared" si="125"/>
        <v>0</v>
      </c>
      <c r="CZ106" s="2">
        <f t="shared" si="126"/>
        <v>0</v>
      </c>
      <c r="DA106" s="2"/>
      <c r="DB106" s="2"/>
      <c r="DC106" s="2" t="s">
        <v>3</v>
      </c>
      <c r="DD106" s="2" t="s">
        <v>3</v>
      </c>
      <c r="DE106" s="2" t="s">
        <v>3</v>
      </c>
      <c r="DF106" s="2" t="s">
        <v>3</v>
      </c>
      <c r="DG106" s="2" t="s">
        <v>3</v>
      </c>
      <c r="DH106" s="2" t="s">
        <v>3</v>
      </c>
      <c r="DI106" s="2" t="s">
        <v>3</v>
      </c>
      <c r="DJ106" s="2" t="s">
        <v>3</v>
      </c>
      <c r="DK106" s="2" t="s">
        <v>3</v>
      </c>
      <c r="DL106" s="2" t="s">
        <v>3</v>
      </c>
      <c r="DM106" s="2" t="s">
        <v>3</v>
      </c>
      <c r="DN106" s="2">
        <v>0</v>
      </c>
      <c r="DO106" s="2">
        <v>0</v>
      </c>
      <c r="DP106" s="2">
        <v>1</v>
      </c>
      <c r="DQ106" s="2">
        <v>1</v>
      </c>
      <c r="DR106" s="2"/>
      <c r="DS106" s="2"/>
      <c r="DT106" s="2"/>
      <c r="DU106" s="2">
        <v>1007</v>
      </c>
      <c r="DV106" s="2" t="s">
        <v>28</v>
      </c>
      <c r="DW106" s="2" t="s">
        <v>28</v>
      </c>
      <c r="DX106" s="2">
        <v>1</v>
      </c>
      <c r="DY106" s="2"/>
      <c r="DZ106" s="2"/>
      <c r="EA106" s="2"/>
      <c r="EB106" s="2"/>
      <c r="EC106" s="2"/>
      <c r="ED106" s="2"/>
      <c r="EE106" s="2">
        <v>39174537</v>
      </c>
      <c r="EF106" s="2">
        <v>2</v>
      </c>
      <c r="EG106" s="2" t="s">
        <v>19</v>
      </c>
      <c r="EH106" s="2">
        <v>0</v>
      </c>
      <c r="EI106" s="2" t="s">
        <v>3</v>
      </c>
      <c r="EJ106" s="2">
        <v>1</v>
      </c>
      <c r="EK106" s="2">
        <v>23001</v>
      </c>
      <c r="EL106" s="2" t="s">
        <v>73</v>
      </c>
      <c r="EM106" s="2" t="s">
        <v>74</v>
      </c>
      <c r="EN106" s="2"/>
      <c r="EO106" s="2" t="s">
        <v>3</v>
      </c>
      <c r="EP106" s="2"/>
      <c r="EQ106" s="2">
        <v>0</v>
      </c>
      <c r="ER106" s="2">
        <v>55.26</v>
      </c>
      <c r="ES106" s="2">
        <v>55.26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>
        <v>0</v>
      </c>
      <c r="FR106" s="2">
        <f t="shared" si="127"/>
        <v>0</v>
      </c>
      <c r="FS106" s="2">
        <v>0</v>
      </c>
      <c r="FT106" s="2" t="s">
        <v>23</v>
      </c>
      <c r="FU106" s="2" t="s">
        <v>24</v>
      </c>
      <c r="FV106" s="2"/>
      <c r="FW106" s="2"/>
      <c r="FX106" s="2">
        <v>117</v>
      </c>
      <c r="FY106" s="2">
        <v>75.650000000000006</v>
      </c>
      <c r="FZ106" s="2"/>
      <c r="GA106" s="2" t="s">
        <v>3</v>
      </c>
      <c r="GB106" s="2"/>
      <c r="GC106" s="2"/>
      <c r="GD106" s="2">
        <v>0</v>
      </c>
      <c r="GE106" s="2"/>
      <c r="GF106" s="2">
        <v>-35545874</v>
      </c>
      <c r="GG106" s="2">
        <v>2</v>
      </c>
      <c r="GH106" s="2">
        <v>1</v>
      </c>
      <c r="GI106" s="2">
        <v>-2</v>
      </c>
      <c r="GJ106" s="2">
        <v>0</v>
      </c>
      <c r="GK106" s="2">
        <f>ROUND(R106*(R12)/100,2)</f>
        <v>0</v>
      </c>
      <c r="GL106" s="2">
        <f t="shared" si="128"/>
        <v>0</v>
      </c>
      <c r="GM106" s="2">
        <f t="shared" si="129"/>
        <v>7598.25</v>
      </c>
      <c r="GN106" s="2">
        <f t="shared" si="130"/>
        <v>7598.25</v>
      </c>
      <c r="GO106" s="2">
        <f t="shared" si="131"/>
        <v>0</v>
      </c>
      <c r="GP106" s="2">
        <f t="shared" si="132"/>
        <v>0</v>
      </c>
      <c r="GQ106" s="2"/>
      <c r="GR106" s="2">
        <v>0</v>
      </c>
      <c r="GS106" s="2">
        <v>3</v>
      </c>
      <c r="GT106" s="2">
        <v>0</v>
      </c>
      <c r="GU106" s="2" t="s">
        <v>3</v>
      </c>
      <c r="GV106" s="2">
        <f t="shared" si="133"/>
        <v>0</v>
      </c>
      <c r="GW106" s="2">
        <v>1</v>
      </c>
      <c r="GX106" s="2">
        <f t="shared" si="134"/>
        <v>0</v>
      </c>
      <c r="GY106" s="2"/>
      <c r="GZ106" s="2"/>
      <c r="HA106" s="2">
        <v>0</v>
      </c>
      <c r="HB106" s="2">
        <v>0</v>
      </c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>
        <v>0</v>
      </c>
      <c r="IL106" s="2"/>
      <c r="IM106" s="2"/>
      <c r="IN106" s="2"/>
      <c r="IO106" s="2"/>
      <c r="IP106" s="2"/>
      <c r="IQ106" s="2"/>
      <c r="IR106" s="2"/>
      <c r="IS106" s="2"/>
      <c r="IT106" s="2"/>
      <c r="IU106" s="2"/>
    </row>
    <row r="107" spans="1:255" x14ac:dyDescent="0.2">
      <c r="A107">
        <v>18</v>
      </c>
      <c r="B107">
        <v>1</v>
      </c>
      <c r="C107">
        <v>174</v>
      </c>
      <c r="E107" t="s">
        <v>155</v>
      </c>
      <c r="F107" t="s">
        <v>79</v>
      </c>
      <c r="G107" t="s">
        <v>80</v>
      </c>
      <c r="H107" t="s">
        <v>28</v>
      </c>
      <c r="I107">
        <f>I103*J107</f>
        <v>137.5</v>
      </c>
      <c r="J107">
        <v>11</v>
      </c>
      <c r="O107">
        <f t="shared" si="102"/>
        <v>39130.99</v>
      </c>
      <c r="P107">
        <f t="shared" si="103"/>
        <v>39130.99</v>
      </c>
      <c r="Q107">
        <f t="shared" si="104"/>
        <v>0</v>
      </c>
      <c r="R107">
        <f t="shared" si="105"/>
        <v>0</v>
      </c>
      <c r="S107">
        <f t="shared" si="106"/>
        <v>0</v>
      </c>
      <c r="T107">
        <f t="shared" si="107"/>
        <v>0</v>
      </c>
      <c r="U107">
        <f t="shared" si="108"/>
        <v>0</v>
      </c>
      <c r="V107">
        <f t="shared" si="109"/>
        <v>0</v>
      </c>
      <c r="W107">
        <f t="shared" si="110"/>
        <v>0</v>
      </c>
      <c r="X107">
        <f t="shared" si="111"/>
        <v>0</v>
      </c>
      <c r="Y107">
        <f t="shared" si="112"/>
        <v>0</v>
      </c>
      <c r="AA107">
        <v>39612629</v>
      </c>
      <c r="AB107">
        <f t="shared" si="113"/>
        <v>55.26</v>
      </c>
      <c r="AC107">
        <f t="shared" si="135"/>
        <v>55.26</v>
      </c>
      <c r="AD107">
        <f>ROUND((((ET107)-(EU107))+AE107),6)</f>
        <v>0</v>
      </c>
      <c r="AE107">
        <f t="shared" si="136"/>
        <v>0</v>
      </c>
      <c r="AF107">
        <f t="shared" si="136"/>
        <v>0</v>
      </c>
      <c r="AG107">
        <f t="shared" si="114"/>
        <v>0</v>
      </c>
      <c r="AH107">
        <f t="shared" si="137"/>
        <v>0</v>
      </c>
      <c r="AI107">
        <f t="shared" si="137"/>
        <v>0</v>
      </c>
      <c r="AJ107">
        <f t="shared" si="115"/>
        <v>0</v>
      </c>
      <c r="AK107">
        <v>55.26</v>
      </c>
      <c r="AL107">
        <v>55.26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117</v>
      </c>
      <c r="AU107">
        <v>76</v>
      </c>
      <c r="AV107">
        <v>1</v>
      </c>
      <c r="AW107">
        <v>1</v>
      </c>
      <c r="AZ107">
        <v>5.15</v>
      </c>
      <c r="BA107">
        <v>1</v>
      </c>
      <c r="BB107">
        <v>1</v>
      </c>
      <c r="BC107">
        <v>5.15</v>
      </c>
      <c r="BD107" t="s">
        <v>3</v>
      </c>
      <c r="BE107" t="s">
        <v>3</v>
      </c>
      <c r="BF107" t="s">
        <v>3</v>
      </c>
      <c r="BG107" t="s">
        <v>3</v>
      </c>
      <c r="BH107">
        <v>3</v>
      </c>
      <c r="BI107">
        <v>1</v>
      </c>
      <c r="BJ107" t="s">
        <v>81</v>
      </c>
      <c r="BM107">
        <v>23001</v>
      </c>
      <c r="BN107">
        <v>0</v>
      </c>
      <c r="BO107" t="s">
        <v>3</v>
      </c>
      <c r="BP107">
        <v>0</v>
      </c>
      <c r="BQ107">
        <v>2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3</v>
      </c>
      <c r="BZ107">
        <v>130</v>
      </c>
      <c r="CA107">
        <v>89</v>
      </c>
      <c r="CF107">
        <v>0</v>
      </c>
      <c r="CG107">
        <v>0</v>
      </c>
      <c r="CM107">
        <v>0</v>
      </c>
      <c r="CN107" t="s">
        <v>3</v>
      </c>
      <c r="CO107">
        <v>0</v>
      </c>
      <c r="CP107">
        <f t="shared" si="116"/>
        <v>39130.99</v>
      </c>
      <c r="CQ107">
        <f t="shared" si="117"/>
        <v>284.589</v>
      </c>
      <c r="CR107">
        <f t="shared" si="118"/>
        <v>0</v>
      </c>
      <c r="CS107">
        <f t="shared" si="119"/>
        <v>0</v>
      </c>
      <c r="CT107">
        <f t="shared" si="120"/>
        <v>0</v>
      </c>
      <c r="CU107">
        <f t="shared" si="121"/>
        <v>0</v>
      </c>
      <c r="CV107">
        <f t="shared" si="122"/>
        <v>0</v>
      </c>
      <c r="CW107">
        <f t="shared" si="123"/>
        <v>0</v>
      </c>
      <c r="CX107">
        <f t="shared" si="124"/>
        <v>0</v>
      </c>
      <c r="CY107">
        <f t="shared" si="125"/>
        <v>0</v>
      </c>
      <c r="CZ107">
        <f t="shared" si="126"/>
        <v>0</v>
      </c>
      <c r="DC107" t="s">
        <v>3</v>
      </c>
      <c r="DD107" t="s">
        <v>3</v>
      </c>
      <c r="DE107" t="s">
        <v>3</v>
      </c>
      <c r="DF107" t="s">
        <v>3</v>
      </c>
      <c r="DG107" t="s">
        <v>3</v>
      </c>
      <c r="DH107" t="s">
        <v>3</v>
      </c>
      <c r="DI107" t="s">
        <v>3</v>
      </c>
      <c r="DJ107" t="s">
        <v>3</v>
      </c>
      <c r="DK107" t="s">
        <v>3</v>
      </c>
      <c r="DL107" t="s">
        <v>3</v>
      </c>
      <c r="DM107" t="s">
        <v>3</v>
      </c>
      <c r="DN107">
        <v>0</v>
      </c>
      <c r="DO107">
        <v>0</v>
      </c>
      <c r="DP107">
        <v>1</v>
      </c>
      <c r="DQ107">
        <v>1</v>
      </c>
      <c r="DU107">
        <v>1007</v>
      </c>
      <c r="DV107" t="s">
        <v>28</v>
      </c>
      <c r="DW107" t="s">
        <v>28</v>
      </c>
      <c r="DX107">
        <v>1</v>
      </c>
      <c r="EE107">
        <v>39174537</v>
      </c>
      <c r="EF107">
        <v>2</v>
      </c>
      <c r="EG107" t="s">
        <v>19</v>
      </c>
      <c r="EH107">
        <v>0</v>
      </c>
      <c r="EI107" t="s">
        <v>3</v>
      </c>
      <c r="EJ107">
        <v>1</v>
      </c>
      <c r="EK107">
        <v>23001</v>
      </c>
      <c r="EL107" t="s">
        <v>73</v>
      </c>
      <c r="EM107" t="s">
        <v>74</v>
      </c>
      <c r="EO107" t="s">
        <v>3</v>
      </c>
      <c r="EQ107">
        <v>0</v>
      </c>
      <c r="ER107">
        <v>55.26</v>
      </c>
      <c r="ES107">
        <v>55.26</v>
      </c>
      <c r="ET107">
        <v>0</v>
      </c>
      <c r="EU107">
        <v>0</v>
      </c>
      <c r="EV107">
        <v>0</v>
      </c>
      <c r="EW107">
        <v>0</v>
      </c>
      <c r="EX107">
        <v>0</v>
      </c>
      <c r="FQ107">
        <v>0</v>
      </c>
      <c r="FR107">
        <f t="shared" si="127"/>
        <v>0</v>
      </c>
      <c r="FS107">
        <v>0</v>
      </c>
      <c r="FT107" t="s">
        <v>23</v>
      </c>
      <c r="FU107" t="s">
        <v>24</v>
      </c>
      <c r="FX107">
        <v>117</v>
      </c>
      <c r="FY107">
        <v>75.650000000000006</v>
      </c>
      <c r="GA107" t="s">
        <v>3</v>
      </c>
      <c r="GD107">
        <v>0</v>
      </c>
      <c r="GF107">
        <v>-35545874</v>
      </c>
      <c r="GG107">
        <v>1</v>
      </c>
      <c r="GH107">
        <v>1</v>
      </c>
      <c r="GI107">
        <v>4</v>
      </c>
      <c r="GJ107">
        <v>0</v>
      </c>
      <c r="GK107">
        <f>ROUND(R107*(S12)/100,2)</f>
        <v>0</v>
      </c>
      <c r="GL107">
        <f t="shared" si="128"/>
        <v>0</v>
      </c>
      <c r="GM107">
        <f t="shared" si="129"/>
        <v>39130.99</v>
      </c>
      <c r="GN107">
        <f t="shared" si="130"/>
        <v>39130.99</v>
      </c>
      <c r="GO107">
        <f t="shared" si="131"/>
        <v>0</v>
      </c>
      <c r="GP107">
        <f t="shared" si="132"/>
        <v>0</v>
      </c>
      <c r="GR107">
        <v>0</v>
      </c>
      <c r="GS107">
        <v>3</v>
      </c>
      <c r="GT107">
        <v>0</v>
      </c>
      <c r="GU107" t="s">
        <v>3</v>
      </c>
      <c r="GV107">
        <f t="shared" si="133"/>
        <v>0</v>
      </c>
      <c r="GW107">
        <v>1</v>
      </c>
      <c r="GX107">
        <f t="shared" si="134"/>
        <v>0</v>
      </c>
      <c r="HA107">
        <v>0</v>
      </c>
      <c r="HB107">
        <v>0</v>
      </c>
      <c r="IK107">
        <v>0</v>
      </c>
    </row>
    <row r="108" spans="1:255" x14ac:dyDescent="0.2">
      <c r="A108" s="2">
        <v>17</v>
      </c>
      <c r="B108" s="2">
        <v>1</v>
      </c>
      <c r="C108" s="2">
        <f>ROW(SmtRes!A178)</f>
        <v>178</v>
      </c>
      <c r="D108" s="2">
        <f>ROW(EtalonRes!A164)</f>
        <v>164</v>
      </c>
      <c r="E108" s="2" t="s">
        <v>156</v>
      </c>
      <c r="F108" s="2" t="s">
        <v>157</v>
      </c>
      <c r="G108" s="2" t="s">
        <v>158</v>
      </c>
      <c r="H108" s="2" t="s">
        <v>71</v>
      </c>
      <c r="I108" s="2">
        <f>ROUND(85/10,9)</f>
        <v>8.5</v>
      </c>
      <c r="J108" s="2">
        <v>0</v>
      </c>
      <c r="K108" s="2"/>
      <c r="L108" s="2"/>
      <c r="M108" s="2"/>
      <c r="N108" s="2"/>
      <c r="O108" s="2">
        <f t="shared" si="102"/>
        <v>13903.38</v>
      </c>
      <c r="P108" s="2">
        <f t="shared" si="103"/>
        <v>12601.25</v>
      </c>
      <c r="Q108" s="2">
        <f t="shared" si="104"/>
        <v>487.58</v>
      </c>
      <c r="R108" s="2">
        <f t="shared" si="105"/>
        <v>54.51</v>
      </c>
      <c r="S108" s="2">
        <f t="shared" si="106"/>
        <v>814.55</v>
      </c>
      <c r="T108" s="2">
        <f t="shared" si="107"/>
        <v>0</v>
      </c>
      <c r="U108" s="2">
        <f t="shared" si="108"/>
        <v>99.704999999999984</v>
      </c>
      <c r="V108" s="2">
        <f t="shared" si="109"/>
        <v>5.4187499999999993</v>
      </c>
      <c r="W108" s="2">
        <f t="shared" si="110"/>
        <v>0</v>
      </c>
      <c r="X108" s="2">
        <f t="shared" si="111"/>
        <v>1016.8</v>
      </c>
      <c r="Y108" s="2">
        <f t="shared" si="112"/>
        <v>660.49</v>
      </c>
      <c r="Z108" s="2"/>
      <c r="AA108" s="2">
        <v>39612628</v>
      </c>
      <c r="AB108" s="2">
        <f t="shared" si="113"/>
        <v>1635.692</v>
      </c>
      <c r="AC108" s="2">
        <f t="shared" si="135"/>
        <v>1482.5</v>
      </c>
      <c r="AD108" s="2">
        <f>ROUND(((((ET108*1.25))-((EU108*1.25)))+AE108),6)</f>
        <v>57.362499999999997</v>
      </c>
      <c r="AE108" s="2">
        <f>ROUND(((EU108*1.25)),6)</f>
        <v>6.4124999999999996</v>
      </c>
      <c r="AF108" s="2">
        <f>ROUND(((EV108*1.15)),6)</f>
        <v>95.829499999999996</v>
      </c>
      <c r="AG108" s="2">
        <f t="shared" si="114"/>
        <v>0</v>
      </c>
      <c r="AH108" s="2">
        <f>((EW108*1.15))</f>
        <v>11.729999999999999</v>
      </c>
      <c r="AI108" s="2">
        <f>((EX108*1.25))</f>
        <v>0.63749999999999996</v>
      </c>
      <c r="AJ108" s="2">
        <f t="shared" si="115"/>
        <v>0</v>
      </c>
      <c r="AK108" s="2">
        <v>1611.72</v>
      </c>
      <c r="AL108" s="2">
        <v>1482.5</v>
      </c>
      <c r="AM108" s="2">
        <v>45.89</v>
      </c>
      <c r="AN108" s="2">
        <v>5.13</v>
      </c>
      <c r="AO108" s="2">
        <v>83.33</v>
      </c>
      <c r="AP108" s="2">
        <v>0</v>
      </c>
      <c r="AQ108" s="2">
        <v>10.199999999999999</v>
      </c>
      <c r="AR108" s="2">
        <v>0.51</v>
      </c>
      <c r="AS108" s="2">
        <v>0</v>
      </c>
      <c r="AT108" s="2">
        <v>117</v>
      </c>
      <c r="AU108" s="2">
        <v>76</v>
      </c>
      <c r="AV108" s="2">
        <v>1</v>
      </c>
      <c r="AW108" s="2">
        <v>1</v>
      </c>
      <c r="AX108" s="2"/>
      <c r="AY108" s="2"/>
      <c r="AZ108" s="2">
        <v>1</v>
      </c>
      <c r="BA108" s="2">
        <v>1</v>
      </c>
      <c r="BB108" s="2">
        <v>1</v>
      </c>
      <c r="BC108" s="2">
        <v>1</v>
      </c>
      <c r="BD108" s="2" t="s">
        <v>3</v>
      </c>
      <c r="BE108" s="2" t="s">
        <v>3</v>
      </c>
      <c r="BF108" s="2" t="s">
        <v>3</v>
      </c>
      <c r="BG108" s="2" t="s">
        <v>3</v>
      </c>
      <c r="BH108" s="2">
        <v>0</v>
      </c>
      <c r="BI108" s="2">
        <v>1</v>
      </c>
      <c r="BJ108" s="2" t="s">
        <v>159</v>
      </c>
      <c r="BK108" s="2"/>
      <c r="BL108" s="2"/>
      <c r="BM108" s="2">
        <v>23001</v>
      </c>
      <c r="BN108" s="2">
        <v>0</v>
      </c>
      <c r="BO108" s="2" t="s">
        <v>3</v>
      </c>
      <c r="BP108" s="2">
        <v>0</v>
      </c>
      <c r="BQ108" s="2">
        <v>2</v>
      </c>
      <c r="BR108" s="2">
        <v>0</v>
      </c>
      <c r="BS108" s="2">
        <v>1</v>
      </c>
      <c r="BT108" s="2">
        <v>1</v>
      </c>
      <c r="BU108" s="2">
        <v>1</v>
      </c>
      <c r="BV108" s="2">
        <v>1</v>
      </c>
      <c r="BW108" s="2">
        <v>1</v>
      </c>
      <c r="BX108" s="2">
        <v>1</v>
      </c>
      <c r="BY108" s="2" t="s">
        <v>3</v>
      </c>
      <c r="BZ108" s="2">
        <v>130</v>
      </c>
      <c r="CA108" s="2">
        <v>89</v>
      </c>
      <c r="CB108" s="2"/>
      <c r="CC108" s="2"/>
      <c r="CD108" s="2"/>
      <c r="CE108" s="2"/>
      <c r="CF108" s="2">
        <v>0</v>
      </c>
      <c r="CG108" s="2">
        <v>0</v>
      </c>
      <c r="CH108" s="2"/>
      <c r="CI108" s="2"/>
      <c r="CJ108" s="2"/>
      <c r="CK108" s="2"/>
      <c r="CL108" s="2"/>
      <c r="CM108" s="2">
        <v>0</v>
      </c>
      <c r="CN108" s="2" t="s">
        <v>715</v>
      </c>
      <c r="CO108" s="2">
        <v>0</v>
      </c>
      <c r="CP108" s="2">
        <f t="shared" si="116"/>
        <v>13903.38</v>
      </c>
      <c r="CQ108" s="2">
        <f t="shared" si="117"/>
        <v>1482.5</v>
      </c>
      <c r="CR108" s="2">
        <f t="shared" si="118"/>
        <v>57.362499999999997</v>
      </c>
      <c r="CS108" s="2">
        <f t="shared" si="119"/>
        <v>6.4124999999999996</v>
      </c>
      <c r="CT108" s="2">
        <f t="shared" si="120"/>
        <v>95.829499999999996</v>
      </c>
      <c r="CU108" s="2">
        <f t="shared" si="121"/>
        <v>0</v>
      </c>
      <c r="CV108" s="2">
        <f t="shared" si="122"/>
        <v>11.729999999999999</v>
      </c>
      <c r="CW108" s="2">
        <f t="shared" si="123"/>
        <v>0.63749999999999996</v>
      </c>
      <c r="CX108" s="2">
        <f t="shared" si="124"/>
        <v>0</v>
      </c>
      <c r="CY108" s="2">
        <f t="shared" si="125"/>
        <v>1016.8001999999999</v>
      </c>
      <c r="CZ108" s="2">
        <f t="shared" si="126"/>
        <v>660.48559999999998</v>
      </c>
      <c r="DA108" s="2"/>
      <c r="DB108" s="2"/>
      <c r="DC108" s="2" t="s">
        <v>3</v>
      </c>
      <c r="DD108" s="2" t="s">
        <v>3</v>
      </c>
      <c r="DE108" s="2" t="s">
        <v>17</v>
      </c>
      <c r="DF108" s="2" t="s">
        <v>17</v>
      </c>
      <c r="DG108" s="2" t="s">
        <v>18</v>
      </c>
      <c r="DH108" s="2" t="s">
        <v>3</v>
      </c>
      <c r="DI108" s="2" t="s">
        <v>18</v>
      </c>
      <c r="DJ108" s="2" t="s">
        <v>17</v>
      </c>
      <c r="DK108" s="2" t="s">
        <v>3</v>
      </c>
      <c r="DL108" s="2" t="s">
        <v>3</v>
      </c>
      <c r="DM108" s="2" t="s">
        <v>3</v>
      </c>
      <c r="DN108" s="2">
        <v>0</v>
      </c>
      <c r="DO108" s="2">
        <v>0</v>
      </c>
      <c r="DP108" s="2">
        <v>1</v>
      </c>
      <c r="DQ108" s="2">
        <v>1</v>
      </c>
      <c r="DR108" s="2"/>
      <c r="DS108" s="2"/>
      <c r="DT108" s="2"/>
      <c r="DU108" s="2">
        <v>1007</v>
      </c>
      <c r="DV108" s="2" t="s">
        <v>71</v>
      </c>
      <c r="DW108" s="2" t="s">
        <v>71</v>
      </c>
      <c r="DX108" s="2">
        <v>10</v>
      </c>
      <c r="DY108" s="2"/>
      <c r="DZ108" s="2"/>
      <c r="EA108" s="2"/>
      <c r="EB108" s="2"/>
      <c r="EC108" s="2"/>
      <c r="ED108" s="2"/>
      <c r="EE108" s="2">
        <v>39174537</v>
      </c>
      <c r="EF108" s="2">
        <v>2</v>
      </c>
      <c r="EG108" s="2" t="s">
        <v>19</v>
      </c>
      <c r="EH108" s="2">
        <v>0</v>
      </c>
      <c r="EI108" s="2" t="s">
        <v>3</v>
      </c>
      <c r="EJ108" s="2">
        <v>1</v>
      </c>
      <c r="EK108" s="2">
        <v>23001</v>
      </c>
      <c r="EL108" s="2" t="s">
        <v>73</v>
      </c>
      <c r="EM108" s="2" t="s">
        <v>74</v>
      </c>
      <c r="EN108" s="2"/>
      <c r="EO108" s="2" t="s">
        <v>22</v>
      </c>
      <c r="EP108" s="2"/>
      <c r="EQ108" s="2">
        <v>131072</v>
      </c>
      <c r="ER108" s="2">
        <v>1611.72</v>
      </c>
      <c r="ES108" s="2">
        <v>1482.5</v>
      </c>
      <c r="ET108" s="2">
        <v>45.89</v>
      </c>
      <c r="EU108" s="2">
        <v>5.13</v>
      </c>
      <c r="EV108" s="2">
        <v>83.33</v>
      </c>
      <c r="EW108" s="2">
        <v>10.199999999999999</v>
      </c>
      <c r="EX108" s="2">
        <v>0.51</v>
      </c>
      <c r="EY108" s="2">
        <v>0</v>
      </c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>
        <v>0</v>
      </c>
      <c r="FR108" s="2">
        <f t="shared" si="127"/>
        <v>0</v>
      </c>
      <c r="FS108" s="2">
        <v>0</v>
      </c>
      <c r="FT108" s="2" t="s">
        <v>23</v>
      </c>
      <c r="FU108" s="2" t="s">
        <v>24</v>
      </c>
      <c r="FV108" s="2"/>
      <c r="FW108" s="2"/>
      <c r="FX108" s="2">
        <v>117</v>
      </c>
      <c r="FY108" s="2">
        <v>75.650000000000006</v>
      </c>
      <c r="FZ108" s="2"/>
      <c r="GA108" s="2" t="s">
        <v>3</v>
      </c>
      <c r="GB108" s="2"/>
      <c r="GC108" s="2"/>
      <c r="GD108" s="2">
        <v>0</v>
      </c>
      <c r="GE108" s="2"/>
      <c r="GF108" s="2">
        <v>1185685092</v>
      </c>
      <c r="GG108" s="2">
        <v>2</v>
      </c>
      <c r="GH108" s="2">
        <v>1</v>
      </c>
      <c r="GI108" s="2">
        <v>-2</v>
      </c>
      <c r="GJ108" s="2">
        <v>0</v>
      </c>
      <c r="GK108" s="2">
        <f>ROUND(R108*(R12)/100,2)</f>
        <v>0</v>
      </c>
      <c r="GL108" s="2">
        <f t="shared" si="128"/>
        <v>0</v>
      </c>
      <c r="GM108" s="2">
        <f t="shared" si="129"/>
        <v>15580.67</v>
      </c>
      <c r="GN108" s="2">
        <f t="shared" si="130"/>
        <v>15580.67</v>
      </c>
      <c r="GO108" s="2">
        <f t="shared" si="131"/>
        <v>0</v>
      </c>
      <c r="GP108" s="2">
        <f t="shared" si="132"/>
        <v>0</v>
      </c>
      <c r="GQ108" s="2"/>
      <c r="GR108" s="2">
        <v>0</v>
      </c>
      <c r="GS108" s="2">
        <v>3</v>
      </c>
      <c r="GT108" s="2">
        <v>0</v>
      </c>
      <c r="GU108" s="2" t="s">
        <v>3</v>
      </c>
      <c r="GV108" s="2">
        <f t="shared" si="133"/>
        <v>0</v>
      </c>
      <c r="GW108" s="2">
        <v>1</v>
      </c>
      <c r="GX108" s="2">
        <f t="shared" si="134"/>
        <v>0</v>
      </c>
      <c r="GY108" s="2"/>
      <c r="GZ108" s="2"/>
      <c r="HA108" s="2">
        <v>0</v>
      </c>
      <c r="HB108" s="2">
        <v>0</v>
      </c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>
        <v>0</v>
      </c>
      <c r="IL108" s="2"/>
      <c r="IM108" s="2"/>
      <c r="IN108" s="2"/>
      <c r="IO108" s="2"/>
      <c r="IP108" s="2"/>
      <c r="IQ108" s="2"/>
      <c r="IR108" s="2"/>
      <c r="IS108" s="2"/>
      <c r="IT108" s="2"/>
      <c r="IU108" s="2"/>
    </row>
    <row r="109" spans="1:255" x14ac:dyDescent="0.2">
      <c r="A109">
        <v>17</v>
      </c>
      <c r="B109">
        <v>1</v>
      </c>
      <c r="C109">
        <f>ROW(SmtRes!A182)</f>
        <v>182</v>
      </c>
      <c r="D109">
        <f>ROW(EtalonRes!A168)</f>
        <v>168</v>
      </c>
      <c r="E109" t="s">
        <v>156</v>
      </c>
      <c r="F109" t="s">
        <v>157</v>
      </c>
      <c r="G109" t="s">
        <v>158</v>
      </c>
      <c r="H109" t="s">
        <v>71</v>
      </c>
      <c r="I109">
        <f>ROUND(85/10,9)</f>
        <v>8.5</v>
      </c>
      <c r="J109">
        <v>0</v>
      </c>
      <c r="O109">
        <f t="shared" si="102"/>
        <v>71602.42</v>
      </c>
      <c r="P109">
        <f t="shared" si="103"/>
        <v>64896.44</v>
      </c>
      <c r="Q109">
        <f t="shared" si="104"/>
        <v>2511.04</v>
      </c>
      <c r="R109">
        <f t="shared" si="105"/>
        <v>280.70999999999998</v>
      </c>
      <c r="S109">
        <f t="shared" si="106"/>
        <v>4194.9399999999996</v>
      </c>
      <c r="T109">
        <f t="shared" si="107"/>
        <v>0</v>
      </c>
      <c r="U109">
        <f t="shared" si="108"/>
        <v>99.704999999999984</v>
      </c>
      <c r="V109">
        <f t="shared" si="109"/>
        <v>5.4187499999999993</v>
      </c>
      <c r="W109">
        <f t="shared" si="110"/>
        <v>0</v>
      </c>
      <c r="X109">
        <f t="shared" si="111"/>
        <v>5236.51</v>
      </c>
      <c r="Y109">
        <f t="shared" si="112"/>
        <v>3401.49</v>
      </c>
      <c r="AA109">
        <v>39612629</v>
      </c>
      <c r="AB109">
        <f t="shared" si="113"/>
        <v>1635.692</v>
      </c>
      <c r="AC109">
        <f t="shared" si="135"/>
        <v>1482.5</v>
      </c>
      <c r="AD109">
        <f>ROUND(((((ET109*1.25))-((EU109*1.25)))+AE109),6)</f>
        <v>57.362499999999997</v>
      </c>
      <c r="AE109">
        <f>ROUND(((EU109*1.25)),6)</f>
        <v>6.4124999999999996</v>
      </c>
      <c r="AF109">
        <f>ROUND(((EV109*1.15)),6)</f>
        <v>95.829499999999996</v>
      </c>
      <c r="AG109">
        <f t="shared" si="114"/>
        <v>0</v>
      </c>
      <c r="AH109">
        <f>((EW109*1.15))</f>
        <v>11.729999999999999</v>
      </c>
      <c r="AI109">
        <f>((EX109*1.25))</f>
        <v>0.63749999999999996</v>
      </c>
      <c r="AJ109">
        <f t="shared" si="115"/>
        <v>0</v>
      </c>
      <c r="AK109">
        <v>1611.72</v>
      </c>
      <c r="AL109">
        <v>1482.5</v>
      </c>
      <c r="AM109">
        <v>45.89</v>
      </c>
      <c r="AN109">
        <v>5.13</v>
      </c>
      <c r="AO109">
        <v>83.33</v>
      </c>
      <c r="AP109">
        <v>0</v>
      </c>
      <c r="AQ109">
        <v>10.199999999999999</v>
      </c>
      <c r="AR109">
        <v>0.51</v>
      </c>
      <c r="AS109">
        <v>0</v>
      </c>
      <c r="AT109">
        <v>117</v>
      </c>
      <c r="AU109">
        <v>76</v>
      </c>
      <c r="AV109">
        <v>1</v>
      </c>
      <c r="AW109">
        <v>1</v>
      </c>
      <c r="AZ109">
        <v>5.15</v>
      </c>
      <c r="BA109">
        <v>5.15</v>
      </c>
      <c r="BB109">
        <v>5.15</v>
      </c>
      <c r="BC109">
        <v>5.15</v>
      </c>
      <c r="BD109" t="s">
        <v>3</v>
      </c>
      <c r="BE109" t="s">
        <v>3</v>
      </c>
      <c r="BF109" t="s">
        <v>3</v>
      </c>
      <c r="BG109" t="s">
        <v>3</v>
      </c>
      <c r="BH109">
        <v>0</v>
      </c>
      <c r="BI109">
        <v>1</v>
      </c>
      <c r="BJ109" t="s">
        <v>159</v>
      </c>
      <c r="BM109">
        <v>23001</v>
      </c>
      <c r="BN109">
        <v>0</v>
      </c>
      <c r="BO109" t="s">
        <v>3</v>
      </c>
      <c r="BP109">
        <v>0</v>
      </c>
      <c r="BQ109">
        <v>2</v>
      </c>
      <c r="BR109">
        <v>0</v>
      </c>
      <c r="BS109">
        <v>5.15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3</v>
      </c>
      <c r="BZ109">
        <v>130</v>
      </c>
      <c r="CA109">
        <v>89</v>
      </c>
      <c r="CF109">
        <v>0</v>
      </c>
      <c r="CG109">
        <v>0</v>
      </c>
      <c r="CM109">
        <v>0</v>
      </c>
      <c r="CN109" t="s">
        <v>715</v>
      </c>
      <c r="CO109">
        <v>0</v>
      </c>
      <c r="CP109">
        <f t="shared" si="116"/>
        <v>71602.42</v>
      </c>
      <c r="CQ109">
        <f t="shared" si="117"/>
        <v>7634.8750000000009</v>
      </c>
      <c r="CR109">
        <f t="shared" si="118"/>
        <v>295.416875</v>
      </c>
      <c r="CS109">
        <f t="shared" si="119"/>
        <v>33.024374999999999</v>
      </c>
      <c r="CT109">
        <f t="shared" si="120"/>
        <v>493.52192500000001</v>
      </c>
      <c r="CU109">
        <f t="shared" si="121"/>
        <v>0</v>
      </c>
      <c r="CV109">
        <f t="shared" si="122"/>
        <v>11.729999999999999</v>
      </c>
      <c r="CW109">
        <f t="shared" si="123"/>
        <v>0.63749999999999996</v>
      </c>
      <c r="CX109">
        <f t="shared" si="124"/>
        <v>0</v>
      </c>
      <c r="CY109">
        <f t="shared" si="125"/>
        <v>5236.5104999999994</v>
      </c>
      <c r="CZ109">
        <f t="shared" si="126"/>
        <v>3401.4939999999997</v>
      </c>
      <c r="DC109" t="s">
        <v>3</v>
      </c>
      <c r="DD109" t="s">
        <v>3</v>
      </c>
      <c r="DE109" t="s">
        <v>17</v>
      </c>
      <c r="DF109" t="s">
        <v>17</v>
      </c>
      <c r="DG109" t="s">
        <v>18</v>
      </c>
      <c r="DH109" t="s">
        <v>3</v>
      </c>
      <c r="DI109" t="s">
        <v>18</v>
      </c>
      <c r="DJ109" t="s">
        <v>17</v>
      </c>
      <c r="DK109" t="s">
        <v>3</v>
      </c>
      <c r="DL109" t="s">
        <v>3</v>
      </c>
      <c r="DM109" t="s">
        <v>3</v>
      </c>
      <c r="DN109">
        <v>0</v>
      </c>
      <c r="DO109">
        <v>0</v>
      </c>
      <c r="DP109">
        <v>1</v>
      </c>
      <c r="DQ109">
        <v>1</v>
      </c>
      <c r="DU109">
        <v>1007</v>
      </c>
      <c r="DV109" t="s">
        <v>71</v>
      </c>
      <c r="DW109" t="s">
        <v>71</v>
      </c>
      <c r="DX109">
        <v>10</v>
      </c>
      <c r="EE109">
        <v>39174537</v>
      </c>
      <c r="EF109">
        <v>2</v>
      </c>
      <c r="EG109" t="s">
        <v>19</v>
      </c>
      <c r="EH109">
        <v>0</v>
      </c>
      <c r="EI109" t="s">
        <v>3</v>
      </c>
      <c r="EJ109">
        <v>1</v>
      </c>
      <c r="EK109">
        <v>23001</v>
      </c>
      <c r="EL109" t="s">
        <v>73</v>
      </c>
      <c r="EM109" t="s">
        <v>74</v>
      </c>
      <c r="EO109" t="s">
        <v>22</v>
      </c>
      <c r="EQ109">
        <v>131072</v>
      </c>
      <c r="ER109">
        <v>1611.72</v>
      </c>
      <c r="ES109">
        <v>1482.5</v>
      </c>
      <c r="ET109">
        <v>45.89</v>
      </c>
      <c r="EU109">
        <v>5.13</v>
      </c>
      <c r="EV109">
        <v>83.33</v>
      </c>
      <c r="EW109">
        <v>10.199999999999999</v>
      </c>
      <c r="EX109">
        <v>0.51</v>
      </c>
      <c r="EY109">
        <v>0</v>
      </c>
      <c r="FQ109">
        <v>0</v>
      </c>
      <c r="FR109">
        <f t="shared" si="127"/>
        <v>0</v>
      </c>
      <c r="FS109">
        <v>0</v>
      </c>
      <c r="FT109" t="s">
        <v>23</v>
      </c>
      <c r="FU109" t="s">
        <v>24</v>
      </c>
      <c r="FX109">
        <v>117</v>
      </c>
      <c r="FY109">
        <v>75.650000000000006</v>
      </c>
      <c r="GA109" t="s">
        <v>3</v>
      </c>
      <c r="GD109">
        <v>0</v>
      </c>
      <c r="GF109">
        <v>1185685092</v>
      </c>
      <c r="GG109">
        <v>1</v>
      </c>
      <c r="GH109">
        <v>1</v>
      </c>
      <c r="GI109">
        <v>4</v>
      </c>
      <c r="GJ109">
        <v>0</v>
      </c>
      <c r="GK109">
        <f>ROUND(R109*(S12)/100,2)</f>
        <v>0</v>
      </c>
      <c r="GL109">
        <f t="shared" si="128"/>
        <v>0</v>
      </c>
      <c r="GM109">
        <f t="shared" si="129"/>
        <v>80240.42</v>
      </c>
      <c r="GN109">
        <f t="shared" si="130"/>
        <v>80240.42</v>
      </c>
      <c r="GO109">
        <f t="shared" si="131"/>
        <v>0</v>
      </c>
      <c r="GP109">
        <f t="shared" si="132"/>
        <v>0</v>
      </c>
      <c r="GR109">
        <v>0</v>
      </c>
      <c r="GS109">
        <v>3</v>
      </c>
      <c r="GT109">
        <v>0</v>
      </c>
      <c r="GU109" t="s">
        <v>3</v>
      </c>
      <c r="GV109">
        <f t="shared" si="133"/>
        <v>0</v>
      </c>
      <c r="GW109">
        <v>1</v>
      </c>
      <c r="GX109">
        <f t="shared" si="134"/>
        <v>0</v>
      </c>
      <c r="HA109">
        <v>0</v>
      </c>
      <c r="HB109">
        <v>0</v>
      </c>
      <c r="IK109">
        <v>0</v>
      </c>
    </row>
    <row r="110" spans="1:255" x14ac:dyDescent="0.2">
      <c r="A110" s="2">
        <v>17</v>
      </c>
      <c r="B110" s="2">
        <v>1</v>
      </c>
      <c r="C110" s="2">
        <f>ROW(SmtRes!A193)</f>
        <v>193</v>
      </c>
      <c r="D110" s="2">
        <f>ROW(EtalonRes!A179)</f>
        <v>179</v>
      </c>
      <c r="E110" s="2" t="s">
        <v>160</v>
      </c>
      <c r="F110" s="2" t="s">
        <v>161</v>
      </c>
      <c r="G110" s="2" t="s">
        <v>162</v>
      </c>
      <c r="H110" s="2" t="s">
        <v>71</v>
      </c>
      <c r="I110" s="2">
        <f>ROUND(92.9/10,9)</f>
        <v>9.2899999999999991</v>
      </c>
      <c r="J110" s="2">
        <v>0</v>
      </c>
      <c r="K110" s="2"/>
      <c r="L110" s="2"/>
      <c r="M110" s="2"/>
      <c r="N110" s="2"/>
      <c r="O110" s="2">
        <f t="shared" si="102"/>
        <v>63029.03</v>
      </c>
      <c r="P110" s="2">
        <f t="shared" si="103"/>
        <v>57897.88</v>
      </c>
      <c r="Q110" s="2">
        <f t="shared" si="104"/>
        <v>3810.48</v>
      </c>
      <c r="R110" s="2">
        <f t="shared" si="105"/>
        <v>803.12</v>
      </c>
      <c r="S110" s="2">
        <f t="shared" si="106"/>
        <v>1320.67</v>
      </c>
      <c r="T110" s="2">
        <f t="shared" si="107"/>
        <v>0</v>
      </c>
      <c r="U110" s="2">
        <f t="shared" si="108"/>
        <v>161.64599999999996</v>
      </c>
      <c r="V110" s="2">
        <f t="shared" si="109"/>
        <v>65.494499999999988</v>
      </c>
      <c r="W110" s="2">
        <f t="shared" si="110"/>
        <v>0</v>
      </c>
      <c r="X110" s="2">
        <f t="shared" si="111"/>
        <v>2484.83</v>
      </c>
      <c r="Y110" s="2">
        <f t="shared" si="112"/>
        <v>1614.08</v>
      </c>
      <c r="Z110" s="2"/>
      <c r="AA110" s="2">
        <v>39612628</v>
      </c>
      <c r="AB110" s="2">
        <f t="shared" si="113"/>
        <v>6784.61</v>
      </c>
      <c r="AC110" s="2">
        <f t="shared" si="135"/>
        <v>6232.28</v>
      </c>
      <c r="AD110" s="2">
        <f>ROUND((((ET110)-(EU110))+AE110),6)</f>
        <v>410.17</v>
      </c>
      <c r="AE110" s="2">
        <f t="shared" ref="AE110:AF113" si="138">ROUND((EU110),6)</f>
        <v>86.45</v>
      </c>
      <c r="AF110" s="2">
        <f t="shared" si="138"/>
        <v>142.16</v>
      </c>
      <c r="AG110" s="2">
        <f t="shared" si="114"/>
        <v>0</v>
      </c>
      <c r="AH110" s="2">
        <f t="shared" ref="AH110:AI113" si="139">(EW110)</f>
        <v>17.399999999999999</v>
      </c>
      <c r="AI110" s="2">
        <f t="shared" si="139"/>
        <v>7.05</v>
      </c>
      <c r="AJ110" s="2">
        <f t="shared" si="115"/>
        <v>0</v>
      </c>
      <c r="AK110" s="2">
        <v>6784.61</v>
      </c>
      <c r="AL110" s="2">
        <v>6232.28</v>
      </c>
      <c r="AM110" s="2">
        <v>410.17</v>
      </c>
      <c r="AN110" s="2">
        <v>86.45</v>
      </c>
      <c r="AO110" s="2">
        <v>142.16</v>
      </c>
      <c r="AP110" s="2">
        <v>0</v>
      </c>
      <c r="AQ110" s="2">
        <v>17.399999999999999</v>
      </c>
      <c r="AR110" s="2">
        <v>7.05</v>
      </c>
      <c r="AS110" s="2">
        <v>0</v>
      </c>
      <c r="AT110" s="2">
        <v>117</v>
      </c>
      <c r="AU110" s="2">
        <v>76</v>
      </c>
      <c r="AV110" s="2">
        <v>1</v>
      </c>
      <c r="AW110" s="2">
        <v>1</v>
      </c>
      <c r="AX110" s="2"/>
      <c r="AY110" s="2"/>
      <c r="AZ110" s="2">
        <v>1</v>
      </c>
      <c r="BA110" s="2">
        <v>1</v>
      </c>
      <c r="BB110" s="2">
        <v>1</v>
      </c>
      <c r="BC110" s="2">
        <v>1</v>
      </c>
      <c r="BD110" s="2" t="s">
        <v>3</v>
      </c>
      <c r="BE110" s="2" t="s">
        <v>3</v>
      </c>
      <c r="BF110" s="2" t="s">
        <v>3</v>
      </c>
      <c r="BG110" s="2" t="s">
        <v>3</v>
      </c>
      <c r="BH110" s="2">
        <v>0</v>
      </c>
      <c r="BI110" s="2">
        <v>1</v>
      </c>
      <c r="BJ110" s="2" t="s">
        <v>163</v>
      </c>
      <c r="BK110" s="2"/>
      <c r="BL110" s="2"/>
      <c r="BM110" s="2">
        <v>23001</v>
      </c>
      <c r="BN110" s="2">
        <v>0</v>
      </c>
      <c r="BO110" s="2" t="s">
        <v>3</v>
      </c>
      <c r="BP110" s="2">
        <v>0</v>
      </c>
      <c r="BQ110" s="2">
        <v>2</v>
      </c>
      <c r="BR110" s="2">
        <v>0</v>
      </c>
      <c r="BS110" s="2">
        <v>1</v>
      </c>
      <c r="BT110" s="2">
        <v>1</v>
      </c>
      <c r="BU110" s="2">
        <v>1</v>
      </c>
      <c r="BV110" s="2">
        <v>1</v>
      </c>
      <c r="BW110" s="2">
        <v>1</v>
      </c>
      <c r="BX110" s="2">
        <v>1</v>
      </c>
      <c r="BY110" s="2" t="s">
        <v>3</v>
      </c>
      <c r="BZ110" s="2">
        <v>130</v>
      </c>
      <c r="CA110" s="2">
        <v>89</v>
      </c>
      <c r="CB110" s="2"/>
      <c r="CC110" s="2"/>
      <c r="CD110" s="2"/>
      <c r="CE110" s="2"/>
      <c r="CF110" s="2">
        <v>0</v>
      </c>
      <c r="CG110" s="2">
        <v>0</v>
      </c>
      <c r="CH110" s="2"/>
      <c r="CI110" s="2"/>
      <c r="CJ110" s="2"/>
      <c r="CK110" s="2"/>
      <c r="CL110" s="2"/>
      <c r="CM110" s="2">
        <v>0</v>
      </c>
      <c r="CN110" s="2" t="s">
        <v>3</v>
      </c>
      <c r="CO110" s="2">
        <v>0</v>
      </c>
      <c r="CP110" s="2">
        <f t="shared" si="116"/>
        <v>63029.03</v>
      </c>
      <c r="CQ110" s="2">
        <f t="shared" si="117"/>
        <v>6232.28</v>
      </c>
      <c r="CR110" s="2">
        <f t="shared" si="118"/>
        <v>410.17</v>
      </c>
      <c r="CS110" s="2">
        <f t="shared" si="119"/>
        <v>86.45</v>
      </c>
      <c r="CT110" s="2">
        <f t="shared" si="120"/>
        <v>142.16</v>
      </c>
      <c r="CU110" s="2">
        <f t="shared" si="121"/>
        <v>0</v>
      </c>
      <c r="CV110" s="2">
        <f t="shared" si="122"/>
        <v>17.399999999999999</v>
      </c>
      <c r="CW110" s="2">
        <f t="shared" si="123"/>
        <v>7.05</v>
      </c>
      <c r="CX110" s="2">
        <f t="shared" si="124"/>
        <v>0</v>
      </c>
      <c r="CY110" s="2">
        <f t="shared" si="125"/>
        <v>2484.8343</v>
      </c>
      <c r="CZ110" s="2">
        <f t="shared" si="126"/>
        <v>1614.0804000000001</v>
      </c>
      <c r="DA110" s="2"/>
      <c r="DB110" s="2"/>
      <c r="DC110" s="2" t="s">
        <v>3</v>
      </c>
      <c r="DD110" s="2" t="s">
        <v>3</v>
      </c>
      <c r="DE110" s="2" t="s">
        <v>3</v>
      </c>
      <c r="DF110" s="2" t="s">
        <v>3</v>
      </c>
      <c r="DG110" s="2" t="s">
        <v>3</v>
      </c>
      <c r="DH110" s="2" t="s">
        <v>3</v>
      </c>
      <c r="DI110" s="2" t="s">
        <v>3</v>
      </c>
      <c r="DJ110" s="2" t="s">
        <v>3</v>
      </c>
      <c r="DK110" s="2" t="s">
        <v>3</v>
      </c>
      <c r="DL110" s="2" t="s">
        <v>3</v>
      </c>
      <c r="DM110" s="2" t="s">
        <v>3</v>
      </c>
      <c r="DN110" s="2">
        <v>0</v>
      </c>
      <c r="DO110" s="2">
        <v>0</v>
      </c>
      <c r="DP110" s="2">
        <v>1</v>
      </c>
      <c r="DQ110" s="2">
        <v>1</v>
      </c>
      <c r="DR110" s="2"/>
      <c r="DS110" s="2"/>
      <c r="DT110" s="2"/>
      <c r="DU110" s="2">
        <v>1007</v>
      </c>
      <c r="DV110" s="2" t="s">
        <v>71</v>
      </c>
      <c r="DW110" s="2" t="s">
        <v>71</v>
      </c>
      <c r="DX110" s="2">
        <v>10</v>
      </c>
      <c r="DY110" s="2"/>
      <c r="DZ110" s="2"/>
      <c r="EA110" s="2"/>
      <c r="EB110" s="2"/>
      <c r="EC110" s="2"/>
      <c r="ED110" s="2"/>
      <c r="EE110" s="2">
        <v>39174537</v>
      </c>
      <c r="EF110" s="2">
        <v>2</v>
      </c>
      <c r="EG110" s="2" t="s">
        <v>19</v>
      </c>
      <c r="EH110" s="2">
        <v>0</v>
      </c>
      <c r="EI110" s="2" t="s">
        <v>3</v>
      </c>
      <c r="EJ110" s="2">
        <v>1</v>
      </c>
      <c r="EK110" s="2">
        <v>23001</v>
      </c>
      <c r="EL110" s="2" t="s">
        <v>73</v>
      </c>
      <c r="EM110" s="2" t="s">
        <v>74</v>
      </c>
      <c r="EN110" s="2"/>
      <c r="EO110" s="2" t="s">
        <v>3</v>
      </c>
      <c r="EP110" s="2"/>
      <c r="EQ110" s="2">
        <v>0</v>
      </c>
      <c r="ER110" s="2">
        <v>6784.61</v>
      </c>
      <c r="ES110" s="2">
        <v>6232.28</v>
      </c>
      <c r="ET110" s="2">
        <v>410.17</v>
      </c>
      <c r="EU110" s="2">
        <v>86.45</v>
      </c>
      <c r="EV110" s="2">
        <v>142.16</v>
      </c>
      <c r="EW110" s="2">
        <v>17.399999999999999</v>
      </c>
      <c r="EX110" s="2">
        <v>7.05</v>
      </c>
      <c r="EY110" s="2">
        <v>0</v>
      </c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>
        <v>0</v>
      </c>
      <c r="FR110" s="2">
        <f t="shared" si="127"/>
        <v>0</v>
      </c>
      <c r="FS110" s="2">
        <v>0</v>
      </c>
      <c r="FT110" s="2" t="s">
        <v>23</v>
      </c>
      <c r="FU110" s="2" t="s">
        <v>24</v>
      </c>
      <c r="FV110" s="2"/>
      <c r="FW110" s="2"/>
      <c r="FX110" s="2">
        <v>117</v>
      </c>
      <c r="FY110" s="2">
        <v>75.650000000000006</v>
      </c>
      <c r="FZ110" s="2"/>
      <c r="GA110" s="2" t="s">
        <v>3</v>
      </c>
      <c r="GB110" s="2"/>
      <c r="GC110" s="2"/>
      <c r="GD110" s="2">
        <v>0</v>
      </c>
      <c r="GE110" s="2"/>
      <c r="GF110" s="2">
        <v>806608825</v>
      </c>
      <c r="GG110" s="2">
        <v>2</v>
      </c>
      <c r="GH110" s="2">
        <v>1</v>
      </c>
      <c r="GI110" s="2">
        <v>-2</v>
      </c>
      <c r="GJ110" s="2">
        <v>0</v>
      </c>
      <c r="GK110" s="2">
        <f>ROUND(R110*(R12)/100,2)</f>
        <v>0</v>
      </c>
      <c r="GL110" s="2">
        <f t="shared" si="128"/>
        <v>0</v>
      </c>
      <c r="GM110" s="2">
        <f t="shared" si="129"/>
        <v>67127.94</v>
      </c>
      <c r="GN110" s="2">
        <f t="shared" si="130"/>
        <v>67127.94</v>
      </c>
      <c r="GO110" s="2">
        <f t="shared" si="131"/>
        <v>0</v>
      </c>
      <c r="GP110" s="2">
        <f t="shared" si="132"/>
        <v>0</v>
      </c>
      <c r="GQ110" s="2"/>
      <c r="GR110" s="2">
        <v>0</v>
      </c>
      <c r="GS110" s="2">
        <v>3</v>
      </c>
      <c r="GT110" s="2">
        <v>0</v>
      </c>
      <c r="GU110" s="2" t="s">
        <v>3</v>
      </c>
      <c r="GV110" s="2">
        <f t="shared" si="133"/>
        <v>0</v>
      </c>
      <c r="GW110" s="2">
        <v>1</v>
      </c>
      <c r="GX110" s="2">
        <f t="shared" si="134"/>
        <v>0</v>
      </c>
      <c r="GY110" s="2"/>
      <c r="GZ110" s="2"/>
      <c r="HA110" s="2">
        <v>0</v>
      </c>
      <c r="HB110" s="2">
        <v>0</v>
      </c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>
        <v>0</v>
      </c>
      <c r="IL110" s="2"/>
      <c r="IM110" s="2"/>
      <c r="IN110" s="2"/>
      <c r="IO110" s="2"/>
      <c r="IP110" s="2"/>
      <c r="IQ110" s="2"/>
      <c r="IR110" s="2"/>
      <c r="IS110" s="2"/>
      <c r="IT110" s="2"/>
      <c r="IU110" s="2"/>
    </row>
    <row r="111" spans="1:255" x14ac:dyDescent="0.2">
      <c r="A111">
        <v>17</v>
      </c>
      <c r="B111">
        <v>1</v>
      </c>
      <c r="C111">
        <f>ROW(SmtRes!A204)</f>
        <v>204</v>
      </c>
      <c r="D111">
        <f>ROW(EtalonRes!A190)</f>
        <v>190</v>
      </c>
      <c r="E111" t="s">
        <v>160</v>
      </c>
      <c r="F111" t="s">
        <v>161</v>
      </c>
      <c r="G111" t="s">
        <v>162</v>
      </c>
      <c r="H111" t="s">
        <v>71</v>
      </c>
      <c r="I111">
        <f>ROUND(92.9/10,9)</f>
        <v>9.2899999999999991</v>
      </c>
      <c r="J111">
        <v>0</v>
      </c>
      <c r="O111">
        <f t="shared" si="102"/>
        <v>324599.49</v>
      </c>
      <c r="P111">
        <f t="shared" si="103"/>
        <v>298174.09000000003</v>
      </c>
      <c r="Q111">
        <f t="shared" si="104"/>
        <v>19623.97</v>
      </c>
      <c r="R111">
        <f t="shared" si="105"/>
        <v>4136.07</v>
      </c>
      <c r="S111">
        <f t="shared" si="106"/>
        <v>6801.43</v>
      </c>
      <c r="T111">
        <f t="shared" si="107"/>
        <v>0</v>
      </c>
      <c r="U111">
        <f t="shared" si="108"/>
        <v>161.64599999999996</v>
      </c>
      <c r="V111">
        <f t="shared" si="109"/>
        <v>65.494499999999988</v>
      </c>
      <c r="W111">
        <f t="shared" si="110"/>
        <v>0</v>
      </c>
      <c r="X111">
        <f t="shared" si="111"/>
        <v>12796.88</v>
      </c>
      <c r="Y111">
        <f t="shared" si="112"/>
        <v>8312.5</v>
      </c>
      <c r="AA111">
        <v>39612629</v>
      </c>
      <c r="AB111">
        <f t="shared" si="113"/>
        <v>6784.61</v>
      </c>
      <c r="AC111">
        <f t="shared" si="135"/>
        <v>6232.28</v>
      </c>
      <c r="AD111">
        <f>ROUND((((ET111)-(EU111))+AE111),6)</f>
        <v>410.17</v>
      </c>
      <c r="AE111">
        <f t="shared" si="138"/>
        <v>86.45</v>
      </c>
      <c r="AF111">
        <f t="shared" si="138"/>
        <v>142.16</v>
      </c>
      <c r="AG111">
        <f t="shared" si="114"/>
        <v>0</v>
      </c>
      <c r="AH111">
        <f t="shared" si="139"/>
        <v>17.399999999999999</v>
      </c>
      <c r="AI111">
        <f t="shared" si="139"/>
        <v>7.05</v>
      </c>
      <c r="AJ111">
        <f t="shared" si="115"/>
        <v>0</v>
      </c>
      <c r="AK111">
        <v>6784.61</v>
      </c>
      <c r="AL111">
        <v>6232.28</v>
      </c>
      <c r="AM111">
        <v>410.17</v>
      </c>
      <c r="AN111">
        <v>86.45</v>
      </c>
      <c r="AO111">
        <v>142.16</v>
      </c>
      <c r="AP111">
        <v>0</v>
      </c>
      <c r="AQ111">
        <v>17.399999999999999</v>
      </c>
      <c r="AR111">
        <v>7.05</v>
      </c>
      <c r="AS111">
        <v>0</v>
      </c>
      <c r="AT111">
        <v>117</v>
      </c>
      <c r="AU111">
        <v>76</v>
      </c>
      <c r="AV111">
        <v>1</v>
      </c>
      <c r="AW111">
        <v>1</v>
      </c>
      <c r="AZ111">
        <v>5.15</v>
      </c>
      <c r="BA111">
        <v>5.15</v>
      </c>
      <c r="BB111">
        <v>5.15</v>
      </c>
      <c r="BC111">
        <v>5.15</v>
      </c>
      <c r="BD111" t="s">
        <v>3</v>
      </c>
      <c r="BE111" t="s">
        <v>3</v>
      </c>
      <c r="BF111" t="s">
        <v>3</v>
      </c>
      <c r="BG111" t="s">
        <v>3</v>
      </c>
      <c r="BH111">
        <v>0</v>
      </c>
      <c r="BI111">
        <v>1</v>
      </c>
      <c r="BJ111" t="s">
        <v>163</v>
      </c>
      <c r="BM111">
        <v>23001</v>
      </c>
      <c r="BN111">
        <v>0</v>
      </c>
      <c r="BO111" t="s">
        <v>3</v>
      </c>
      <c r="BP111">
        <v>0</v>
      </c>
      <c r="BQ111">
        <v>2</v>
      </c>
      <c r="BR111">
        <v>0</v>
      </c>
      <c r="BS111">
        <v>5.15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3</v>
      </c>
      <c r="BZ111">
        <v>130</v>
      </c>
      <c r="CA111">
        <v>89</v>
      </c>
      <c r="CF111">
        <v>0</v>
      </c>
      <c r="CG111">
        <v>0</v>
      </c>
      <c r="CM111">
        <v>0</v>
      </c>
      <c r="CN111" t="s">
        <v>3</v>
      </c>
      <c r="CO111">
        <v>0</v>
      </c>
      <c r="CP111">
        <f t="shared" si="116"/>
        <v>324599.49000000005</v>
      </c>
      <c r="CQ111">
        <f t="shared" si="117"/>
        <v>32096.242000000002</v>
      </c>
      <c r="CR111">
        <f t="shared" si="118"/>
        <v>2112.3755000000001</v>
      </c>
      <c r="CS111">
        <f t="shared" si="119"/>
        <v>445.21750000000003</v>
      </c>
      <c r="CT111">
        <f t="shared" si="120"/>
        <v>732.12400000000002</v>
      </c>
      <c r="CU111">
        <f t="shared" si="121"/>
        <v>0</v>
      </c>
      <c r="CV111">
        <f t="shared" si="122"/>
        <v>17.399999999999999</v>
      </c>
      <c r="CW111">
        <f t="shared" si="123"/>
        <v>7.05</v>
      </c>
      <c r="CX111">
        <f t="shared" si="124"/>
        <v>0</v>
      </c>
      <c r="CY111">
        <f t="shared" si="125"/>
        <v>12796.875</v>
      </c>
      <c r="CZ111">
        <f t="shared" si="126"/>
        <v>8312.5</v>
      </c>
      <c r="DC111" t="s">
        <v>3</v>
      </c>
      <c r="DD111" t="s">
        <v>3</v>
      </c>
      <c r="DE111" t="s">
        <v>3</v>
      </c>
      <c r="DF111" t="s">
        <v>3</v>
      </c>
      <c r="DG111" t="s">
        <v>3</v>
      </c>
      <c r="DH111" t="s">
        <v>3</v>
      </c>
      <c r="DI111" t="s">
        <v>3</v>
      </c>
      <c r="DJ111" t="s">
        <v>3</v>
      </c>
      <c r="DK111" t="s">
        <v>3</v>
      </c>
      <c r="DL111" t="s">
        <v>3</v>
      </c>
      <c r="DM111" t="s">
        <v>3</v>
      </c>
      <c r="DN111">
        <v>0</v>
      </c>
      <c r="DO111">
        <v>0</v>
      </c>
      <c r="DP111">
        <v>1</v>
      </c>
      <c r="DQ111">
        <v>1</v>
      </c>
      <c r="DU111">
        <v>1007</v>
      </c>
      <c r="DV111" t="s">
        <v>71</v>
      </c>
      <c r="DW111" t="s">
        <v>71</v>
      </c>
      <c r="DX111">
        <v>10</v>
      </c>
      <c r="EE111">
        <v>39174537</v>
      </c>
      <c r="EF111">
        <v>2</v>
      </c>
      <c r="EG111" t="s">
        <v>19</v>
      </c>
      <c r="EH111">
        <v>0</v>
      </c>
      <c r="EI111" t="s">
        <v>3</v>
      </c>
      <c r="EJ111">
        <v>1</v>
      </c>
      <c r="EK111">
        <v>23001</v>
      </c>
      <c r="EL111" t="s">
        <v>73</v>
      </c>
      <c r="EM111" t="s">
        <v>74</v>
      </c>
      <c r="EO111" t="s">
        <v>3</v>
      </c>
      <c r="EQ111">
        <v>0</v>
      </c>
      <c r="ER111">
        <v>6784.61</v>
      </c>
      <c r="ES111">
        <v>6232.28</v>
      </c>
      <c r="ET111">
        <v>410.17</v>
      </c>
      <c r="EU111">
        <v>86.45</v>
      </c>
      <c r="EV111">
        <v>142.16</v>
      </c>
      <c r="EW111">
        <v>17.399999999999999</v>
      </c>
      <c r="EX111">
        <v>7.05</v>
      </c>
      <c r="EY111">
        <v>0</v>
      </c>
      <c r="FQ111">
        <v>0</v>
      </c>
      <c r="FR111">
        <f t="shared" si="127"/>
        <v>0</v>
      </c>
      <c r="FS111">
        <v>0</v>
      </c>
      <c r="FT111" t="s">
        <v>23</v>
      </c>
      <c r="FU111" t="s">
        <v>24</v>
      </c>
      <c r="FX111">
        <v>117</v>
      </c>
      <c r="FY111">
        <v>75.650000000000006</v>
      </c>
      <c r="GA111" t="s">
        <v>3</v>
      </c>
      <c r="GD111">
        <v>0</v>
      </c>
      <c r="GF111">
        <v>806608825</v>
      </c>
      <c r="GG111">
        <v>1</v>
      </c>
      <c r="GH111">
        <v>1</v>
      </c>
      <c r="GI111">
        <v>4</v>
      </c>
      <c r="GJ111">
        <v>0</v>
      </c>
      <c r="GK111">
        <f>ROUND(R111*(S12)/100,2)</f>
        <v>0</v>
      </c>
      <c r="GL111">
        <f t="shared" si="128"/>
        <v>0</v>
      </c>
      <c r="GM111">
        <f t="shared" si="129"/>
        <v>345708.87</v>
      </c>
      <c r="GN111">
        <f t="shared" si="130"/>
        <v>345708.87</v>
      </c>
      <c r="GO111">
        <f t="shared" si="131"/>
        <v>0</v>
      </c>
      <c r="GP111">
        <f t="shared" si="132"/>
        <v>0</v>
      </c>
      <c r="GR111">
        <v>0</v>
      </c>
      <c r="GS111">
        <v>3</v>
      </c>
      <c r="GT111">
        <v>0</v>
      </c>
      <c r="GU111" t="s">
        <v>3</v>
      </c>
      <c r="GV111">
        <f t="shared" si="133"/>
        <v>0</v>
      </c>
      <c r="GW111">
        <v>1</v>
      </c>
      <c r="GX111">
        <f t="shared" si="134"/>
        <v>0</v>
      </c>
      <c r="HA111">
        <v>0</v>
      </c>
      <c r="HB111">
        <v>0</v>
      </c>
      <c r="IK111">
        <v>0</v>
      </c>
    </row>
    <row r="112" spans="1:255" x14ac:dyDescent="0.2">
      <c r="A112" s="2">
        <v>17</v>
      </c>
      <c r="B112" s="2">
        <v>1</v>
      </c>
      <c r="C112" s="2">
        <f>ROW(SmtRes!A207)</f>
        <v>207</v>
      </c>
      <c r="D112" s="2">
        <f>ROW(EtalonRes!A193)</f>
        <v>193</v>
      </c>
      <c r="E112" s="2" t="s">
        <v>164</v>
      </c>
      <c r="F112" s="2" t="s">
        <v>165</v>
      </c>
      <c r="G112" s="2" t="s">
        <v>166</v>
      </c>
      <c r="H112" s="2" t="s">
        <v>28</v>
      </c>
      <c r="I112" s="2">
        <v>0.125</v>
      </c>
      <c r="J112" s="2">
        <v>0</v>
      </c>
      <c r="K112" s="2"/>
      <c r="L112" s="2"/>
      <c r="M112" s="2"/>
      <c r="N112" s="2"/>
      <c r="O112" s="2">
        <f t="shared" si="102"/>
        <v>81.77</v>
      </c>
      <c r="P112" s="2">
        <f t="shared" si="103"/>
        <v>0</v>
      </c>
      <c r="Q112" s="2">
        <f t="shared" si="104"/>
        <v>50.81</v>
      </c>
      <c r="R112" s="2">
        <f t="shared" si="105"/>
        <v>0</v>
      </c>
      <c r="S112" s="2">
        <f t="shared" si="106"/>
        <v>30.96</v>
      </c>
      <c r="T112" s="2">
        <f t="shared" si="107"/>
        <v>0</v>
      </c>
      <c r="U112" s="2">
        <f t="shared" si="108"/>
        <v>3.4512499999999999</v>
      </c>
      <c r="V112" s="2">
        <f t="shared" si="109"/>
        <v>0</v>
      </c>
      <c r="W112" s="2">
        <f t="shared" si="110"/>
        <v>0</v>
      </c>
      <c r="X112" s="2">
        <f t="shared" si="111"/>
        <v>30.65</v>
      </c>
      <c r="Y112" s="2">
        <f t="shared" si="112"/>
        <v>18.579999999999998</v>
      </c>
      <c r="Z112" s="2"/>
      <c r="AA112" s="2">
        <v>39612628</v>
      </c>
      <c r="AB112" s="2">
        <f t="shared" si="113"/>
        <v>654.12</v>
      </c>
      <c r="AC112" s="2">
        <f t="shared" si="135"/>
        <v>0</v>
      </c>
      <c r="AD112" s="2">
        <f>ROUND((((ET112)-(EU112))+AE112),6)</f>
        <v>406.46</v>
      </c>
      <c r="AE112" s="2">
        <f t="shared" si="138"/>
        <v>0</v>
      </c>
      <c r="AF112" s="2">
        <f t="shared" si="138"/>
        <v>247.66</v>
      </c>
      <c r="AG112" s="2">
        <f t="shared" si="114"/>
        <v>0</v>
      </c>
      <c r="AH112" s="2">
        <f t="shared" si="139"/>
        <v>27.61</v>
      </c>
      <c r="AI112" s="2">
        <f t="shared" si="139"/>
        <v>0</v>
      </c>
      <c r="AJ112" s="2">
        <f t="shared" si="115"/>
        <v>0</v>
      </c>
      <c r="AK112" s="2">
        <v>654.12</v>
      </c>
      <c r="AL112" s="2">
        <v>0</v>
      </c>
      <c r="AM112" s="2">
        <v>406.46</v>
      </c>
      <c r="AN112" s="2">
        <v>0</v>
      </c>
      <c r="AO112" s="2">
        <v>247.66</v>
      </c>
      <c r="AP112" s="2">
        <v>0</v>
      </c>
      <c r="AQ112" s="2">
        <v>27.61</v>
      </c>
      <c r="AR112" s="2">
        <v>0</v>
      </c>
      <c r="AS112" s="2">
        <v>0</v>
      </c>
      <c r="AT112" s="2">
        <v>99</v>
      </c>
      <c r="AU112" s="2">
        <v>60</v>
      </c>
      <c r="AV112" s="2">
        <v>1</v>
      </c>
      <c r="AW112" s="2">
        <v>1</v>
      </c>
      <c r="AX112" s="2"/>
      <c r="AY112" s="2"/>
      <c r="AZ112" s="2">
        <v>1</v>
      </c>
      <c r="BA112" s="2">
        <v>1</v>
      </c>
      <c r="BB112" s="2">
        <v>1</v>
      </c>
      <c r="BC112" s="2">
        <v>1</v>
      </c>
      <c r="BD112" s="2" t="s">
        <v>3</v>
      </c>
      <c r="BE112" s="2" t="s">
        <v>3</v>
      </c>
      <c r="BF112" s="2" t="s">
        <v>3</v>
      </c>
      <c r="BG112" s="2" t="s">
        <v>3</v>
      </c>
      <c r="BH112" s="2">
        <v>0</v>
      </c>
      <c r="BI112" s="2">
        <v>1</v>
      </c>
      <c r="BJ112" s="2" t="s">
        <v>167</v>
      </c>
      <c r="BK112" s="2"/>
      <c r="BL112" s="2"/>
      <c r="BM112" s="2">
        <v>46001</v>
      </c>
      <c r="BN112" s="2">
        <v>0</v>
      </c>
      <c r="BO112" s="2" t="s">
        <v>3</v>
      </c>
      <c r="BP112" s="2">
        <v>0</v>
      </c>
      <c r="BQ112" s="2">
        <v>2</v>
      </c>
      <c r="BR112" s="2">
        <v>0</v>
      </c>
      <c r="BS112" s="2">
        <v>1</v>
      </c>
      <c r="BT112" s="2">
        <v>1</v>
      </c>
      <c r="BU112" s="2">
        <v>1</v>
      </c>
      <c r="BV112" s="2">
        <v>1</v>
      </c>
      <c r="BW112" s="2">
        <v>1</v>
      </c>
      <c r="BX112" s="2">
        <v>1</v>
      </c>
      <c r="BY112" s="2" t="s">
        <v>3</v>
      </c>
      <c r="BZ112" s="2">
        <v>110</v>
      </c>
      <c r="CA112" s="2">
        <v>70</v>
      </c>
      <c r="CB112" s="2"/>
      <c r="CC112" s="2"/>
      <c r="CD112" s="2"/>
      <c r="CE112" s="2"/>
      <c r="CF112" s="2">
        <v>0</v>
      </c>
      <c r="CG112" s="2">
        <v>0</v>
      </c>
      <c r="CH112" s="2"/>
      <c r="CI112" s="2"/>
      <c r="CJ112" s="2"/>
      <c r="CK112" s="2"/>
      <c r="CL112" s="2"/>
      <c r="CM112" s="2">
        <v>0</v>
      </c>
      <c r="CN112" s="2" t="s">
        <v>3</v>
      </c>
      <c r="CO112" s="2">
        <v>0</v>
      </c>
      <c r="CP112" s="2">
        <f t="shared" si="116"/>
        <v>81.77000000000001</v>
      </c>
      <c r="CQ112" s="2">
        <f t="shared" si="117"/>
        <v>0</v>
      </c>
      <c r="CR112" s="2">
        <f t="shared" si="118"/>
        <v>406.46</v>
      </c>
      <c r="CS112" s="2">
        <f t="shared" si="119"/>
        <v>0</v>
      </c>
      <c r="CT112" s="2">
        <f t="shared" si="120"/>
        <v>247.66</v>
      </c>
      <c r="CU112" s="2">
        <f t="shared" si="121"/>
        <v>0</v>
      </c>
      <c r="CV112" s="2">
        <f t="shared" si="122"/>
        <v>27.61</v>
      </c>
      <c r="CW112" s="2">
        <f t="shared" si="123"/>
        <v>0</v>
      </c>
      <c r="CX112" s="2">
        <f t="shared" si="124"/>
        <v>0</v>
      </c>
      <c r="CY112" s="2">
        <f t="shared" si="125"/>
        <v>30.650400000000001</v>
      </c>
      <c r="CZ112" s="2">
        <f t="shared" si="126"/>
        <v>18.576000000000001</v>
      </c>
      <c r="DA112" s="2"/>
      <c r="DB112" s="2"/>
      <c r="DC112" s="2" t="s">
        <v>3</v>
      </c>
      <c r="DD112" s="2" t="s">
        <v>3</v>
      </c>
      <c r="DE112" s="2" t="s">
        <v>3</v>
      </c>
      <c r="DF112" s="2" t="s">
        <v>3</v>
      </c>
      <c r="DG112" s="2" t="s">
        <v>3</v>
      </c>
      <c r="DH112" s="2" t="s">
        <v>3</v>
      </c>
      <c r="DI112" s="2" t="s">
        <v>3</v>
      </c>
      <c r="DJ112" s="2" t="s">
        <v>3</v>
      </c>
      <c r="DK112" s="2" t="s">
        <v>3</v>
      </c>
      <c r="DL112" s="2" t="s">
        <v>3</v>
      </c>
      <c r="DM112" s="2" t="s">
        <v>3</v>
      </c>
      <c r="DN112" s="2">
        <v>0</v>
      </c>
      <c r="DO112" s="2">
        <v>0</v>
      </c>
      <c r="DP112" s="2">
        <v>1</v>
      </c>
      <c r="DQ112" s="2">
        <v>1</v>
      </c>
      <c r="DR112" s="2"/>
      <c r="DS112" s="2"/>
      <c r="DT112" s="2"/>
      <c r="DU112" s="2">
        <v>1007</v>
      </c>
      <c r="DV112" s="2" t="s">
        <v>28</v>
      </c>
      <c r="DW112" s="2" t="s">
        <v>28</v>
      </c>
      <c r="DX112" s="2">
        <v>1</v>
      </c>
      <c r="DY112" s="2"/>
      <c r="DZ112" s="2"/>
      <c r="EA112" s="2"/>
      <c r="EB112" s="2"/>
      <c r="EC112" s="2"/>
      <c r="ED112" s="2"/>
      <c r="EE112" s="2">
        <v>39174571</v>
      </c>
      <c r="EF112" s="2">
        <v>2</v>
      </c>
      <c r="EG112" s="2" t="s">
        <v>19</v>
      </c>
      <c r="EH112" s="2">
        <v>0</v>
      </c>
      <c r="EI112" s="2" t="s">
        <v>3</v>
      </c>
      <c r="EJ112" s="2">
        <v>1</v>
      </c>
      <c r="EK112" s="2">
        <v>46001</v>
      </c>
      <c r="EL112" s="2" t="s">
        <v>168</v>
      </c>
      <c r="EM112" s="2" t="s">
        <v>169</v>
      </c>
      <c r="EN112" s="2"/>
      <c r="EO112" s="2" t="s">
        <v>3</v>
      </c>
      <c r="EP112" s="2"/>
      <c r="EQ112" s="2">
        <v>131072</v>
      </c>
      <c r="ER112" s="2">
        <v>654.12</v>
      </c>
      <c r="ES112" s="2">
        <v>0</v>
      </c>
      <c r="ET112" s="2">
        <v>406.46</v>
      </c>
      <c r="EU112" s="2">
        <v>0</v>
      </c>
      <c r="EV112" s="2">
        <v>247.66</v>
      </c>
      <c r="EW112" s="2">
        <v>27.61</v>
      </c>
      <c r="EX112" s="2">
        <v>0</v>
      </c>
      <c r="EY112" s="2">
        <v>0</v>
      </c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>
        <v>0</v>
      </c>
      <c r="FR112" s="2">
        <f t="shared" si="127"/>
        <v>0</v>
      </c>
      <c r="FS112" s="2">
        <v>0</v>
      </c>
      <c r="FT112" s="2" t="s">
        <v>23</v>
      </c>
      <c r="FU112" s="2" t="s">
        <v>24</v>
      </c>
      <c r="FV112" s="2"/>
      <c r="FW112" s="2"/>
      <c r="FX112" s="2">
        <v>99</v>
      </c>
      <c r="FY112" s="2">
        <v>59.5</v>
      </c>
      <c r="FZ112" s="2"/>
      <c r="GA112" s="2" t="s">
        <v>3</v>
      </c>
      <c r="GB112" s="2"/>
      <c r="GC112" s="2"/>
      <c r="GD112" s="2">
        <v>0</v>
      </c>
      <c r="GE112" s="2"/>
      <c r="GF112" s="2">
        <v>-707843890</v>
      </c>
      <c r="GG112" s="2">
        <v>2</v>
      </c>
      <c r="GH112" s="2">
        <v>1</v>
      </c>
      <c r="GI112" s="2">
        <v>-2</v>
      </c>
      <c r="GJ112" s="2">
        <v>0</v>
      </c>
      <c r="GK112" s="2">
        <f>ROUND(R112*(R12)/100,2)</f>
        <v>0</v>
      </c>
      <c r="GL112" s="2">
        <f t="shared" si="128"/>
        <v>0</v>
      </c>
      <c r="GM112" s="2">
        <f t="shared" si="129"/>
        <v>131</v>
      </c>
      <c r="GN112" s="2">
        <f t="shared" si="130"/>
        <v>131</v>
      </c>
      <c r="GO112" s="2">
        <f t="shared" si="131"/>
        <v>0</v>
      </c>
      <c r="GP112" s="2">
        <f t="shared" si="132"/>
        <v>0</v>
      </c>
      <c r="GQ112" s="2"/>
      <c r="GR112" s="2">
        <v>0</v>
      </c>
      <c r="GS112" s="2">
        <v>3</v>
      </c>
      <c r="GT112" s="2">
        <v>0</v>
      </c>
      <c r="GU112" s="2" t="s">
        <v>3</v>
      </c>
      <c r="GV112" s="2">
        <f t="shared" si="133"/>
        <v>0</v>
      </c>
      <c r="GW112" s="2">
        <v>1</v>
      </c>
      <c r="GX112" s="2">
        <f t="shared" si="134"/>
        <v>0</v>
      </c>
      <c r="GY112" s="2"/>
      <c r="GZ112" s="2"/>
      <c r="HA112" s="2">
        <v>0</v>
      </c>
      <c r="HB112" s="2">
        <v>0</v>
      </c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>
        <v>0</v>
      </c>
      <c r="IL112" s="2"/>
      <c r="IM112" s="2"/>
      <c r="IN112" s="2"/>
      <c r="IO112" s="2"/>
      <c r="IP112" s="2"/>
      <c r="IQ112" s="2"/>
      <c r="IR112" s="2"/>
      <c r="IS112" s="2"/>
      <c r="IT112" s="2"/>
      <c r="IU112" s="2"/>
    </row>
    <row r="113" spans="1:255" x14ac:dyDescent="0.2">
      <c r="A113">
        <v>17</v>
      </c>
      <c r="B113">
        <v>1</v>
      </c>
      <c r="C113">
        <f>ROW(SmtRes!A210)</f>
        <v>210</v>
      </c>
      <c r="D113">
        <f>ROW(EtalonRes!A196)</f>
        <v>196</v>
      </c>
      <c r="E113" t="s">
        <v>164</v>
      </c>
      <c r="F113" t="s">
        <v>165</v>
      </c>
      <c r="G113" t="s">
        <v>166</v>
      </c>
      <c r="H113" t="s">
        <v>28</v>
      </c>
      <c r="I113">
        <v>0.125</v>
      </c>
      <c r="J113">
        <v>0</v>
      </c>
      <c r="O113">
        <f t="shared" si="102"/>
        <v>421.09</v>
      </c>
      <c r="P113">
        <f t="shared" si="103"/>
        <v>0</v>
      </c>
      <c r="Q113">
        <f t="shared" si="104"/>
        <v>261.66000000000003</v>
      </c>
      <c r="R113">
        <f t="shared" si="105"/>
        <v>0</v>
      </c>
      <c r="S113">
        <f t="shared" si="106"/>
        <v>159.43</v>
      </c>
      <c r="T113">
        <f t="shared" si="107"/>
        <v>0</v>
      </c>
      <c r="U113">
        <f t="shared" si="108"/>
        <v>3.4512499999999999</v>
      </c>
      <c r="V113">
        <f t="shared" si="109"/>
        <v>0</v>
      </c>
      <c r="W113">
        <f t="shared" si="110"/>
        <v>0</v>
      </c>
      <c r="X113">
        <f t="shared" si="111"/>
        <v>157.84</v>
      </c>
      <c r="Y113">
        <f t="shared" si="112"/>
        <v>95.66</v>
      </c>
      <c r="AA113">
        <v>39612629</v>
      </c>
      <c r="AB113">
        <f t="shared" si="113"/>
        <v>654.12</v>
      </c>
      <c r="AC113">
        <f t="shared" si="135"/>
        <v>0</v>
      </c>
      <c r="AD113">
        <f>ROUND((((ET113)-(EU113))+AE113),6)</f>
        <v>406.46</v>
      </c>
      <c r="AE113">
        <f t="shared" si="138"/>
        <v>0</v>
      </c>
      <c r="AF113">
        <f t="shared" si="138"/>
        <v>247.66</v>
      </c>
      <c r="AG113">
        <f t="shared" si="114"/>
        <v>0</v>
      </c>
      <c r="AH113">
        <f t="shared" si="139"/>
        <v>27.61</v>
      </c>
      <c r="AI113">
        <f t="shared" si="139"/>
        <v>0</v>
      </c>
      <c r="AJ113">
        <f t="shared" si="115"/>
        <v>0</v>
      </c>
      <c r="AK113">
        <v>654.12</v>
      </c>
      <c r="AL113">
        <v>0</v>
      </c>
      <c r="AM113">
        <v>406.46</v>
      </c>
      <c r="AN113">
        <v>0</v>
      </c>
      <c r="AO113">
        <v>247.66</v>
      </c>
      <c r="AP113">
        <v>0</v>
      </c>
      <c r="AQ113">
        <v>27.61</v>
      </c>
      <c r="AR113">
        <v>0</v>
      </c>
      <c r="AS113">
        <v>0</v>
      </c>
      <c r="AT113">
        <v>99</v>
      </c>
      <c r="AU113">
        <v>60</v>
      </c>
      <c r="AV113">
        <v>1</v>
      </c>
      <c r="AW113">
        <v>1</v>
      </c>
      <c r="AZ113">
        <v>5.15</v>
      </c>
      <c r="BA113">
        <v>5.15</v>
      </c>
      <c r="BB113">
        <v>5.15</v>
      </c>
      <c r="BC113">
        <v>5.15</v>
      </c>
      <c r="BD113" t="s">
        <v>3</v>
      </c>
      <c r="BE113" t="s">
        <v>3</v>
      </c>
      <c r="BF113" t="s">
        <v>3</v>
      </c>
      <c r="BG113" t="s">
        <v>3</v>
      </c>
      <c r="BH113">
        <v>0</v>
      </c>
      <c r="BI113">
        <v>1</v>
      </c>
      <c r="BJ113" t="s">
        <v>167</v>
      </c>
      <c r="BM113">
        <v>46001</v>
      </c>
      <c r="BN113">
        <v>0</v>
      </c>
      <c r="BO113" t="s">
        <v>3</v>
      </c>
      <c r="BP113">
        <v>0</v>
      </c>
      <c r="BQ113">
        <v>2</v>
      </c>
      <c r="BR113">
        <v>0</v>
      </c>
      <c r="BS113">
        <v>5.15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3</v>
      </c>
      <c r="BZ113">
        <v>110</v>
      </c>
      <c r="CA113">
        <v>70</v>
      </c>
      <c r="CF113">
        <v>0</v>
      </c>
      <c r="CG113">
        <v>0</v>
      </c>
      <c r="CM113">
        <v>0</v>
      </c>
      <c r="CN113" t="s">
        <v>3</v>
      </c>
      <c r="CO113">
        <v>0</v>
      </c>
      <c r="CP113">
        <f t="shared" si="116"/>
        <v>421.09000000000003</v>
      </c>
      <c r="CQ113">
        <f t="shared" si="117"/>
        <v>0</v>
      </c>
      <c r="CR113">
        <f t="shared" si="118"/>
        <v>2093.2690000000002</v>
      </c>
      <c r="CS113">
        <f t="shared" si="119"/>
        <v>0</v>
      </c>
      <c r="CT113">
        <f t="shared" si="120"/>
        <v>1275.4490000000001</v>
      </c>
      <c r="CU113">
        <f t="shared" si="121"/>
        <v>0</v>
      </c>
      <c r="CV113">
        <f t="shared" si="122"/>
        <v>27.61</v>
      </c>
      <c r="CW113">
        <f t="shared" si="123"/>
        <v>0</v>
      </c>
      <c r="CX113">
        <f t="shared" si="124"/>
        <v>0</v>
      </c>
      <c r="CY113">
        <f t="shared" si="125"/>
        <v>157.8357</v>
      </c>
      <c r="CZ113">
        <f t="shared" si="126"/>
        <v>95.658000000000015</v>
      </c>
      <c r="DC113" t="s">
        <v>3</v>
      </c>
      <c r="DD113" t="s">
        <v>3</v>
      </c>
      <c r="DE113" t="s">
        <v>3</v>
      </c>
      <c r="DF113" t="s">
        <v>3</v>
      </c>
      <c r="DG113" t="s">
        <v>3</v>
      </c>
      <c r="DH113" t="s">
        <v>3</v>
      </c>
      <c r="DI113" t="s">
        <v>3</v>
      </c>
      <c r="DJ113" t="s">
        <v>3</v>
      </c>
      <c r="DK113" t="s">
        <v>3</v>
      </c>
      <c r="DL113" t="s">
        <v>3</v>
      </c>
      <c r="DM113" t="s">
        <v>3</v>
      </c>
      <c r="DN113">
        <v>0</v>
      </c>
      <c r="DO113">
        <v>0</v>
      </c>
      <c r="DP113">
        <v>1</v>
      </c>
      <c r="DQ113">
        <v>1</v>
      </c>
      <c r="DU113">
        <v>1007</v>
      </c>
      <c r="DV113" t="s">
        <v>28</v>
      </c>
      <c r="DW113" t="s">
        <v>28</v>
      </c>
      <c r="DX113">
        <v>1</v>
      </c>
      <c r="EE113">
        <v>39174571</v>
      </c>
      <c r="EF113">
        <v>2</v>
      </c>
      <c r="EG113" t="s">
        <v>19</v>
      </c>
      <c r="EH113">
        <v>0</v>
      </c>
      <c r="EI113" t="s">
        <v>3</v>
      </c>
      <c r="EJ113">
        <v>1</v>
      </c>
      <c r="EK113">
        <v>46001</v>
      </c>
      <c r="EL113" t="s">
        <v>168</v>
      </c>
      <c r="EM113" t="s">
        <v>169</v>
      </c>
      <c r="EO113" t="s">
        <v>3</v>
      </c>
      <c r="EQ113">
        <v>131072</v>
      </c>
      <c r="ER113">
        <v>654.12</v>
      </c>
      <c r="ES113">
        <v>0</v>
      </c>
      <c r="ET113">
        <v>406.46</v>
      </c>
      <c r="EU113">
        <v>0</v>
      </c>
      <c r="EV113">
        <v>247.66</v>
      </c>
      <c r="EW113">
        <v>27.61</v>
      </c>
      <c r="EX113">
        <v>0</v>
      </c>
      <c r="EY113">
        <v>0</v>
      </c>
      <c r="FQ113">
        <v>0</v>
      </c>
      <c r="FR113">
        <f t="shared" si="127"/>
        <v>0</v>
      </c>
      <c r="FS113">
        <v>0</v>
      </c>
      <c r="FT113" t="s">
        <v>23</v>
      </c>
      <c r="FU113" t="s">
        <v>24</v>
      </c>
      <c r="FX113">
        <v>99</v>
      </c>
      <c r="FY113">
        <v>59.5</v>
      </c>
      <c r="GA113" t="s">
        <v>3</v>
      </c>
      <c r="GD113">
        <v>0</v>
      </c>
      <c r="GF113">
        <v>-707843890</v>
      </c>
      <c r="GG113">
        <v>1</v>
      </c>
      <c r="GH113">
        <v>1</v>
      </c>
      <c r="GI113">
        <v>4</v>
      </c>
      <c r="GJ113">
        <v>0</v>
      </c>
      <c r="GK113">
        <f>ROUND(R113*(S12)/100,2)</f>
        <v>0</v>
      </c>
      <c r="GL113">
        <f t="shared" si="128"/>
        <v>0</v>
      </c>
      <c r="GM113">
        <f t="shared" si="129"/>
        <v>674.59</v>
      </c>
      <c r="GN113">
        <f t="shared" si="130"/>
        <v>674.59</v>
      </c>
      <c r="GO113">
        <f t="shared" si="131"/>
        <v>0</v>
      </c>
      <c r="GP113">
        <f t="shared" si="132"/>
        <v>0</v>
      </c>
      <c r="GR113">
        <v>0</v>
      </c>
      <c r="GS113">
        <v>3</v>
      </c>
      <c r="GT113">
        <v>0</v>
      </c>
      <c r="GU113" t="s">
        <v>3</v>
      </c>
      <c r="GV113">
        <f t="shared" si="133"/>
        <v>0</v>
      </c>
      <c r="GW113">
        <v>1</v>
      </c>
      <c r="GX113">
        <f t="shared" si="134"/>
        <v>0</v>
      </c>
      <c r="HA113">
        <v>0</v>
      </c>
      <c r="HB113">
        <v>0</v>
      </c>
      <c r="IK113">
        <v>0</v>
      </c>
    </row>
    <row r="114" spans="1:255" x14ac:dyDescent="0.2">
      <c r="A114" s="2">
        <v>17</v>
      </c>
      <c r="B114" s="2">
        <v>1</v>
      </c>
      <c r="C114" s="2">
        <f>ROW(SmtRes!A220)</f>
        <v>220</v>
      </c>
      <c r="D114" s="2">
        <f>ROW(EtalonRes!A207)</f>
        <v>207</v>
      </c>
      <c r="E114" s="2" t="s">
        <v>170</v>
      </c>
      <c r="F114" s="2" t="s">
        <v>171</v>
      </c>
      <c r="G114" s="2" t="s">
        <v>172</v>
      </c>
      <c r="H114" s="2" t="s">
        <v>28</v>
      </c>
      <c r="I114" s="2">
        <v>1.5</v>
      </c>
      <c r="J114" s="2">
        <v>0</v>
      </c>
      <c r="K114" s="2"/>
      <c r="L114" s="2"/>
      <c r="M114" s="2"/>
      <c r="N114" s="2"/>
      <c r="O114" s="2">
        <f t="shared" si="102"/>
        <v>205.72</v>
      </c>
      <c r="P114" s="2">
        <f t="shared" si="103"/>
        <v>0</v>
      </c>
      <c r="Q114" s="2">
        <f t="shared" si="104"/>
        <v>40.729999999999997</v>
      </c>
      <c r="R114" s="2">
        <f t="shared" si="105"/>
        <v>7.1</v>
      </c>
      <c r="S114" s="2">
        <f t="shared" si="106"/>
        <v>164.99</v>
      </c>
      <c r="T114" s="2">
        <f t="shared" si="107"/>
        <v>0</v>
      </c>
      <c r="U114" s="2">
        <f t="shared" si="108"/>
        <v>17.760000000000002</v>
      </c>
      <c r="V114" s="2">
        <f t="shared" si="109"/>
        <v>0.6120000000000001</v>
      </c>
      <c r="W114" s="2">
        <f t="shared" si="110"/>
        <v>0</v>
      </c>
      <c r="X114" s="2">
        <f t="shared" si="111"/>
        <v>154.88</v>
      </c>
      <c r="Y114" s="2">
        <f t="shared" si="112"/>
        <v>103.25</v>
      </c>
      <c r="Z114" s="2"/>
      <c r="AA114" s="2">
        <v>39612628</v>
      </c>
      <c r="AB114" s="2">
        <f t="shared" si="113"/>
        <v>137.14400000000001</v>
      </c>
      <c r="AC114" s="2">
        <f>ROUND(((ES114*0)),6)</f>
        <v>0</v>
      </c>
      <c r="AD114" s="2">
        <f>ROUND(((((ET114*0.8))-((EU114*0.8)))+AE114),6)</f>
        <v>27.152000000000001</v>
      </c>
      <c r="AE114" s="2">
        <f>ROUND(((EU114*0.8)),6)</f>
        <v>4.7359999999999998</v>
      </c>
      <c r="AF114" s="2">
        <f>ROUND(((EV114*0.8)),6)</f>
        <v>109.992</v>
      </c>
      <c r="AG114" s="2">
        <f t="shared" si="114"/>
        <v>0</v>
      </c>
      <c r="AH114" s="2">
        <f>((EW114*0.8))</f>
        <v>11.840000000000002</v>
      </c>
      <c r="AI114" s="2">
        <f>((EX114*0.8))</f>
        <v>0.40800000000000003</v>
      </c>
      <c r="AJ114" s="2">
        <f t="shared" si="115"/>
        <v>0</v>
      </c>
      <c r="AK114" s="2">
        <v>306.61</v>
      </c>
      <c r="AL114" s="2">
        <v>135.18</v>
      </c>
      <c r="AM114" s="2">
        <v>33.94</v>
      </c>
      <c r="AN114" s="2">
        <v>5.92</v>
      </c>
      <c r="AO114" s="2">
        <v>137.49</v>
      </c>
      <c r="AP114" s="2">
        <v>0</v>
      </c>
      <c r="AQ114" s="2">
        <v>14.8</v>
      </c>
      <c r="AR114" s="2">
        <v>0.51</v>
      </c>
      <c r="AS114" s="2">
        <v>0</v>
      </c>
      <c r="AT114" s="2">
        <v>90</v>
      </c>
      <c r="AU114" s="2">
        <v>60</v>
      </c>
      <c r="AV114" s="2">
        <v>1</v>
      </c>
      <c r="AW114" s="2">
        <v>1</v>
      </c>
      <c r="AX114" s="2"/>
      <c r="AY114" s="2"/>
      <c r="AZ114" s="2">
        <v>1</v>
      </c>
      <c r="BA114" s="2">
        <v>1</v>
      </c>
      <c r="BB114" s="2">
        <v>1</v>
      </c>
      <c r="BC114" s="2">
        <v>1</v>
      </c>
      <c r="BD114" s="2" t="s">
        <v>3</v>
      </c>
      <c r="BE114" s="2" t="s">
        <v>3</v>
      </c>
      <c r="BF114" s="2" t="s">
        <v>3</v>
      </c>
      <c r="BG114" s="2" t="s">
        <v>3</v>
      </c>
      <c r="BH114" s="2">
        <v>0</v>
      </c>
      <c r="BI114" s="2">
        <v>1</v>
      </c>
      <c r="BJ114" s="2" t="s">
        <v>173</v>
      </c>
      <c r="BK114" s="2"/>
      <c r="BL114" s="2"/>
      <c r="BM114" s="2">
        <v>26001</v>
      </c>
      <c r="BN114" s="2">
        <v>0</v>
      </c>
      <c r="BO114" s="2" t="s">
        <v>3</v>
      </c>
      <c r="BP114" s="2">
        <v>0</v>
      </c>
      <c r="BQ114" s="2">
        <v>2</v>
      </c>
      <c r="BR114" s="2">
        <v>0</v>
      </c>
      <c r="BS114" s="2">
        <v>1</v>
      </c>
      <c r="BT114" s="2">
        <v>1</v>
      </c>
      <c r="BU114" s="2">
        <v>1</v>
      </c>
      <c r="BV114" s="2">
        <v>1</v>
      </c>
      <c r="BW114" s="2">
        <v>1</v>
      </c>
      <c r="BX114" s="2">
        <v>1</v>
      </c>
      <c r="BY114" s="2" t="s">
        <v>3</v>
      </c>
      <c r="BZ114" s="2">
        <v>100</v>
      </c>
      <c r="CA114" s="2">
        <v>70</v>
      </c>
      <c r="CB114" s="2"/>
      <c r="CC114" s="2"/>
      <c r="CD114" s="2"/>
      <c r="CE114" s="2"/>
      <c r="CF114" s="2">
        <v>0</v>
      </c>
      <c r="CG114" s="2">
        <v>0</v>
      </c>
      <c r="CH114" s="2"/>
      <c r="CI114" s="2"/>
      <c r="CJ114" s="2"/>
      <c r="CK114" s="2"/>
      <c r="CL114" s="2"/>
      <c r="CM114" s="2">
        <v>0</v>
      </c>
      <c r="CN114" s="2" t="s">
        <v>716</v>
      </c>
      <c r="CO114" s="2">
        <v>0</v>
      </c>
      <c r="CP114" s="2">
        <f t="shared" si="116"/>
        <v>205.72</v>
      </c>
      <c r="CQ114" s="2">
        <f t="shared" si="117"/>
        <v>0</v>
      </c>
      <c r="CR114" s="2">
        <f t="shared" si="118"/>
        <v>27.152000000000001</v>
      </c>
      <c r="CS114" s="2">
        <f t="shared" si="119"/>
        <v>4.7359999999999998</v>
      </c>
      <c r="CT114" s="2">
        <f t="shared" si="120"/>
        <v>109.992</v>
      </c>
      <c r="CU114" s="2">
        <f t="shared" si="121"/>
        <v>0</v>
      </c>
      <c r="CV114" s="2">
        <f t="shared" si="122"/>
        <v>11.840000000000002</v>
      </c>
      <c r="CW114" s="2">
        <f t="shared" si="123"/>
        <v>0.40800000000000003</v>
      </c>
      <c r="CX114" s="2">
        <f t="shared" si="124"/>
        <v>0</v>
      </c>
      <c r="CY114" s="2">
        <f t="shared" si="125"/>
        <v>154.881</v>
      </c>
      <c r="CZ114" s="2">
        <f t="shared" si="126"/>
        <v>103.25399999999999</v>
      </c>
      <c r="DA114" s="2"/>
      <c r="DB114" s="2"/>
      <c r="DC114" s="2" t="s">
        <v>3</v>
      </c>
      <c r="DD114" s="2" t="s">
        <v>39</v>
      </c>
      <c r="DE114" s="2" t="s">
        <v>40</v>
      </c>
      <c r="DF114" s="2" t="s">
        <v>40</v>
      </c>
      <c r="DG114" s="2" t="s">
        <v>40</v>
      </c>
      <c r="DH114" s="2" t="s">
        <v>3</v>
      </c>
      <c r="DI114" s="2" t="s">
        <v>40</v>
      </c>
      <c r="DJ114" s="2" t="s">
        <v>40</v>
      </c>
      <c r="DK114" s="2" t="s">
        <v>3</v>
      </c>
      <c r="DL114" s="2" t="s">
        <v>3</v>
      </c>
      <c r="DM114" s="2" t="s">
        <v>3</v>
      </c>
      <c r="DN114" s="2">
        <v>0</v>
      </c>
      <c r="DO114" s="2">
        <v>0</v>
      </c>
      <c r="DP114" s="2">
        <v>1</v>
      </c>
      <c r="DQ114" s="2">
        <v>1</v>
      </c>
      <c r="DR114" s="2"/>
      <c r="DS114" s="2"/>
      <c r="DT114" s="2"/>
      <c r="DU114" s="2">
        <v>1007</v>
      </c>
      <c r="DV114" s="2" t="s">
        <v>28</v>
      </c>
      <c r="DW114" s="2" t="s">
        <v>28</v>
      </c>
      <c r="DX114" s="2">
        <v>1</v>
      </c>
      <c r="DY114" s="2"/>
      <c r="DZ114" s="2"/>
      <c r="EA114" s="2"/>
      <c r="EB114" s="2"/>
      <c r="EC114" s="2"/>
      <c r="ED114" s="2"/>
      <c r="EE114" s="2">
        <v>39174543</v>
      </c>
      <c r="EF114" s="2">
        <v>2</v>
      </c>
      <c r="EG114" s="2" t="s">
        <v>19</v>
      </c>
      <c r="EH114" s="2">
        <v>0</v>
      </c>
      <c r="EI114" s="2" t="s">
        <v>3</v>
      </c>
      <c r="EJ114" s="2">
        <v>1</v>
      </c>
      <c r="EK114" s="2">
        <v>26001</v>
      </c>
      <c r="EL114" s="2" t="s">
        <v>174</v>
      </c>
      <c r="EM114" s="2" t="s">
        <v>175</v>
      </c>
      <c r="EN114" s="2"/>
      <c r="EO114" s="2" t="s">
        <v>176</v>
      </c>
      <c r="EP114" s="2"/>
      <c r="EQ114" s="2">
        <v>131072</v>
      </c>
      <c r="ER114" s="2">
        <v>306.61</v>
      </c>
      <c r="ES114" s="2">
        <v>135.18</v>
      </c>
      <c r="ET114" s="2">
        <v>33.94</v>
      </c>
      <c r="EU114" s="2">
        <v>5.92</v>
      </c>
      <c r="EV114" s="2">
        <v>137.49</v>
      </c>
      <c r="EW114" s="2">
        <v>14.8</v>
      </c>
      <c r="EX114" s="2">
        <v>0.51</v>
      </c>
      <c r="EY114" s="2">
        <v>0</v>
      </c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>
        <v>0</v>
      </c>
      <c r="FR114" s="2">
        <f t="shared" si="127"/>
        <v>0</v>
      </c>
      <c r="FS114" s="2">
        <v>0</v>
      </c>
      <c r="FT114" s="2" t="s">
        <v>23</v>
      </c>
      <c r="FU114" s="2" t="s">
        <v>24</v>
      </c>
      <c r="FV114" s="2"/>
      <c r="FW114" s="2"/>
      <c r="FX114" s="2">
        <v>90</v>
      </c>
      <c r="FY114" s="2">
        <v>59.5</v>
      </c>
      <c r="FZ114" s="2"/>
      <c r="GA114" s="2" t="s">
        <v>3</v>
      </c>
      <c r="GB114" s="2"/>
      <c r="GC114" s="2"/>
      <c r="GD114" s="2">
        <v>0</v>
      </c>
      <c r="GE114" s="2"/>
      <c r="GF114" s="2">
        <v>1777851728</v>
      </c>
      <c r="GG114" s="2">
        <v>2</v>
      </c>
      <c r="GH114" s="2">
        <v>1</v>
      </c>
      <c r="GI114" s="2">
        <v>-2</v>
      </c>
      <c r="GJ114" s="2">
        <v>0</v>
      </c>
      <c r="GK114" s="2">
        <f>ROUND(R114*(R12)/100,2)</f>
        <v>0</v>
      </c>
      <c r="GL114" s="2">
        <f t="shared" si="128"/>
        <v>0</v>
      </c>
      <c r="GM114" s="2">
        <f t="shared" si="129"/>
        <v>463.85</v>
      </c>
      <c r="GN114" s="2">
        <f t="shared" si="130"/>
        <v>463.85</v>
      </c>
      <c r="GO114" s="2">
        <f t="shared" si="131"/>
        <v>0</v>
      </c>
      <c r="GP114" s="2">
        <f t="shared" si="132"/>
        <v>0</v>
      </c>
      <c r="GQ114" s="2"/>
      <c r="GR114" s="2">
        <v>0</v>
      </c>
      <c r="GS114" s="2">
        <v>3</v>
      </c>
      <c r="GT114" s="2">
        <v>0</v>
      </c>
      <c r="GU114" s="2" t="s">
        <v>3</v>
      </c>
      <c r="GV114" s="2">
        <f t="shared" si="133"/>
        <v>0</v>
      </c>
      <c r="GW114" s="2">
        <v>1</v>
      </c>
      <c r="GX114" s="2">
        <f t="shared" si="134"/>
        <v>0</v>
      </c>
      <c r="GY114" s="2"/>
      <c r="GZ114" s="2"/>
      <c r="HA114" s="2">
        <v>0</v>
      </c>
      <c r="HB114" s="2">
        <v>0</v>
      </c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>
        <v>0</v>
      </c>
      <c r="IL114" s="2"/>
      <c r="IM114" s="2"/>
      <c r="IN114" s="2"/>
      <c r="IO114" s="2"/>
      <c r="IP114" s="2"/>
      <c r="IQ114" s="2"/>
      <c r="IR114" s="2"/>
      <c r="IS114" s="2"/>
      <c r="IT114" s="2"/>
      <c r="IU114" s="2"/>
    </row>
    <row r="115" spans="1:255" x14ac:dyDescent="0.2">
      <c r="A115">
        <v>17</v>
      </c>
      <c r="B115">
        <v>1</v>
      </c>
      <c r="C115">
        <f>ROW(SmtRes!A230)</f>
        <v>230</v>
      </c>
      <c r="D115">
        <f>ROW(EtalonRes!A218)</f>
        <v>218</v>
      </c>
      <c r="E115" t="s">
        <v>170</v>
      </c>
      <c r="F115" t="s">
        <v>171</v>
      </c>
      <c r="G115" t="s">
        <v>172</v>
      </c>
      <c r="H115" t="s">
        <v>28</v>
      </c>
      <c r="I115">
        <v>1.5</v>
      </c>
      <c r="J115">
        <v>0</v>
      </c>
      <c r="O115">
        <f t="shared" si="102"/>
        <v>1059.44</v>
      </c>
      <c r="P115">
        <f t="shared" si="103"/>
        <v>0</v>
      </c>
      <c r="Q115">
        <f t="shared" si="104"/>
        <v>209.75</v>
      </c>
      <c r="R115">
        <f t="shared" si="105"/>
        <v>36.590000000000003</v>
      </c>
      <c r="S115">
        <f t="shared" si="106"/>
        <v>849.69</v>
      </c>
      <c r="T115">
        <f t="shared" si="107"/>
        <v>0</v>
      </c>
      <c r="U115">
        <f t="shared" si="108"/>
        <v>17.760000000000002</v>
      </c>
      <c r="V115">
        <f t="shared" si="109"/>
        <v>0.6120000000000001</v>
      </c>
      <c r="W115">
        <f t="shared" si="110"/>
        <v>0</v>
      </c>
      <c r="X115">
        <f t="shared" si="111"/>
        <v>797.65</v>
      </c>
      <c r="Y115">
        <f t="shared" si="112"/>
        <v>531.77</v>
      </c>
      <c r="AA115">
        <v>39612629</v>
      </c>
      <c r="AB115">
        <f t="shared" si="113"/>
        <v>137.14400000000001</v>
      </c>
      <c r="AC115">
        <f>ROUND(((ES115*0)),6)</f>
        <v>0</v>
      </c>
      <c r="AD115">
        <f>ROUND(((((ET115*0.8))-((EU115*0.8)))+AE115),6)</f>
        <v>27.152000000000001</v>
      </c>
      <c r="AE115">
        <f>ROUND(((EU115*0.8)),6)</f>
        <v>4.7359999999999998</v>
      </c>
      <c r="AF115">
        <f>ROUND(((EV115*0.8)),6)</f>
        <v>109.992</v>
      </c>
      <c r="AG115">
        <f t="shared" si="114"/>
        <v>0</v>
      </c>
      <c r="AH115">
        <f>((EW115*0.8))</f>
        <v>11.840000000000002</v>
      </c>
      <c r="AI115">
        <f>((EX115*0.8))</f>
        <v>0.40800000000000003</v>
      </c>
      <c r="AJ115">
        <f t="shared" si="115"/>
        <v>0</v>
      </c>
      <c r="AK115">
        <v>306.61</v>
      </c>
      <c r="AL115">
        <v>135.18</v>
      </c>
      <c r="AM115">
        <v>33.94</v>
      </c>
      <c r="AN115">
        <v>5.92</v>
      </c>
      <c r="AO115">
        <v>137.49</v>
      </c>
      <c r="AP115">
        <v>0</v>
      </c>
      <c r="AQ115">
        <v>14.8</v>
      </c>
      <c r="AR115">
        <v>0.51</v>
      </c>
      <c r="AS115">
        <v>0</v>
      </c>
      <c r="AT115">
        <v>90</v>
      </c>
      <c r="AU115">
        <v>60</v>
      </c>
      <c r="AV115">
        <v>1</v>
      </c>
      <c r="AW115">
        <v>1</v>
      </c>
      <c r="AZ115">
        <v>5.15</v>
      </c>
      <c r="BA115">
        <v>5.15</v>
      </c>
      <c r="BB115">
        <v>5.15</v>
      </c>
      <c r="BC115">
        <v>5.15</v>
      </c>
      <c r="BD115" t="s">
        <v>3</v>
      </c>
      <c r="BE115" t="s">
        <v>3</v>
      </c>
      <c r="BF115" t="s">
        <v>3</v>
      </c>
      <c r="BG115" t="s">
        <v>3</v>
      </c>
      <c r="BH115">
        <v>0</v>
      </c>
      <c r="BI115">
        <v>1</v>
      </c>
      <c r="BJ115" t="s">
        <v>173</v>
      </c>
      <c r="BM115">
        <v>26001</v>
      </c>
      <c r="BN115">
        <v>0</v>
      </c>
      <c r="BO115" t="s">
        <v>3</v>
      </c>
      <c r="BP115">
        <v>0</v>
      </c>
      <c r="BQ115">
        <v>2</v>
      </c>
      <c r="BR115">
        <v>0</v>
      </c>
      <c r="BS115">
        <v>5.15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3</v>
      </c>
      <c r="BZ115">
        <v>100</v>
      </c>
      <c r="CA115">
        <v>70</v>
      </c>
      <c r="CF115">
        <v>0</v>
      </c>
      <c r="CG115">
        <v>0</v>
      </c>
      <c r="CM115">
        <v>0</v>
      </c>
      <c r="CN115" t="s">
        <v>716</v>
      </c>
      <c r="CO115">
        <v>0</v>
      </c>
      <c r="CP115">
        <f t="shared" si="116"/>
        <v>1059.44</v>
      </c>
      <c r="CQ115">
        <f t="shared" si="117"/>
        <v>0</v>
      </c>
      <c r="CR115">
        <f t="shared" si="118"/>
        <v>139.83280000000002</v>
      </c>
      <c r="CS115">
        <f t="shared" si="119"/>
        <v>24.3904</v>
      </c>
      <c r="CT115">
        <f t="shared" si="120"/>
        <v>566.45880000000011</v>
      </c>
      <c r="CU115">
        <f t="shared" si="121"/>
        <v>0</v>
      </c>
      <c r="CV115">
        <f t="shared" si="122"/>
        <v>11.840000000000002</v>
      </c>
      <c r="CW115">
        <f t="shared" si="123"/>
        <v>0.40800000000000003</v>
      </c>
      <c r="CX115">
        <f t="shared" si="124"/>
        <v>0</v>
      </c>
      <c r="CY115">
        <f t="shared" si="125"/>
        <v>797.65200000000016</v>
      </c>
      <c r="CZ115">
        <f t="shared" si="126"/>
        <v>531.76800000000003</v>
      </c>
      <c r="DC115" t="s">
        <v>3</v>
      </c>
      <c r="DD115" t="s">
        <v>39</v>
      </c>
      <c r="DE115" t="s">
        <v>40</v>
      </c>
      <c r="DF115" t="s">
        <v>40</v>
      </c>
      <c r="DG115" t="s">
        <v>40</v>
      </c>
      <c r="DH115" t="s">
        <v>3</v>
      </c>
      <c r="DI115" t="s">
        <v>40</v>
      </c>
      <c r="DJ115" t="s">
        <v>40</v>
      </c>
      <c r="DK115" t="s">
        <v>3</v>
      </c>
      <c r="DL115" t="s">
        <v>3</v>
      </c>
      <c r="DM115" t="s">
        <v>3</v>
      </c>
      <c r="DN115">
        <v>0</v>
      </c>
      <c r="DO115">
        <v>0</v>
      </c>
      <c r="DP115">
        <v>1</v>
      </c>
      <c r="DQ115">
        <v>1</v>
      </c>
      <c r="DU115">
        <v>1007</v>
      </c>
      <c r="DV115" t="s">
        <v>28</v>
      </c>
      <c r="DW115" t="s">
        <v>28</v>
      </c>
      <c r="DX115">
        <v>1</v>
      </c>
      <c r="EE115">
        <v>39174543</v>
      </c>
      <c r="EF115">
        <v>2</v>
      </c>
      <c r="EG115" t="s">
        <v>19</v>
      </c>
      <c r="EH115">
        <v>0</v>
      </c>
      <c r="EI115" t="s">
        <v>3</v>
      </c>
      <c r="EJ115">
        <v>1</v>
      </c>
      <c r="EK115">
        <v>26001</v>
      </c>
      <c r="EL115" t="s">
        <v>174</v>
      </c>
      <c r="EM115" t="s">
        <v>175</v>
      </c>
      <c r="EO115" t="s">
        <v>176</v>
      </c>
      <c r="EQ115">
        <v>131072</v>
      </c>
      <c r="ER115">
        <v>306.61</v>
      </c>
      <c r="ES115">
        <v>135.18</v>
      </c>
      <c r="ET115">
        <v>33.94</v>
      </c>
      <c r="EU115">
        <v>5.92</v>
      </c>
      <c r="EV115">
        <v>137.49</v>
      </c>
      <c r="EW115">
        <v>14.8</v>
      </c>
      <c r="EX115">
        <v>0.51</v>
      </c>
      <c r="EY115">
        <v>0</v>
      </c>
      <c r="FQ115">
        <v>0</v>
      </c>
      <c r="FR115">
        <f t="shared" si="127"/>
        <v>0</v>
      </c>
      <c r="FS115">
        <v>0</v>
      </c>
      <c r="FT115" t="s">
        <v>23</v>
      </c>
      <c r="FU115" t="s">
        <v>24</v>
      </c>
      <c r="FX115">
        <v>90</v>
      </c>
      <c r="FY115">
        <v>59.5</v>
      </c>
      <c r="GA115" t="s">
        <v>3</v>
      </c>
      <c r="GD115">
        <v>0</v>
      </c>
      <c r="GF115">
        <v>1777851728</v>
      </c>
      <c r="GG115">
        <v>1</v>
      </c>
      <c r="GH115">
        <v>1</v>
      </c>
      <c r="GI115">
        <v>4</v>
      </c>
      <c r="GJ115">
        <v>0</v>
      </c>
      <c r="GK115">
        <f>ROUND(R115*(S12)/100,2)</f>
        <v>0</v>
      </c>
      <c r="GL115">
        <f t="shared" si="128"/>
        <v>0</v>
      </c>
      <c r="GM115">
        <f t="shared" si="129"/>
        <v>2388.86</v>
      </c>
      <c r="GN115">
        <f t="shared" si="130"/>
        <v>2388.86</v>
      </c>
      <c r="GO115">
        <f t="shared" si="131"/>
        <v>0</v>
      </c>
      <c r="GP115">
        <f t="shared" si="132"/>
        <v>0</v>
      </c>
      <c r="GR115">
        <v>0</v>
      </c>
      <c r="GS115">
        <v>3</v>
      </c>
      <c r="GT115">
        <v>0</v>
      </c>
      <c r="GU115" t="s">
        <v>3</v>
      </c>
      <c r="GV115">
        <f t="shared" si="133"/>
        <v>0</v>
      </c>
      <c r="GW115">
        <v>1</v>
      </c>
      <c r="GX115">
        <f t="shared" si="134"/>
        <v>0</v>
      </c>
      <c r="HA115">
        <v>0</v>
      </c>
      <c r="HB115">
        <v>0</v>
      </c>
      <c r="IK115">
        <v>0</v>
      </c>
    </row>
    <row r="116" spans="1:255" x14ac:dyDescent="0.2">
      <c r="A116" s="2">
        <v>17</v>
      </c>
      <c r="B116" s="2">
        <v>1</v>
      </c>
      <c r="C116" s="2">
        <f>ROW(SmtRes!A237)</f>
        <v>237</v>
      </c>
      <c r="D116" s="2">
        <f>ROW(EtalonRes!A225)</f>
        <v>225</v>
      </c>
      <c r="E116" s="2" t="s">
        <v>177</v>
      </c>
      <c r="F116" s="2" t="s">
        <v>178</v>
      </c>
      <c r="G116" s="2" t="s">
        <v>179</v>
      </c>
      <c r="H116" s="2" t="s">
        <v>28</v>
      </c>
      <c r="I116" s="2">
        <v>11.2</v>
      </c>
      <c r="J116" s="2">
        <v>0</v>
      </c>
      <c r="K116" s="2"/>
      <c r="L116" s="2"/>
      <c r="M116" s="2"/>
      <c r="N116" s="2"/>
      <c r="O116" s="2">
        <f t="shared" si="102"/>
        <v>10849.44</v>
      </c>
      <c r="P116" s="2">
        <f t="shared" si="103"/>
        <v>6263.26</v>
      </c>
      <c r="Q116" s="2">
        <f t="shared" si="104"/>
        <v>551.94000000000005</v>
      </c>
      <c r="R116" s="2">
        <f t="shared" si="105"/>
        <v>97.44</v>
      </c>
      <c r="S116" s="2">
        <f t="shared" si="106"/>
        <v>4034.24</v>
      </c>
      <c r="T116" s="2">
        <f t="shared" si="107"/>
        <v>0</v>
      </c>
      <c r="U116" s="2">
        <f t="shared" si="108"/>
        <v>406.67200000000003</v>
      </c>
      <c r="V116" s="2">
        <f t="shared" si="109"/>
        <v>8.3999999999999986</v>
      </c>
      <c r="W116" s="2">
        <f t="shared" si="110"/>
        <v>0</v>
      </c>
      <c r="X116" s="2">
        <f t="shared" si="111"/>
        <v>3718.51</v>
      </c>
      <c r="Y116" s="2">
        <f t="shared" si="112"/>
        <v>2479.0100000000002</v>
      </c>
      <c r="Z116" s="2"/>
      <c r="AA116" s="2">
        <v>39612628</v>
      </c>
      <c r="AB116" s="2">
        <f t="shared" si="113"/>
        <v>968.7</v>
      </c>
      <c r="AC116" s="2">
        <f t="shared" ref="AC116:AC147" si="140">ROUND((ES116),6)</f>
        <v>559.22</v>
      </c>
      <c r="AD116" s="2">
        <f t="shared" ref="AD116:AD121" si="141">ROUND((((ET116)-(EU116))+AE116),6)</f>
        <v>49.28</v>
      </c>
      <c r="AE116" s="2">
        <f t="shared" ref="AE116:AF121" si="142">ROUND((EU116),6)</f>
        <v>8.6999999999999993</v>
      </c>
      <c r="AF116" s="2">
        <f t="shared" si="142"/>
        <v>360.2</v>
      </c>
      <c r="AG116" s="2">
        <f t="shared" si="114"/>
        <v>0</v>
      </c>
      <c r="AH116" s="2">
        <f t="shared" ref="AH116:AI121" si="143">(EW116)</f>
        <v>36.31</v>
      </c>
      <c r="AI116" s="2">
        <f t="shared" si="143"/>
        <v>0.75</v>
      </c>
      <c r="AJ116" s="2">
        <f t="shared" si="115"/>
        <v>0</v>
      </c>
      <c r="AK116" s="2">
        <v>968.7</v>
      </c>
      <c r="AL116" s="2">
        <v>559.22</v>
      </c>
      <c r="AM116" s="2">
        <v>49.28</v>
      </c>
      <c r="AN116" s="2">
        <v>8.6999999999999993</v>
      </c>
      <c r="AO116" s="2">
        <v>360.2</v>
      </c>
      <c r="AP116" s="2">
        <v>0</v>
      </c>
      <c r="AQ116" s="2">
        <v>36.31</v>
      </c>
      <c r="AR116" s="2">
        <v>0.75</v>
      </c>
      <c r="AS116" s="2">
        <v>0</v>
      </c>
      <c r="AT116" s="2">
        <v>90</v>
      </c>
      <c r="AU116" s="2">
        <v>60</v>
      </c>
      <c r="AV116" s="2">
        <v>1</v>
      </c>
      <c r="AW116" s="2">
        <v>1</v>
      </c>
      <c r="AX116" s="2"/>
      <c r="AY116" s="2"/>
      <c r="AZ116" s="2">
        <v>1</v>
      </c>
      <c r="BA116" s="2">
        <v>1</v>
      </c>
      <c r="BB116" s="2">
        <v>1</v>
      </c>
      <c r="BC116" s="2">
        <v>1</v>
      </c>
      <c r="BD116" s="2" t="s">
        <v>3</v>
      </c>
      <c r="BE116" s="2" t="s">
        <v>3</v>
      </c>
      <c r="BF116" s="2" t="s">
        <v>3</v>
      </c>
      <c r="BG116" s="2" t="s">
        <v>3</v>
      </c>
      <c r="BH116" s="2">
        <v>0</v>
      </c>
      <c r="BI116" s="2">
        <v>1</v>
      </c>
      <c r="BJ116" s="2" t="s">
        <v>180</v>
      </c>
      <c r="BK116" s="2"/>
      <c r="BL116" s="2"/>
      <c r="BM116" s="2">
        <v>26001</v>
      </c>
      <c r="BN116" s="2">
        <v>0</v>
      </c>
      <c r="BO116" s="2" t="s">
        <v>3</v>
      </c>
      <c r="BP116" s="2">
        <v>0</v>
      </c>
      <c r="BQ116" s="2">
        <v>2</v>
      </c>
      <c r="BR116" s="2">
        <v>0</v>
      </c>
      <c r="BS116" s="2">
        <v>1</v>
      </c>
      <c r="BT116" s="2">
        <v>1</v>
      </c>
      <c r="BU116" s="2">
        <v>1</v>
      </c>
      <c r="BV116" s="2">
        <v>1</v>
      </c>
      <c r="BW116" s="2">
        <v>1</v>
      </c>
      <c r="BX116" s="2">
        <v>1</v>
      </c>
      <c r="BY116" s="2" t="s">
        <v>3</v>
      </c>
      <c r="BZ116" s="2">
        <v>100</v>
      </c>
      <c r="CA116" s="2">
        <v>70</v>
      </c>
      <c r="CB116" s="2"/>
      <c r="CC116" s="2"/>
      <c r="CD116" s="2"/>
      <c r="CE116" s="2"/>
      <c r="CF116" s="2">
        <v>0</v>
      </c>
      <c r="CG116" s="2">
        <v>0</v>
      </c>
      <c r="CH116" s="2"/>
      <c r="CI116" s="2"/>
      <c r="CJ116" s="2"/>
      <c r="CK116" s="2"/>
      <c r="CL116" s="2"/>
      <c r="CM116" s="2">
        <v>0</v>
      </c>
      <c r="CN116" s="2" t="s">
        <v>3</v>
      </c>
      <c r="CO116" s="2">
        <v>0</v>
      </c>
      <c r="CP116" s="2">
        <f t="shared" si="116"/>
        <v>10849.44</v>
      </c>
      <c r="CQ116" s="2">
        <f t="shared" si="117"/>
        <v>559.22</v>
      </c>
      <c r="CR116" s="2">
        <f t="shared" si="118"/>
        <v>49.28</v>
      </c>
      <c r="CS116" s="2">
        <f t="shared" si="119"/>
        <v>8.6999999999999993</v>
      </c>
      <c r="CT116" s="2">
        <f t="shared" si="120"/>
        <v>360.2</v>
      </c>
      <c r="CU116" s="2">
        <f t="shared" si="121"/>
        <v>0</v>
      </c>
      <c r="CV116" s="2">
        <f t="shared" si="122"/>
        <v>36.31</v>
      </c>
      <c r="CW116" s="2">
        <f t="shared" si="123"/>
        <v>0.75</v>
      </c>
      <c r="CX116" s="2">
        <f t="shared" si="124"/>
        <v>0</v>
      </c>
      <c r="CY116" s="2">
        <f t="shared" si="125"/>
        <v>3718.5119999999997</v>
      </c>
      <c r="CZ116" s="2">
        <f t="shared" si="126"/>
        <v>2479.0079999999998</v>
      </c>
      <c r="DA116" s="2"/>
      <c r="DB116" s="2"/>
      <c r="DC116" s="2" t="s">
        <v>3</v>
      </c>
      <c r="DD116" s="2" t="s">
        <v>3</v>
      </c>
      <c r="DE116" s="2" t="s">
        <v>3</v>
      </c>
      <c r="DF116" s="2" t="s">
        <v>3</v>
      </c>
      <c r="DG116" s="2" t="s">
        <v>3</v>
      </c>
      <c r="DH116" s="2" t="s">
        <v>3</v>
      </c>
      <c r="DI116" s="2" t="s">
        <v>3</v>
      </c>
      <c r="DJ116" s="2" t="s">
        <v>3</v>
      </c>
      <c r="DK116" s="2" t="s">
        <v>3</v>
      </c>
      <c r="DL116" s="2" t="s">
        <v>3</v>
      </c>
      <c r="DM116" s="2" t="s">
        <v>3</v>
      </c>
      <c r="DN116" s="2">
        <v>0</v>
      </c>
      <c r="DO116" s="2">
        <v>0</v>
      </c>
      <c r="DP116" s="2">
        <v>1</v>
      </c>
      <c r="DQ116" s="2">
        <v>1</v>
      </c>
      <c r="DR116" s="2"/>
      <c r="DS116" s="2"/>
      <c r="DT116" s="2"/>
      <c r="DU116" s="2">
        <v>1007</v>
      </c>
      <c r="DV116" s="2" t="s">
        <v>28</v>
      </c>
      <c r="DW116" s="2" t="s">
        <v>28</v>
      </c>
      <c r="DX116" s="2">
        <v>1</v>
      </c>
      <c r="DY116" s="2"/>
      <c r="DZ116" s="2"/>
      <c r="EA116" s="2"/>
      <c r="EB116" s="2"/>
      <c r="EC116" s="2"/>
      <c r="ED116" s="2"/>
      <c r="EE116" s="2">
        <v>39174543</v>
      </c>
      <c r="EF116" s="2">
        <v>2</v>
      </c>
      <c r="EG116" s="2" t="s">
        <v>19</v>
      </c>
      <c r="EH116" s="2">
        <v>0</v>
      </c>
      <c r="EI116" s="2" t="s">
        <v>3</v>
      </c>
      <c r="EJ116" s="2">
        <v>1</v>
      </c>
      <c r="EK116" s="2">
        <v>26001</v>
      </c>
      <c r="EL116" s="2" t="s">
        <v>174</v>
      </c>
      <c r="EM116" s="2" t="s">
        <v>175</v>
      </c>
      <c r="EN116" s="2"/>
      <c r="EO116" s="2" t="s">
        <v>3</v>
      </c>
      <c r="EP116" s="2"/>
      <c r="EQ116" s="2">
        <v>131072</v>
      </c>
      <c r="ER116" s="2">
        <v>968.7</v>
      </c>
      <c r="ES116" s="2">
        <v>559.22</v>
      </c>
      <c r="ET116" s="2">
        <v>49.28</v>
      </c>
      <c r="EU116" s="2">
        <v>8.6999999999999993</v>
      </c>
      <c r="EV116" s="2">
        <v>360.2</v>
      </c>
      <c r="EW116" s="2">
        <v>36.31</v>
      </c>
      <c r="EX116" s="2">
        <v>0.75</v>
      </c>
      <c r="EY116" s="2">
        <v>0</v>
      </c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>
        <v>0</v>
      </c>
      <c r="FR116" s="2">
        <f t="shared" si="127"/>
        <v>0</v>
      </c>
      <c r="FS116" s="2">
        <v>0</v>
      </c>
      <c r="FT116" s="2" t="s">
        <v>23</v>
      </c>
      <c r="FU116" s="2" t="s">
        <v>24</v>
      </c>
      <c r="FV116" s="2"/>
      <c r="FW116" s="2"/>
      <c r="FX116" s="2">
        <v>90</v>
      </c>
      <c r="FY116" s="2">
        <v>59.5</v>
      </c>
      <c r="FZ116" s="2"/>
      <c r="GA116" s="2" t="s">
        <v>3</v>
      </c>
      <c r="GB116" s="2"/>
      <c r="GC116" s="2"/>
      <c r="GD116" s="2">
        <v>0</v>
      </c>
      <c r="GE116" s="2"/>
      <c r="GF116" s="2">
        <v>174555593</v>
      </c>
      <c r="GG116" s="2">
        <v>2</v>
      </c>
      <c r="GH116" s="2">
        <v>1</v>
      </c>
      <c r="GI116" s="2">
        <v>-2</v>
      </c>
      <c r="GJ116" s="2">
        <v>0</v>
      </c>
      <c r="GK116" s="2">
        <f>ROUND(R116*(R12)/100,2)</f>
        <v>0</v>
      </c>
      <c r="GL116" s="2">
        <f t="shared" si="128"/>
        <v>0</v>
      </c>
      <c r="GM116" s="2">
        <f t="shared" si="129"/>
        <v>17046.96</v>
      </c>
      <c r="GN116" s="2">
        <f t="shared" si="130"/>
        <v>17046.96</v>
      </c>
      <c r="GO116" s="2">
        <f t="shared" si="131"/>
        <v>0</v>
      </c>
      <c r="GP116" s="2">
        <f t="shared" si="132"/>
        <v>0</v>
      </c>
      <c r="GQ116" s="2"/>
      <c r="GR116" s="2">
        <v>0</v>
      </c>
      <c r="GS116" s="2">
        <v>3</v>
      </c>
      <c r="GT116" s="2">
        <v>0</v>
      </c>
      <c r="GU116" s="2" t="s">
        <v>3</v>
      </c>
      <c r="GV116" s="2">
        <f t="shared" si="133"/>
        <v>0</v>
      </c>
      <c r="GW116" s="2">
        <v>1</v>
      </c>
      <c r="GX116" s="2">
        <f t="shared" si="134"/>
        <v>0</v>
      </c>
      <c r="GY116" s="2"/>
      <c r="GZ116" s="2"/>
      <c r="HA116" s="2">
        <v>0</v>
      </c>
      <c r="HB116" s="2">
        <v>0</v>
      </c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>
        <v>0</v>
      </c>
      <c r="IL116" s="2"/>
      <c r="IM116" s="2"/>
      <c r="IN116" s="2"/>
      <c r="IO116" s="2"/>
      <c r="IP116" s="2"/>
      <c r="IQ116" s="2"/>
      <c r="IR116" s="2"/>
      <c r="IS116" s="2"/>
      <c r="IT116" s="2"/>
      <c r="IU116" s="2"/>
    </row>
    <row r="117" spans="1:255" x14ac:dyDescent="0.2">
      <c r="A117">
        <v>17</v>
      </c>
      <c r="B117">
        <v>1</v>
      </c>
      <c r="C117">
        <f>ROW(SmtRes!A244)</f>
        <v>244</v>
      </c>
      <c r="D117">
        <f>ROW(EtalonRes!A232)</f>
        <v>232</v>
      </c>
      <c r="E117" t="s">
        <v>177</v>
      </c>
      <c r="F117" t="s">
        <v>178</v>
      </c>
      <c r="G117" t="s">
        <v>179</v>
      </c>
      <c r="H117" t="s">
        <v>28</v>
      </c>
      <c r="I117">
        <v>11.2</v>
      </c>
      <c r="J117">
        <v>0</v>
      </c>
      <c r="O117">
        <f t="shared" si="102"/>
        <v>55874.62</v>
      </c>
      <c r="P117">
        <f t="shared" si="103"/>
        <v>32255.81</v>
      </c>
      <c r="Q117">
        <f t="shared" si="104"/>
        <v>2842.47</v>
      </c>
      <c r="R117">
        <f t="shared" si="105"/>
        <v>501.82</v>
      </c>
      <c r="S117">
        <f t="shared" si="106"/>
        <v>20776.34</v>
      </c>
      <c r="T117">
        <f t="shared" si="107"/>
        <v>0</v>
      </c>
      <c r="U117">
        <f t="shared" si="108"/>
        <v>406.67200000000003</v>
      </c>
      <c r="V117">
        <f t="shared" si="109"/>
        <v>8.3999999999999986</v>
      </c>
      <c r="W117">
        <f t="shared" si="110"/>
        <v>0</v>
      </c>
      <c r="X117">
        <f t="shared" si="111"/>
        <v>19150.34</v>
      </c>
      <c r="Y117">
        <f t="shared" si="112"/>
        <v>12766.9</v>
      </c>
      <c r="AA117">
        <v>39612629</v>
      </c>
      <c r="AB117">
        <f t="shared" si="113"/>
        <v>968.7</v>
      </c>
      <c r="AC117">
        <f t="shared" si="140"/>
        <v>559.22</v>
      </c>
      <c r="AD117">
        <f t="shared" si="141"/>
        <v>49.28</v>
      </c>
      <c r="AE117">
        <f t="shared" si="142"/>
        <v>8.6999999999999993</v>
      </c>
      <c r="AF117">
        <f t="shared" si="142"/>
        <v>360.2</v>
      </c>
      <c r="AG117">
        <f t="shared" si="114"/>
        <v>0</v>
      </c>
      <c r="AH117">
        <f t="shared" si="143"/>
        <v>36.31</v>
      </c>
      <c r="AI117">
        <f t="shared" si="143"/>
        <v>0.75</v>
      </c>
      <c r="AJ117">
        <f t="shared" si="115"/>
        <v>0</v>
      </c>
      <c r="AK117">
        <v>968.7</v>
      </c>
      <c r="AL117">
        <v>559.22</v>
      </c>
      <c r="AM117">
        <v>49.28</v>
      </c>
      <c r="AN117">
        <v>8.6999999999999993</v>
      </c>
      <c r="AO117">
        <v>360.2</v>
      </c>
      <c r="AP117">
        <v>0</v>
      </c>
      <c r="AQ117">
        <v>36.31</v>
      </c>
      <c r="AR117">
        <v>0.75</v>
      </c>
      <c r="AS117">
        <v>0</v>
      </c>
      <c r="AT117">
        <v>90</v>
      </c>
      <c r="AU117">
        <v>60</v>
      </c>
      <c r="AV117">
        <v>1</v>
      </c>
      <c r="AW117">
        <v>1</v>
      </c>
      <c r="AZ117">
        <v>5.15</v>
      </c>
      <c r="BA117">
        <v>5.15</v>
      </c>
      <c r="BB117">
        <v>5.15</v>
      </c>
      <c r="BC117">
        <v>5.15</v>
      </c>
      <c r="BD117" t="s">
        <v>3</v>
      </c>
      <c r="BE117" t="s">
        <v>3</v>
      </c>
      <c r="BF117" t="s">
        <v>3</v>
      </c>
      <c r="BG117" t="s">
        <v>3</v>
      </c>
      <c r="BH117">
        <v>0</v>
      </c>
      <c r="BI117">
        <v>1</v>
      </c>
      <c r="BJ117" t="s">
        <v>180</v>
      </c>
      <c r="BM117">
        <v>26001</v>
      </c>
      <c r="BN117">
        <v>0</v>
      </c>
      <c r="BO117" t="s">
        <v>3</v>
      </c>
      <c r="BP117">
        <v>0</v>
      </c>
      <c r="BQ117">
        <v>2</v>
      </c>
      <c r="BR117">
        <v>0</v>
      </c>
      <c r="BS117">
        <v>5.15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3</v>
      </c>
      <c r="BZ117">
        <v>100</v>
      </c>
      <c r="CA117">
        <v>70</v>
      </c>
      <c r="CF117">
        <v>0</v>
      </c>
      <c r="CG117">
        <v>0</v>
      </c>
      <c r="CM117">
        <v>0</v>
      </c>
      <c r="CN117" t="s">
        <v>3</v>
      </c>
      <c r="CO117">
        <v>0</v>
      </c>
      <c r="CP117">
        <f t="shared" si="116"/>
        <v>55874.619999999995</v>
      </c>
      <c r="CQ117">
        <f t="shared" si="117"/>
        <v>2879.9830000000002</v>
      </c>
      <c r="CR117">
        <f t="shared" si="118"/>
        <v>253.79200000000003</v>
      </c>
      <c r="CS117">
        <f t="shared" si="119"/>
        <v>44.805</v>
      </c>
      <c r="CT117">
        <f t="shared" si="120"/>
        <v>1855.03</v>
      </c>
      <c r="CU117">
        <f t="shared" si="121"/>
        <v>0</v>
      </c>
      <c r="CV117">
        <f t="shared" si="122"/>
        <v>36.31</v>
      </c>
      <c r="CW117">
        <f t="shared" si="123"/>
        <v>0.75</v>
      </c>
      <c r="CX117">
        <f t="shared" si="124"/>
        <v>0</v>
      </c>
      <c r="CY117">
        <f t="shared" si="125"/>
        <v>19150.343999999997</v>
      </c>
      <c r="CZ117">
        <f t="shared" si="126"/>
        <v>12766.896000000001</v>
      </c>
      <c r="DC117" t="s">
        <v>3</v>
      </c>
      <c r="DD117" t="s">
        <v>3</v>
      </c>
      <c r="DE117" t="s">
        <v>3</v>
      </c>
      <c r="DF117" t="s">
        <v>3</v>
      </c>
      <c r="DG117" t="s">
        <v>3</v>
      </c>
      <c r="DH117" t="s">
        <v>3</v>
      </c>
      <c r="DI117" t="s">
        <v>3</v>
      </c>
      <c r="DJ117" t="s">
        <v>3</v>
      </c>
      <c r="DK117" t="s">
        <v>3</v>
      </c>
      <c r="DL117" t="s">
        <v>3</v>
      </c>
      <c r="DM117" t="s">
        <v>3</v>
      </c>
      <c r="DN117">
        <v>0</v>
      </c>
      <c r="DO117">
        <v>0</v>
      </c>
      <c r="DP117">
        <v>1</v>
      </c>
      <c r="DQ117">
        <v>1</v>
      </c>
      <c r="DU117">
        <v>1007</v>
      </c>
      <c r="DV117" t="s">
        <v>28</v>
      </c>
      <c r="DW117" t="s">
        <v>28</v>
      </c>
      <c r="DX117">
        <v>1</v>
      </c>
      <c r="EE117">
        <v>39174543</v>
      </c>
      <c r="EF117">
        <v>2</v>
      </c>
      <c r="EG117" t="s">
        <v>19</v>
      </c>
      <c r="EH117">
        <v>0</v>
      </c>
      <c r="EI117" t="s">
        <v>3</v>
      </c>
      <c r="EJ117">
        <v>1</v>
      </c>
      <c r="EK117">
        <v>26001</v>
      </c>
      <c r="EL117" t="s">
        <v>174</v>
      </c>
      <c r="EM117" t="s">
        <v>175</v>
      </c>
      <c r="EO117" t="s">
        <v>3</v>
      </c>
      <c r="EQ117">
        <v>131072</v>
      </c>
      <c r="ER117">
        <v>968.7</v>
      </c>
      <c r="ES117">
        <v>559.22</v>
      </c>
      <c r="ET117">
        <v>49.28</v>
      </c>
      <c r="EU117">
        <v>8.6999999999999993</v>
      </c>
      <c r="EV117">
        <v>360.2</v>
      </c>
      <c r="EW117">
        <v>36.31</v>
      </c>
      <c r="EX117">
        <v>0.75</v>
      </c>
      <c r="EY117">
        <v>0</v>
      </c>
      <c r="FQ117">
        <v>0</v>
      </c>
      <c r="FR117">
        <f t="shared" si="127"/>
        <v>0</v>
      </c>
      <c r="FS117">
        <v>0</v>
      </c>
      <c r="FT117" t="s">
        <v>23</v>
      </c>
      <c r="FU117" t="s">
        <v>24</v>
      </c>
      <c r="FX117">
        <v>90</v>
      </c>
      <c r="FY117">
        <v>59.5</v>
      </c>
      <c r="GA117" t="s">
        <v>3</v>
      </c>
      <c r="GD117">
        <v>0</v>
      </c>
      <c r="GF117">
        <v>174555593</v>
      </c>
      <c r="GG117">
        <v>1</v>
      </c>
      <c r="GH117">
        <v>1</v>
      </c>
      <c r="GI117">
        <v>4</v>
      </c>
      <c r="GJ117">
        <v>0</v>
      </c>
      <c r="GK117">
        <f>ROUND(R117*(S12)/100,2)</f>
        <v>0</v>
      </c>
      <c r="GL117">
        <f t="shared" si="128"/>
        <v>0</v>
      </c>
      <c r="GM117">
        <f t="shared" si="129"/>
        <v>87791.86</v>
      </c>
      <c r="GN117">
        <f t="shared" si="130"/>
        <v>87791.86</v>
      </c>
      <c r="GO117">
        <f t="shared" si="131"/>
        <v>0</v>
      </c>
      <c r="GP117">
        <f t="shared" si="132"/>
        <v>0</v>
      </c>
      <c r="GR117">
        <v>0</v>
      </c>
      <c r="GS117">
        <v>3</v>
      </c>
      <c r="GT117">
        <v>0</v>
      </c>
      <c r="GU117" t="s">
        <v>3</v>
      </c>
      <c r="GV117">
        <f t="shared" si="133"/>
        <v>0</v>
      </c>
      <c r="GW117">
        <v>1</v>
      </c>
      <c r="GX117">
        <f t="shared" si="134"/>
        <v>0</v>
      </c>
      <c r="HA117">
        <v>0</v>
      </c>
      <c r="HB117">
        <v>0</v>
      </c>
      <c r="IK117">
        <v>0</v>
      </c>
    </row>
    <row r="118" spans="1:255" x14ac:dyDescent="0.2">
      <c r="A118" s="2">
        <v>18</v>
      </c>
      <c r="B118" s="2">
        <v>1</v>
      </c>
      <c r="C118" s="2">
        <v>237</v>
      </c>
      <c r="D118" s="2"/>
      <c r="E118" s="2" t="s">
        <v>181</v>
      </c>
      <c r="F118" s="2" t="s">
        <v>182</v>
      </c>
      <c r="G118" s="2" t="s">
        <v>183</v>
      </c>
      <c r="H118" s="2" t="s">
        <v>28</v>
      </c>
      <c r="I118" s="2">
        <f>I116*J118</f>
        <v>11.56288</v>
      </c>
      <c r="J118" s="2">
        <v>1.0324</v>
      </c>
      <c r="K118" s="2"/>
      <c r="L118" s="2"/>
      <c r="M118" s="2"/>
      <c r="N118" s="2"/>
      <c r="O118" s="2">
        <f t="shared" si="102"/>
        <v>0</v>
      </c>
      <c r="P118" s="2">
        <f t="shared" si="103"/>
        <v>0</v>
      </c>
      <c r="Q118" s="2">
        <f t="shared" si="104"/>
        <v>0</v>
      </c>
      <c r="R118" s="2">
        <f t="shared" si="105"/>
        <v>0</v>
      </c>
      <c r="S118" s="2">
        <f t="shared" si="106"/>
        <v>0</v>
      </c>
      <c r="T118" s="2">
        <f t="shared" si="107"/>
        <v>0</v>
      </c>
      <c r="U118" s="2">
        <f t="shared" si="108"/>
        <v>0</v>
      </c>
      <c r="V118" s="2">
        <f t="shared" si="109"/>
        <v>0</v>
      </c>
      <c r="W118" s="2">
        <f t="shared" si="110"/>
        <v>0</v>
      </c>
      <c r="X118" s="2">
        <f t="shared" si="111"/>
        <v>0</v>
      </c>
      <c r="Y118" s="2">
        <f t="shared" si="112"/>
        <v>0</v>
      </c>
      <c r="Z118" s="2"/>
      <c r="AA118" s="2">
        <v>39612628</v>
      </c>
      <c r="AB118" s="2">
        <f t="shared" si="113"/>
        <v>0</v>
      </c>
      <c r="AC118" s="2">
        <f t="shared" si="140"/>
        <v>0</v>
      </c>
      <c r="AD118" s="2">
        <f t="shared" si="141"/>
        <v>0</v>
      </c>
      <c r="AE118" s="2">
        <f t="shared" si="142"/>
        <v>0</v>
      </c>
      <c r="AF118" s="2">
        <f t="shared" si="142"/>
        <v>0</v>
      </c>
      <c r="AG118" s="2">
        <f t="shared" si="114"/>
        <v>0</v>
      </c>
      <c r="AH118" s="2">
        <f t="shared" si="143"/>
        <v>0</v>
      </c>
      <c r="AI118" s="2">
        <f t="shared" si="143"/>
        <v>0</v>
      </c>
      <c r="AJ118" s="2">
        <f t="shared" si="115"/>
        <v>0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  <c r="AT118" s="2">
        <v>90</v>
      </c>
      <c r="AU118" s="2">
        <v>60</v>
      </c>
      <c r="AV118" s="2">
        <v>1</v>
      </c>
      <c r="AW118" s="2">
        <v>1</v>
      </c>
      <c r="AX118" s="2"/>
      <c r="AY118" s="2"/>
      <c r="AZ118" s="2">
        <v>1</v>
      </c>
      <c r="BA118" s="2">
        <v>1</v>
      </c>
      <c r="BB118" s="2">
        <v>1</v>
      </c>
      <c r="BC118" s="2">
        <v>1</v>
      </c>
      <c r="BD118" s="2" t="s">
        <v>3</v>
      </c>
      <c r="BE118" s="2" t="s">
        <v>3</v>
      </c>
      <c r="BF118" s="2" t="s">
        <v>3</v>
      </c>
      <c r="BG118" s="2" t="s">
        <v>3</v>
      </c>
      <c r="BH118" s="2">
        <v>3</v>
      </c>
      <c r="BI118" s="2">
        <v>1</v>
      </c>
      <c r="BJ118" s="2" t="s">
        <v>3</v>
      </c>
      <c r="BK118" s="2"/>
      <c r="BL118" s="2"/>
      <c r="BM118" s="2">
        <v>26001</v>
      </c>
      <c r="BN118" s="2">
        <v>0</v>
      </c>
      <c r="BO118" s="2" t="s">
        <v>3</v>
      </c>
      <c r="BP118" s="2">
        <v>0</v>
      </c>
      <c r="BQ118" s="2">
        <v>2</v>
      </c>
      <c r="BR118" s="2">
        <v>0</v>
      </c>
      <c r="BS118" s="2">
        <v>1</v>
      </c>
      <c r="BT118" s="2">
        <v>1</v>
      </c>
      <c r="BU118" s="2">
        <v>1</v>
      </c>
      <c r="BV118" s="2">
        <v>1</v>
      </c>
      <c r="BW118" s="2">
        <v>1</v>
      </c>
      <c r="BX118" s="2">
        <v>1</v>
      </c>
      <c r="BY118" s="2" t="s">
        <v>3</v>
      </c>
      <c r="BZ118" s="2">
        <v>100</v>
      </c>
      <c r="CA118" s="2">
        <v>70</v>
      </c>
      <c r="CB118" s="2"/>
      <c r="CC118" s="2"/>
      <c r="CD118" s="2"/>
      <c r="CE118" s="2"/>
      <c r="CF118" s="2">
        <v>0</v>
      </c>
      <c r="CG118" s="2">
        <v>0</v>
      </c>
      <c r="CH118" s="2"/>
      <c r="CI118" s="2"/>
      <c r="CJ118" s="2"/>
      <c r="CK118" s="2"/>
      <c r="CL118" s="2"/>
      <c r="CM118" s="2">
        <v>0</v>
      </c>
      <c r="CN118" s="2" t="s">
        <v>3</v>
      </c>
      <c r="CO118" s="2">
        <v>0</v>
      </c>
      <c r="CP118" s="2">
        <f t="shared" si="116"/>
        <v>0</v>
      </c>
      <c r="CQ118" s="2">
        <f t="shared" si="117"/>
        <v>0</v>
      </c>
      <c r="CR118" s="2">
        <f t="shared" si="118"/>
        <v>0</v>
      </c>
      <c r="CS118" s="2">
        <f t="shared" si="119"/>
        <v>0</v>
      </c>
      <c r="CT118" s="2">
        <f t="shared" si="120"/>
        <v>0</v>
      </c>
      <c r="CU118" s="2">
        <f t="shared" si="121"/>
        <v>0</v>
      </c>
      <c r="CV118" s="2">
        <f t="shared" si="122"/>
        <v>0</v>
      </c>
      <c r="CW118" s="2">
        <f t="shared" si="123"/>
        <v>0</v>
      </c>
      <c r="CX118" s="2">
        <f t="shared" si="124"/>
        <v>0</v>
      </c>
      <c r="CY118" s="2">
        <f t="shared" si="125"/>
        <v>0</v>
      </c>
      <c r="CZ118" s="2">
        <f t="shared" si="126"/>
        <v>0</v>
      </c>
      <c r="DA118" s="2"/>
      <c r="DB118" s="2"/>
      <c r="DC118" s="2" t="s">
        <v>3</v>
      </c>
      <c r="DD118" s="2" t="s">
        <v>3</v>
      </c>
      <c r="DE118" s="2" t="s">
        <v>3</v>
      </c>
      <c r="DF118" s="2" t="s">
        <v>3</v>
      </c>
      <c r="DG118" s="2" t="s">
        <v>3</v>
      </c>
      <c r="DH118" s="2" t="s">
        <v>3</v>
      </c>
      <c r="DI118" s="2" t="s">
        <v>3</v>
      </c>
      <c r="DJ118" s="2" t="s">
        <v>3</v>
      </c>
      <c r="DK118" s="2" t="s">
        <v>3</v>
      </c>
      <c r="DL118" s="2" t="s">
        <v>3</v>
      </c>
      <c r="DM118" s="2" t="s">
        <v>3</v>
      </c>
      <c r="DN118" s="2">
        <v>0</v>
      </c>
      <c r="DO118" s="2">
        <v>0</v>
      </c>
      <c r="DP118" s="2">
        <v>1</v>
      </c>
      <c r="DQ118" s="2">
        <v>1</v>
      </c>
      <c r="DR118" s="2"/>
      <c r="DS118" s="2"/>
      <c r="DT118" s="2"/>
      <c r="DU118" s="2">
        <v>1007</v>
      </c>
      <c r="DV118" s="2" t="s">
        <v>28</v>
      </c>
      <c r="DW118" s="2" t="s">
        <v>28</v>
      </c>
      <c r="DX118" s="2">
        <v>1</v>
      </c>
      <c r="DY118" s="2"/>
      <c r="DZ118" s="2"/>
      <c r="EA118" s="2"/>
      <c r="EB118" s="2"/>
      <c r="EC118" s="2"/>
      <c r="ED118" s="2"/>
      <c r="EE118" s="2">
        <v>39174543</v>
      </c>
      <c r="EF118" s="2">
        <v>2</v>
      </c>
      <c r="EG118" s="2" t="s">
        <v>19</v>
      </c>
      <c r="EH118" s="2">
        <v>0</v>
      </c>
      <c r="EI118" s="2" t="s">
        <v>3</v>
      </c>
      <c r="EJ118" s="2">
        <v>1</v>
      </c>
      <c r="EK118" s="2">
        <v>26001</v>
      </c>
      <c r="EL118" s="2" t="s">
        <v>174</v>
      </c>
      <c r="EM118" s="2" t="s">
        <v>175</v>
      </c>
      <c r="EN118" s="2"/>
      <c r="EO118" s="2" t="s">
        <v>3</v>
      </c>
      <c r="EP118" s="2"/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>
        <v>0</v>
      </c>
      <c r="FR118" s="2">
        <f t="shared" si="127"/>
        <v>0</v>
      </c>
      <c r="FS118" s="2">
        <v>0</v>
      </c>
      <c r="FT118" s="2" t="s">
        <v>23</v>
      </c>
      <c r="FU118" s="2" t="s">
        <v>24</v>
      </c>
      <c r="FV118" s="2"/>
      <c r="FW118" s="2"/>
      <c r="FX118" s="2">
        <v>90</v>
      </c>
      <c r="FY118" s="2">
        <v>59.5</v>
      </c>
      <c r="FZ118" s="2"/>
      <c r="GA118" s="2" t="s">
        <v>3</v>
      </c>
      <c r="GB118" s="2"/>
      <c r="GC118" s="2"/>
      <c r="GD118" s="2">
        <v>0</v>
      </c>
      <c r="GE118" s="2"/>
      <c r="GF118" s="2">
        <v>-471572584</v>
      </c>
      <c r="GG118" s="2">
        <v>2</v>
      </c>
      <c r="GH118" s="2">
        <v>1</v>
      </c>
      <c r="GI118" s="2">
        <v>-2</v>
      </c>
      <c r="GJ118" s="2">
        <v>0</v>
      </c>
      <c r="GK118" s="2">
        <f>ROUND(R118*(R12)/100,2)</f>
        <v>0</v>
      </c>
      <c r="GL118" s="2">
        <f t="shared" si="128"/>
        <v>0</v>
      </c>
      <c r="GM118" s="2">
        <f t="shared" si="129"/>
        <v>0</v>
      </c>
      <c r="GN118" s="2">
        <f t="shared" si="130"/>
        <v>0</v>
      </c>
      <c r="GO118" s="2">
        <f t="shared" si="131"/>
        <v>0</v>
      </c>
      <c r="GP118" s="2">
        <f t="shared" si="132"/>
        <v>0</v>
      </c>
      <c r="GQ118" s="2"/>
      <c r="GR118" s="2">
        <v>0</v>
      </c>
      <c r="GS118" s="2">
        <v>3</v>
      </c>
      <c r="GT118" s="2">
        <v>0</v>
      </c>
      <c r="GU118" s="2" t="s">
        <v>3</v>
      </c>
      <c r="GV118" s="2">
        <f t="shared" si="133"/>
        <v>0</v>
      </c>
      <c r="GW118" s="2">
        <v>1</v>
      </c>
      <c r="GX118" s="2">
        <f t="shared" si="134"/>
        <v>0</v>
      </c>
      <c r="GY118" s="2"/>
      <c r="GZ118" s="2"/>
      <c r="HA118" s="2">
        <v>0</v>
      </c>
      <c r="HB118" s="2">
        <v>0</v>
      </c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>
        <v>0</v>
      </c>
      <c r="IL118" s="2"/>
      <c r="IM118" s="2"/>
      <c r="IN118" s="2"/>
      <c r="IO118" s="2"/>
      <c r="IP118" s="2"/>
      <c r="IQ118" s="2"/>
      <c r="IR118" s="2"/>
      <c r="IS118" s="2"/>
      <c r="IT118" s="2"/>
      <c r="IU118" s="2"/>
    </row>
    <row r="119" spans="1:255" x14ac:dyDescent="0.2">
      <c r="A119">
        <v>18</v>
      </c>
      <c r="B119">
        <v>1</v>
      </c>
      <c r="C119">
        <v>244</v>
      </c>
      <c r="E119" t="s">
        <v>181</v>
      </c>
      <c r="F119" t="s">
        <v>182</v>
      </c>
      <c r="G119" t="s">
        <v>183</v>
      </c>
      <c r="H119" t="s">
        <v>28</v>
      </c>
      <c r="I119">
        <f>I117*J119</f>
        <v>11.56288</v>
      </c>
      <c r="J119">
        <v>1.0324</v>
      </c>
      <c r="O119">
        <f t="shared" si="102"/>
        <v>0</v>
      </c>
      <c r="P119">
        <f t="shared" si="103"/>
        <v>0</v>
      </c>
      <c r="Q119">
        <f t="shared" si="104"/>
        <v>0</v>
      </c>
      <c r="R119">
        <f t="shared" si="105"/>
        <v>0</v>
      </c>
      <c r="S119">
        <f t="shared" si="106"/>
        <v>0</v>
      </c>
      <c r="T119">
        <f t="shared" si="107"/>
        <v>0</v>
      </c>
      <c r="U119">
        <f t="shared" si="108"/>
        <v>0</v>
      </c>
      <c r="V119">
        <f t="shared" si="109"/>
        <v>0</v>
      </c>
      <c r="W119">
        <f t="shared" si="110"/>
        <v>0</v>
      </c>
      <c r="X119">
        <f t="shared" si="111"/>
        <v>0</v>
      </c>
      <c r="Y119">
        <f t="shared" si="112"/>
        <v>0</v>
      </c>
      <c r="AA119">
        <v>39612629</v>
      </c>
      <c r="AB119">
        <f t="shared" si="113"/>
        <v>0</v>
      </c>
      <c r="AC119">
        <f t="shared" si="140"/>
        <v>0</v>
      </c>
      <c r="AD119">
        <f t="shared" si="141"/>
        <v>0</v>
      </c>
      <c r="AE119">
        <f t="shared" si="142"/>
        <v>0</v>
      </c>
      <c r="AF119">
        <f t="shared" si="142"/>
        <v>0</v>
      </c>
      <c r="AG119">
        <f t="shared" si="114"/>
        <v>0</v>
      </c>
      <c r="AH119">
        <f t="shared" si="143"/>
        <v>0</v>
      </c>
      <c r="AI119">
        <f t="shared" si="143"/>
        <v>0</v>
      </c>
      <c r="AJ119">
        <f t="shared" si="115"/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90</v>
      </c>
      <c r="AU119">
        <v>60</v>
      </c>
      <c r="AV119">
        <v>1</v>
      </c>
      <c r="AW119">
        <v>1</v>
      </c>
      <c r="AZ119">
        <v>5.15</v>
      </c>
      <c r="BA119">
        <v>1</v>
      </c>
      <c r="BB119">
        <v>1</v>
      </c>
      <c r="BC119">
        <v>5.15</v>
      </c>
      <c r="BD119" t="s">
        <v>3</v>
      </c>
      <c r="BE119" t="s">
        <v>3</v>
      </c>
      <c r="BF119" t="s">
        <v>3</v>
      </c>
      <c r="BG119" t="s">
        <v>3</v>
      </c>
      <c r="BH119">
        <v>3</v>
      </c>
      <c r="BI119">
        <v>1</v>
      </c>
      <c r="BJ119" t="s">
        <v>3</v>
      </c>
      <c r="BM119">
        <v>26001</v>
      </c>
      <c r="BN119">
        <v>0</v>
      </c>
      <c r="BO119" t="s">
        <v>3</v>
      </c>
      <c r="BP119">
        <v>0</v>
      </c>
      <c r="BQ119">
        <v>2</v>
      </c>
      <c r="BR119">
        <v>0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3</v>
      </c>
      <c r="BZ119">
        <v>100</v>
      </c>
      <c r="CA119">
        <v>70</v>
      </c>
      <c r="CF119">
        <v>0</v>
      </c>
      <c r="CG119">
        <v>0</v>
      </c>
      <c r="CM119">
        <v>0</v>
      </c>
      <c r="CN119" t="s">
        <v>3</v>
      </c>
      <c r="CO119">
        <v>0</v>
      </c>
      <c r="CP119">
        <f t="shared" si="116"/>
        <v>0</v>
      </c>
      <c r="CQ119">
        <f t="shared" si="117"/>
        <v>0</v>
      </c>
      <c r="CR119">
        <f t="shared" si="118"/>
        <v>0</v>
      </c>
      <c r="CS119">
        <f t="shared" si="119"/>
        <v>0</v>
      </c>
      <c r="CT119">
        <f t="shared" si="120"/>
        <v>0</v>
      </c>
      <c r="CU119">
        <f t="shared" si="121"/>
        <v>0</v>
      </c>
      <c r="CV119">
        <f t="shared" si="122"/>
        <v>0</v>
      </c>
      <c r="CW119">
        <f t="shared" si="123"/>
        <v>0</v>
      </c>
      <c r="CX119">
        <f t="shared" si="124"/>
        <v>0</v>
      </c>
      <c r="CY119">
        <f t="shared" si="125"/>
        <v>0</v>
      </c>
      <c r="CZ119">
        <f t="shared" si="126"/>
        <v>0</v>
      </c>
      <c r="DC119" t="s">
        <v>3</v>
      </c>
      <c r="DD119" t="s">
        <v>3</v>
      </c>
      <c r="DE119" t="s">
        <v>3</v>
      </c>
      <c r="DF119" t="s">
        <v>3</v>
      </c>
      <c r="DG119" t="s">
        <v>3</v>
      </c>
      <c r="DH119" t="s">
        <v>3</v>
      </c>
      <c r="DI119" t="s">
        <v>3</v>
      </c>
      <c r="DJ119" t="s">
        <v>3</v>
      </c>
      <c r="DK119" t="s">
        <v>3</v>
      </c>
      <c r="DL119" t="s">
        <v>3</v>
      </c>
      <c r="DM119" t="s">
        <v>3</v>
      </c>
      <c r="DN119">
        <v>0</v>
      </c>
      <c r="DO119">
        <v>0</v>
      </c>
      <c r="DP119">
        <v>1</v>
      </c>
      <c r="DQ119">
        <v>1</v>
      </c>
      <c r="DU119">
        <v>1007</v>
      </c>
      <c r="DV119" t="s">
        <v>28</v>
      </c>
      <c r="DW119" t="s">
        <v>28</v>
      </c>
      <c r="DX119">
        <v>1</v>
      </c>
      <c r="EE119">
        <v>39174543</v>
      </c>
      <c r="EF119">
        <v>2</v>
      </c>
      <c r="EG119" t="s">
        <v>19</v>
      </c>
      <c r="EH119">
        <v>0</v>
      </c>
      <c r="EI119" t="s">
        <v>3</v>
      </c>
      <c r="EJ119">
        <v>1</v>
      </c>
      <c r="EK119">
        <v>26001</v>
      </c>
      <c r="EL119" t="s">
        <v>174</v>
      </c>
      <c r="EM119" t="s">
        <v>175</v>
      </c>
      <c r="EO119" t="s">
        <v>3</v>
      </c>
      <c r="EQ119">
        <v>0</v>
      </c>
      <c r="ER119">
        <v>0</v>
      </c>
      <c r="ES119">
        <v>0</v>
      </c>
      <c r="ET119">
        <v>0</v>
      </c>
      <c r="EU119">
        <v>0</v>
      </c>
      <c r="EV119">
        <v>0</v>
      </c>
      <c r="EW119">
        <v>0</v>
      </c>
      <c r="EX119">
        <v>0</v>
      </c>
      <c r="FQ119">
        <v>0</v>
      </c>
      <c r="FR119">
        <f t="shared" si="127"/>
        <v>0</v>
      </c>
      <c r="FS119">
        <v>0</v>
      </c>
      <c r="FT119" t="s">
        <v>23</v>
      </c>
      <c r="FU119" t="s">
        <v>24</v>
      </c>
      <c r="FX119">
        <v>90</v>
      </c>
      <c r="FY119">
        <v>59.5</v>
      </c>
      <c r="GA119" t="s">
        <v>3</v>
      </c>
      <c r="GD119">
        <v>0</v>
      </c>
      <c r="GF119">
        <v>-471572584</v>
      </c>
      <c r="GG119">
        <v>1</v>
      </c>
      <c r="GH119">
        <v>1</v>
      </c>
      <c r="GI119">
        <v>4</v>
      </c>
      <c r="GJ119">
        <v>0</v>
      </c>
      <c r="GK119">
        <f>ROUND(R119*(S12)/100,2)</f>
        <v>0</v>
      </c>
      <c r="GL119">
        <f t="shared" si="128"/>
        <v>0</v>
      </c>
      <c r="GM119">
        <f t="shared" si="129"/>
        <v>0</v>
      </c>
      <c r="GN119">
        <f t="shared" si="130"/>
        <v>0</v>
      </c>
      <c r="GO119">
        <f t="shared" si="131"/>
        <v>0</v>
      </c>
      <c r="GP119">
        <f t="shared" si="132"/>
        <v>0</v>
      </c>
      <c r="GR119">
        <v>0</v>
      </c>
      <c r="GS119">
        <v>3</v>
      </c>
      <c r="GT119">
        <v>0</v>
      </c>
      <c r="GU119" t="s">
        <v>3</v>
      </c>
      <c r="GV119">
        <f t="shared" si="133"/>
        <v>0</v>
      </c>
      <c r="GW119">
        <v>1</v>
      </c>
      <c r="GX119">
        <f t="shared" si="134"/>
        <v>0</v>
      </c>
      <c r="HA119">
        <v>0</v>
      </c>
      <c r="HB119">
        <v>0</v>
      </c>
      <c r="IK119">
        <v>0</v>
      </c>
    </row>
    <row r="120" spans="1:255" x14ac:dyDescent="0.2">
      <c r="A120" s="2">
        <v>18</v>
      </c>
      <c r="B120" s="2">
        <v>1</v>
      </c>
      <c r="C120" s="2">
        <v>236</v>
      </c>
      <c r="D120" s="2"/>
      <c r="E120" s="2" t="s">
        <v>184</v>
      </c>
      <c r="F120" s="2" t="s">
        <v>185</v>
      </c>
      <c r="G120" s="2" t="s">
        <v>186</v>
      </c>
      <c r="H120" s="2" t="s">
        <v>28</v>
      </c>
      <c r="I120" s="2">
        <f>I116*J120</f>
        <v>11.56288</v>
      </c>
      <c r="J120" s="2">
        <v>1.0324</v>
      </c>
      <c r="K120" s="2"/>
      <c r="L120" s="2"/>
      <c r="M120" s="2"/>
      <c r="N120" s="2"/>
      <c r="O120" s="2">
        <f t="shared" ref="O120:O151" si="144">ROUND(CP120,2)</f>
        <v>8117.03</v>
      </c>
      <c r="P120" s="2">
        <f t="shared" ref="P120:P151" si="145">ROUND(CQ120*I120,2)</f>
        <v>8117.03</v>
      </c>
      <c r="Q120" s="2">
        <f t="shared" ref="Q120:Q151" si="146">ROUND(CR120*I120,2)</f>
        <v>0</v>
      </c>
      <c r="R120" s="2">
        <f t="shared" ref="R120:R151" si="147">ROUND(CS120*I120,2)</f>
        <v>0</v>
      </c>
      <c r="S120" s="2">
        <f t="shared" ref="S120:S151" si="148">ROUND(CT120*I120,2)</f>
        <v>0</v>
      </c>
      <c r="T120" s="2">
        <f t="shared" ref="T120:T151" si="149">ROUND(CU120*I120,2)</f>
        <v>0</v>
      </c>
      <c r="U120" s="2">
        <f t="shared" ref="U120:U151" si="150">CV120*I120</f>
        <v>0</v>
      </c>
      <c r="V120" s="2">
        <f t="shared" ref="V120:V151" si="151">CW120*I120</f>
        <v>0</v>
      </c>
      <c r="W120" s="2">
        <f t="shared" ref="W120:W151" si="152">ROUND(CX120*I120,2)</f>
        <v>0</v>
      </c>
      <c r="X120" s="2">
        <f t="shared" ref="X120:X151" si="153">ROUND(CY120,2)</f>
        <v>0</v>
      </c>
      <c r="Y120" s="2">
        <f t="shared" ref="Y120:Y151" si="154">ROUND(CZ120,2)</f>
        <v>0</v>
      </c>
      <c r="Z120" s="2"/>
      <c r="AA120" s="2">
        <v>39612628</v>
      </c>
      <c r="AB120" s="2">
        <f t="shared" ref="AB120:AB151" si="155">ROUND((AC120+AD120+AF120),6)</f>
        <v>701.99</v>
      </c>
      <c r="AC120" s="2">
        <f t="shared" si="140"/>
        <v>701.99</v>
      </c>
      <c r="AD120" s="2">
        <f t="shared" si="141"/>
        <v>0</v>
      </c>
      <c r="AE120" s="2">
        <f t="shared" si="142"/>
        <v>0</v>
      </c>
      <c r="AF120" s="2">
        <f t="shared" si="142"/>
        <v>0</v>
      </c>
      <c r="AG120" s="2">
        <f t="shared" ref="AG120:AG151" si="156">ROUND((AP120),6)</f>
        <v>0</v>
      </c>
      <c r="AH120" s="2">
        <f t="shared" si="143"/>
        <v>0</v>
      </c>
      <c r="AI120" s="2">
        <f t="shared" si="143"/>
        <v>0</v>
      </c>
      <c r="AJ120" s="2">
        <f t="shared" ref="AJ120:AJ151" si="157">ROUND((AS120),6)</f>
        <v>0</v>
      </c>
      <c r="AK120" s="2">
        <v>701.99</v>
      </c>
      <c r="AL120" s="2">
        <v>701.99</v>
      </c>
      <c r="AM120" s="2">
        <v>0</v>
      </c>
      <c r="AN120" s="2">
        <v>0</v>
      </c>
      <c r="AO120" s="2">
        <v>0</v>
      </c>
      <c r="AP120" s="2">
        <v>0</v>
      </c>
      <c r="AQ120" s="2">
        <v>0</v>
      </c>
      <c r="AR120" s="2">
        <v>0</v>
      </c>
      <c r="AS120" s="2">
        <v>0</v>
      </c>
      <c r="AT120" s="2">
        <v>90</v>
      </c>
      <c r="AU120" s="2">
        <v>60</v>
      </c>
      <c r="AV120" s="2">
        <v>1</v>
      </c>
      <c r="AW120" s="2">
        <v>1</v>
      </c>
      <c r="AX120" s="2"/>
      <c r="AY120" s="2"/>
      <c r="AZ120" s="2">
        <v>1</v>
      </c>
      <c r="BA120" s="2">
        <v>1</v>
      </c>
      <c r="BB120" s="2">
        <v>1</v>
      </c>
      <c r="BC120" s="2">
        <v>1</v>
      </c>
      <c r="BD120" s="2" t="s">
        <v>3</v>
      </c>
      <c r="BE120" s="2" t="s">
        <v>3</v>
      </c>
      <c r="BF120" s="2" t="s">
        <v>3</v>
      </c>
      <c r="BG120" s="2" t="s">
        <v>3</v>
      </c>
      <c r="BH120" s="2">
        <v>3</v>
      </c>
      <c r="BI120" s="2">
        <v>1</v>
      </c>
      <c r="BJ120" s="2" t="s">
        <v>187</v>
      </c>
      <c r="BK120" s="2"/>
      <c r="BL120" s="2"/>
      <c r="BM120" s="2">
        <v>26001</v>
      </c>
      <c r="BN120" s="2">
        <v>0</v>
      </c>
      <c r="BO120" s="2" t="s">
        <v>3</v>
      </c>
      <c r="BP120" s="2">
        <v>0</v>
      </c>
      <c r="BQ120" s="2">
        <v>2</v>
      </c>
      <c r="BR120" s="2">
        <v>0</v>
      </c>
      <c r="BS120" s="2">
        <v>1</v>
      </c>
      <c r="BT120" s="2">
        <v>1</v>
      </c>
      <c r="BU120" s="2">
        <v>1</v>
      </c>
      <c r="BV120" s="2">
        <v>1</v>
      </c>
      <c r="BW120" s="2">
        <v>1</v>
      </c>
      <c r="BX120" s="2">
        <v>1</v>
      </c>
      <c r="BY120" s="2" t="s">
        <v>3</v>
      </c>
      <c r="BZ120" s="2">
        <v>100</v>
      </c>
      <c r="CA120" s="2">
        <v>70</v>
      </c>
      <c r="CB120" s="2"/>
      <c r="CC120" s="2"/>
      <c r="CD120" s="2"/>
      <c r="CE120" s="2"/>
      <c r="CF120" s="2">
        <v>0</v>
      </c>
      <c r="CG120" s="2">
        <v>0</v>
      </c>
      <c r="CH120" s="2"/>
      <c r="CI120" s="2"/>
      <c r="CJ120" s="2"/>
      <c r="CK120" s="2"/>
      <c r="CL120" s="2"/>
      <c r="CM120" s="2">
        <v>0</v>
      </c>
      <c r="CN120" s="2" t="s">
        <v>3</v>
      </c>
      <c r="CO120" s="2">
        <v>0</v>
      </c>
      <c r="CP120" s="2">
        <f t="shared" ref="CP120:CP151" si="158">(P120+Q120+S120)</f>
        <v>8117.03</v>
      </c>
      <c r="CQ120" s="2">
        <f t="shared" ref="CQ120:CQ151" si="159">AC120*BC120</f>
        <v>701.99</v>
      </c>
      <c r="CR120" s="2">
        <f t="shared" ref="CR120:CR151" si="160">AD120*BB120</f>
        <v>0</v>
      </c>
      <c r="CS120" s="2">
        <f t="shared" ref="CS120:CS151" si="161">AE120*BS120</f>
        <v>0</v>
      </c>
      <c r="CT120" s="2">
        <f t="shared" ref="CT120:CT151" si="162">AF120*BA120</f>
        <v>0</v>
      </c>
      <c r="CU120" s="2">
        <f t="shared" ref="CU120:CU151" si="163">AG120</f>
        <v>0</v>
      </c>
      <c r="CV120" s="2">
        <f t="shared" ref="CV120:CV151" si="164">AH120</f>
        <v>0</v>
      </c>
      <c r="CW120" s="2">
        <f t="shared" ref="CW120:CW151" si="165">AI120</f>
        <v>0</v>
      </c>
      <c r="CX120" s="2">
        <f t="shared" ref="CX120:CX151" si="166">AJ120</f>
        <v>0</v>
      </c>
      <c r="CY120" s="2">
        <f t="shared" ref="CY120:CY151" si="167">(((S120+R120)*AT120)/100)</f>
        <v>0</v>
      </c>
      <c r="CZ120" s="2">
        <f t="shared" ref="CZ120:CZ151" si="168">(((S120+R120)*AU120)/100)</f>
        <v>0</v>
      </c>
      <c r="DA120" s="2"/>
      <c r="DB120" s="2"/>
      <c r="DC120" s="2" t="s">
        <v>3</v>
      </c>
      <c r="DD120" s="2" t="s">
        <v>3</v>
      </c>
      <c r="DE120" s="2" t="s">
        <v>3</v>
      </c>
      <c r="DF120" s="2" t="s">
        <v>3</v>
      </c>
      <c r="DG120" s="2" t="s">
        <v>3</v>
      </c>
      <c r="DH120" s="2" t="s">
        <v>3</v>
      </c>
      <c r="DI120" s="2" t="s">
        <v>3</v>
      </c>
      <c r="DJ120" s="2" t="s">
        <v>3</v>
      </c>
      <c r="DK120" s="2" t="s">
        <v>3</v>
      </c>
      <c r="DL120" s="2" t="s">
        <v>3</v>
      </c>
      <c r="DM120" s="2" t="s">
        <v>3</v>
      </c>
      <c r="DN120" s="2">
        <v>0</v>
      </c>
      <c r="DO120" s="2">
        <v>0</v>
      </c>
      <c r="DP120" s="2">
        <v>1</v>
      </c>
      <c r="DQ120" s="2">
        <v>1</v>
      </c>
      <c r="DR120" s="2"/>
      <c r="DS120" s="2"/>
      <c r="DT120" s="2"/>
      <c r="DU120" s="2">
        <v>1007</v>
      </c>
      <c r="DV120" s="2" t="s">
        <v>28</v>
      </c>
      <c r="DW120" s="2" t="s">
        <v>28</v>
      </c>
      <c r="DX120" s="2">
        <v>1</v>
      </c>
      <c r="DY120" s="2"/>
      <c r="DZ120" s="2"/>
      <c r="EA120" s="2"/>
      <c r="EB120" s="2"/>
      <c r="EC120" s="2"/>
      <c r="ED120" s="2"/>
      <c r="EE120" s="2">
        <v>39174543</v>
      </c>
      <c r="EF120" s="2">
        <v>2</v>
      </c>
      <c r="EG120" s="2" t="s">
        <v>19</v>
      </c>
      <c r="EH120" s="2">
        <v>0</v>
      </c>
      <c r="EI120" s="2" t="s">
        <v>3</v>
      </c>
      <c r="EJ120" s="2">
        <v>1</v>
      </c>
      <c r="EK120" s="2">
        <v>26001</v>
      </c>
      <c r="EL120" s="2" t="s">
        <v>174</v>
      </c>
      <c r="EM120" s="2" t="s">
        <v>175</v>
      </c>
      <c r="EN120" s="2"/>
      <c r="EO120" s="2" t="s">
        <v>3</v>
      </c>
      <c r="EP120" s="2"/>
      <c r="EQ120" s="2">
        <v>0</v>
      </c>
      <c r="ER120" s="2">
        <v>701.99</v>
      </c>
      <c r="ES120" s="2">
        <v>701.99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>
        <v>0</v>
      </c>
      <c r="FR120" s="2">
        <f t="shared" ref="FR120:FR151" si="169">ROUND(IF(AND(BH120=3,BI120=3),P120,0),2)</f>
        <v>0</v>
      </c>
      <c r="FS120" s="2">
        <v>0</v>
      </c>
      <c r="FT120" s="2" t="s">
        <v>23</v>
      </c>
      <c r="FU120" s="2" t="s">
        <v>24</v>
      </c>
      <c r="FV120" s="2"/>
      <c r="FW120" s="2"/>
      <c r="FX120" s="2">
        <v>90</v>
      </c>
      <c r="FY120" s="2">
        <v>59.5</v>
      </c>
      <c r="FZ120" s="2"/>
      <c r="GA120" s="2" t="s">
        <v>3</v>
      </c>
      <c r="GB120" s="2"/>
      <c r="GC120" s="2"/>
      <c r="GD120" s="2">
        <v>0</v>
      </c>
      <c r="GE120" s="2"/>
      <c r="GF120" s="2">
        <v>784463824</v>
      </c>
      <c r="GG120" s="2">
        <v>2</v>
      </c>
      <c r="GH120" s="2">
        <v>1</v>
      </c>
      <c r="GI120" s="2">
        <v>-2</v>
      </c>
      <c r="GJ120" s="2">
        <v>0</v>
      </c>
      <c r="GK120" s="2">
        <f>ROUND(R120*(R12)/100,2)</f>
        <v>0</v>
      </c>
      <c r="GL120" s="2">
        <f t="shared" ref="GL120:GL151" si="170">ROUND(IF(AND(BH120=3,BI120=3,FS120&lt;&gt;0),P120,0),2)</f>
        <v>0</v>
      </c>
      <c r="GM120" s="2">
        <f t="shared" ref="GM120:GM151" si="171">ROUND(O120+X120+Y120+GK120,2)+GX120</f>
        <v>8117.03</v>
      </c>
      <c r="GN120" s="2">
        <f t="shared" ref="GN120:GN151" si="172">IF(OR(BI120=0,BI120=1),ROUND(O120+X120+Y120+GK120,2),0)</f>
        <v>8117.03</v>
      </c>
      <c r="GO120" s="2">
        <f t="shared" ref="GO120:GO151" si="173">IF(BI120=2,ROUND(O120+X120+Y120+GK120,2),0)</f>
        <v>0</v>
      </c>
      <c r="GP120" s="2">
        <f t="shared" ref="GP120:GP151" si="174">IF(BI120=4,ROUND(O120+X120+Y120+GK120,2)+GX120,0)</f>
        <v>0</v>
      </c>
      <c r="GQ120" s="2"/>
      <c r="GR120" s="2">
        <v>0</v>
      </c>
      <c r="GS120" s="2">
        <v>3</v>
      </c>
      <c r="GT120" s="2">
        <v>0</v>
      </c>
      <c r="GU120" s="2" t="s">
        <v>3</v>
      </c>
      <c r="GV120" s="2">
        <f t="shared" ref="GV120:GV151" si="175">ROUND(GT120,6)</f>
        <v>0</v>
      </c>
      <c r="GW120" s="2">
        <v>1</v>
      </c>
      <c r="GX120" s="2">
        <f t="shared" ref="GX120:GX151" si="176">ROUND(GV120*GW120*I120,2)</f>
        <v>0</v>
      </c>
      <c r="GY120" s="2"/>
      <c r="GZ120" s="2"/>
      <c r="HA120" s="2">
        <v>0</v>
      </c>
      <c r="HB120" s="2">
        <v>0</v>
      </c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>
        <v>0</v>
      </c>
      <c r="IL120" s="2"/>
      <c r="IM120" s="2"/>
      <c r="IN120" s="2"/>
      <c r="IO120" s="2"/>
      <c r="IP120" s="2"/>
      <c r="IQ120" s="2"/>
      <c r="IR120" s="2"/>
      <c r="IS120" s="2"/>
      <c r="IT120" s="2"/>
      <c r="IU120" s="2"/>
    </row>
    <row r="121" spans="1:255" x14ac:dyDescent="0.2">
      <c r="A121">
        <v>18</v>
      </c>
      <c r="B121">
        <v>1</v>
      </c>
      <c r="C121">
        <v>243</v>
      </c>
      <c r="E121" t="s">
        <v>184</v>
      </c>
      <c r="F121" t="s">
        <v>185</v>
      </c>
      <c r="G121" t="s">
        <v>186</v>
      </c>
      <c r="H121" t="s">
        <v>28</v>
      </c>
      <c r="I121">
        <f>I117*J121</f>
        <v>11.56288</v>
      </c>
      <c r="J121">
        <v>1.0324</v>
      </c>
      <c r="O121">
        <f t="shared" si="144"/>
        <v>41802.68</v>
      </c>
      <c r="P121">
        <f t="shared" si="145"/>
        <v>41802.68</v>
      </c>
      <c r="Q121">
        <f t="shared" si="146"/>
        <v>0</v>
      </c>
      <c r="R121">
        <f t="shared" si="147"/>
        <v>0</v>
      </c>
      <c r="S121">
        <f t="shared" si="148"/>
        <v>0</v>
      </c>
      <c r="T121">
        <f t="shared" si="149"/>
        <v>0</v>
      </c>
      <c r="U121">
        <f t="shared" si="150"/>
        <v>0</v>
      </c>
      <c r="V121">
        <f t="shared" si="151"/>
        <v>0</v>
      </c>
      <c r="W121">
        <f t="shared" si="152"/>
        <v>0</v>
      </c>
      <c r="X121">
        <f t="shared" si="153"/>
        <v>0</v>
      </c>
      <c r="Y121">
        <f t="shared" si="154"/>
        <v>0</v>
      </c>
      <c r="AA121">
        <v>39612629</v>
      </c>
      <c r="AB121">
        <f t="shared" si="155"/>
        <v>701.99</v>
      </c>
      <c r="AC121">
        <f t="shared" si="140"/>
        <v>701.99</v>
      </c>
      <c r="AD121">
        <f t="shared" si="141"/>
        <v>0</v>
      </c>
      <c r="AE121">
        <f t="shared" si="142"/>
        <v>0</v>
      </c>
      <c r="AF121">
        <f t="shared" si="142"/>
        <v>0</v>
      </c>
      <c r="AG121">
        <f t="shared" si="156"/>
        <v>0</v>
      </c>
      <c r="AH121">
        <f t="shared" si="143"/>
        <v>0</v>
      </c>
      <c r="AI121">
        <f t="shared" si="143"/>
        <v>0</v>
      </c>
      <c r="AJ121">
        <f t="shared" si="157"/>
        <v>0</v>
      </c>
      <c r="AK121">
        <v>701.99</v>
      </c>
      <c r="AL121">
        <v>701.99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90</v>
      </c>
      <c r="AU121">
        <v>60</v>
      </c>
      <c r="AV121">
        <v>1</v>
      </c>
      <c r="AW121">
        <v>1</v>
      </c>
      <c r="AZ121">
        <v>5.15</v>
      </c>
      <c r="BA121">
        <v>1</v>
      </c>
      <c r="BB121">
        <v>1</v>
      </c>
      <c r="BC121">
        <v>5.15</v>
      </c>
      <c r="BD121" t="s">
        <v>3</v>
      </c>
      <c r="BE121" t="s">
        <v>3</v>
      </c>
      <c r="BF121" t="s">
        <v>3</v>
      </c>
      <c r="BG121" t="s">
        <v>3</v>
      </c>
      <c r="BH121">
        <v>3</v>
      </c>
      <c r="BI121">
        <v>1</v>
      </c>
      <c r="BJ121" t="s">
        <v>187</v>
      </c>
      <c r="BM121">
        <v>26001</v>
      </c>
      <c r="BN121">
        <v>0</v>
      </c>
      <c r="BO121" t="s">
        <v>3</v>
      </c>
      <c r="BP121">
        <v>0</v>
      </c>
      <c r="BQ121">
        <v>2</v>
      </c>
      <c r="BR121">
        <v>0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3</v>
      </c>
      <c r="BZ121">
        <v>100</v>
      </c>
      <c r="CA121">
        <v>70</v>
      </c>
      <c r="CF121">
        <v>0</v>
      </c>
      <c r="CG121">
        <v>0</v>
      </c>
      <c r="CM121">
        <v>0</v>
      </c>
      <c r="CN121" t="s">
        <v>3</v>
      </c>
      <c r="CO121">
        <v>0</v>
      </c>
      <c r="CP121">
        <f t="shared" si="158"/>
        <v>41802.68</v>
      </c>
      <c r="CQ121">
        <f t="shared" si="159"/>
        <v>3615.2485000000001</v>
      </c>
      <c r="CR121">
        <f t="shared" si="160"/>
        <v>0</v>
      </c>
      <c r="CS121">
        <f t="shared" si="161"/>
        <v>0</v>
      </c>
      <c r="CT121">
        <f t="shared" si="162"/>
        <v>0</v>
      </c>
      <c r="CU121">
        <f t="shared" si="163"/>
        <v>0</v>
      </c>
      <c r="CV121">
        <f t="shared" si="164"/>
        <v>0</v>
      </c>
      <c r="CW121">
        <f t="shared" si="165"/>
        <v>0</v>
      </c>
      <c r="CX121">
        <f t="shared" si="166"/>
        <v>0</v>
      </c>
      <c r="CY121">
        <f t="shared" si="167"/>
        <v>0</v>
      </c>
      <c r="CZ121">
        <f t="shared" si="168"/>
        <v>0</v>
      </c>
      <c r="DC121" t="s">
        <v>3</v>
      </c>
      <c r="DD121" t="s">
        <v>3</v>
      </c>
      <c r="DE121" t="s">
        <v>3</v>
      </c>
      <c r="DF121" t="s">
        <v>3</v>
      </c>
      <c r="DG121" t="s">
        <v>3</v>
      </c>
      <c r="DH121" t="s">
        <v>3</v>
      </c>
      <c r="DI121" t="s">
        <v>3</v>
      </c>
      <c r="DJ121" t="s">
        <v>3</v>
      </c>
      <c r="DK121" t="s">
        <v>3</v>
      </c>
      <c r="DL121" t="s">
        <v>3</v>
      </c>
      <c r="DM121" t="s">
        <v>3</v>
      </c>
      <c r="DN121">
        <v>0</v>
      </c>
      <c r="DO121">
        <v>0</v>
      </c>
      <c r="DP121">
        <v>1</v>
      </c>
      <c r="DQ121">
        <v>1</v>
      </c>
      <c r="DU121">
        <v>1007</v>
      </c>
      <c r="DV121" t="s">
        <v>28</v>
      </c>
      <c r="DW121" t="s">
        <v>28</v>
      </c>
      <c r="DX121">
        <v>1</v>
      </c>
      <c r="EE121">
        <v>39174543</v>
      </c>
      <c r="EF121">
        <v>2</v>
      </c>
      <c r="EG121" t="s">
        <v>19</v>
      </c>
      <c r="EH121">
        <v>0</v>
      </c>
      <c r="EI121" t="s">
        <v>3</v>
      </c>
      <c r="EJ121">
        <v>1</v>
      </c>
      <c r="EK121">
        <v>26001</v>
      </c>
      <c r="EL121" t="s">
        <v>174</v>
      </c>
      <c r="EM121" t="s">
        <v>175</v>
      </c>
      <c r="EO121" t="s">
        <v>3</v>
      </c>
      <c r="EQ121">
        <v>0</v>
      </c>
      <c r="ER121">
        <v>701.99</v>
      </c>
      <c r="ES121">
        <v>701.99</v>
      </c>
      <c r="ET121">
        <v>0</v>
      </c>
      <c r="EU121">
        <v>0</v>
      </c>
      <c r="EV121">
        <v>0</v>
      </c>
      <c r="EW121">
        <v>0</v>
      </c>
      <c r="EX121">
        <v>0</v>
      </c>
      <c r="FQ121">
        <v>0</v>
      </c>
      <c r="FR121">
        <f t="shared" si="169"/>
        <v>0</v>
      </c>
      <c r="FS121">
        <v>0</v>
      </c>
      <c r="FT121" t="s">
        <v>23</v>
      </c>
      <c r="FU121" t="s">
        <v>24</v>
      </c>
      <c r="FX121">
        <v>90</v>
      </c>
      <c r="FY121">
        <v>59.5</v>
      </c>
      <c r="GA121" t="s">
        <v>3</v>
      </c>
      <c r="GD121">
        <v>0</v>
      </c>
      <c r="GF121">
        <v>784463824</v>
      </c>
      <c r="GG121">
        <v>1</v>
      </c>
      <c r="GH121">
        <v>1</v>
      </c>
      <c r="GI121">
        <v>4</v>
      </c>
      <c r="GJ121">
        <v>0</v>
      </c>
      <c r="GK121">
        <f>ROUND(R121*(S12)/100,2)</f>
        <v>0</v>
      </c>
      <c r="GL121">
        <f t="shared" si="170"/>
        <v>0</v>
      </c>
      <c r="GM121">
        <f t="shared" si="171"/>
        <v>41802.68</v>
      </c>
      <c r="GN121">
        <f t="shared" si="172"/>
        <v>41802.68</v>
      </c>
      <c r="GO121">
        <f t="shared" si="173"/>
        <v>0</v>
      </c>
      <c r="GP121">
        <f t="shared" si="174"/>
        <v>0</v>
      </c>
      <c r="GR121">
        <v>0</v>
      </c>
      <c r="GS121">
        <v>3</v>
      </c>
      <c r="GT121">
        <v>0</v>
      </c>
      <c r="GU121" t="s">
        <v>3</v>
      </c>
      <c r="GV121">
        <f t="shared" si="175"/>
        <v>0</v>
      </c>
      <c r="GW121">
        <v>1</v>
      </c>
      <c r="GX121">
        <f t="shared" si="176"/>
        <v>0</v>
      </c>
      <c r="HA121">
        <v>0</v>
      </c>
      <c r="HB121">
        <v>0</v>
      </c>
      <c r="IK121">
        <v>0</v>
      </c>
    </row>
    <row r="122" spans="1:255" x14ac:dyDescent="0.2">
      <c r="A122" s="2">
        <v>17</v>
      </c>
      <c r="B122" s="2">
        <v>1</v>
      </c>
      <c r="C122" s="2">
        <f>ROW(SmtRes!A252)</f>
        <v>252</v>
      </c>
      <c r="D122" s="2">
        <f>ROW(EtalonRes!A241)</f>
        <v>241</v>
      </c>
      <c r="E122" s="2" t="s">
        <v>188</v>
      </c>
      <c r="F122" s="2" t="s">
        <v>189</v>
      </c>
      <c r="G122" s="2" t="s">
        <v>190</v>
      </c>
      <c r="H122" s="2" t="s">
        <v>62</v>
      </c>
      <c r="I122" s="2">
        <v>4</v>
      </c>
      <c r="J122" s="2">
        <v>0</v>
      </c>
      <c r="K122" s="2"/>
      <c r="L122" s="2"/>
      <c r="M122" s="2"/>
      <c r="N122" s="2"/>
      <c r="O122" s="2">
        <f t="shared" si="144"/>
        <v>364.8</v>
      </c>
      <c r="P122" s="2">
        <f t="shared" si="145"/>
        <v>8.7200000000000006</v>
      </c>
      <c r="Q122" s="2">
        <f t="shared" si="146"/>
        <v>284.55</v>
      </c>
      <c r="R122" s="2">
        <f t="shared" si="147"/>
        <v>31.4</v>
      </c>
      <c r="S122" s="2">
        <f t="shared" si="148"/>
        <v>71.53</v>
      </c>
      <c r="T122" s="2">
        <f t="shared" si="149"/>
        <v>0</v>
      </c>
      <c r="U122" s="2">
        <f t="shared" si="150"/>
        <v>6.7159999999999993</v>
      </c>
      <c r="V122" s="2">
        <f t="shared" si="151"/>
        <v>2.4</v>
      </c>
      <c r="W122" s="2">
        <f t="shared" si="152"/>
        <v>0</v>
      </c>
      <c r="X122" s="2">
        <f t="shared" si="153"/>
        <v>120.43</v>
      </c>
      <c r="Y122" s="2">
        <f t="shared" si="154"/>
        <v>78.23</v>
      </c>
      <c r="Z122" s="2"/>
      <c r="AA122" s="2">
        <v>39612628</v>
      </c>
      <c r="AB122" s="2">
        <f t="shared" si="155"/>
        <v>91.2</v>
      </c>
      <c r="AC122" s="2">
        <f t="shared" si="140"/>
        <v>2.1800000000000002</v>
      </c>
      <c r="AD122" s="2">
        <f t="shared" ref="AD122:AD127" si="177">ROUND(((((ET122*1.25))-((EU122*1.25)))+AE122),6)</f>
        <v>71.137500000000003</v>
      </c>
      <c r="AE122" s="2">
        <f t="shared" ref="AE122:AE127" si="178">ROUND(((EU122*1.25)),6)</f>
        <v>7.85</v>
      </c>
      <c r="AF122" s="2">
        <f t="shared" ref="AF122:AF127" si="179">ROUND(((EV122*1.15)),6)</f>
        <v>17.8825</v>
      </c>
      <c r="AG122" s="2">
        <f t="shared" si="156"/>
        <v>0</v>
      </c>
      <c r="AH122" s="2">
        <f t="shared" ref="AH122:AH127" si="180">((EW122*1.15))</f>
        <v>1.6789999999999998</v>
      </c>
      <c r="AI122" s="2">
        <f t="shared" ref="AI122:AI127" si="181">((EX122*1.25))</f>
        <v>0.6</v>
      </c>
      <c r="AJ122" s="2">
        <f t="shared" si="157"/>
        <v>0</v>
      </c>
      <c r="AK122" s="2">
        <v>74.64</v>
      </c>
      <c r="AL122" s="2">
        <v>2.1800000000000002</v>
      </c>
      <c r="AM122" s="2">
        <v>56.91</v>
      </c>
      <c r="AN122" s="2">
        <v>6.28</v>
      </c>
      <c r="AO122" s="2">
        <v>15.55</v>
      </c>
      <c r="AP122" s="2">
        <v>0</v>
      </c>
      <c r="AQ122" s="2">
        <v>1.46</v>
      </c>
      <c r="AR122" s="2">
        <v>0.48</v>
      </c>
      <c r="AS122" s="2">
        <v>0</v>
      </c>
      <c r="AT122" s="2">
        <v>117</v>
      </c>
      <c r="AU122" s="2">
        <v>76</v>
      </c>
      <c r="AV122" s="2">
        <v>1</v>
      </c>
      <c r="AW122" s="2">
        <v>1</v>
      </c>
      <c r="AX122" s="2"/>
      <c r="AY122" s="2"/>
      <c r="AZ122" s="2">
        <v>1</v>
      </c>
      <c r="BA122" s="2">
        <v>1</v>
      </c>
      <c r="BB122" s="2">
        <v>1</v>
      </c>
      <c r="BC122" s="2">
        <v>1</v>
      </c>
      <c r="BD122" s="2" t="s">
        <v>3</v>
      </c>
      <c r="BE122" s="2" t="s">
        <v>3</v>
      </c>
      <c r="BF122" s="2" t="s">
        <v>3</v>
      </c>
      <c r="BG122" s="2" t="s">
        <v>3</v>
      </c>
      <c r="BH122" s="2">
        <v>0</v>
      </c>
      <c r="BI122" s="2">
        <v>1</v>
      </c>
      <c r="BJ122" s="2" t="s">
        <v>191</v>
      </c>
      <c r="BK122" s="2"/>
      <c r="BL122" s="2"/>
      <c r="BM122" s="2">
        <v>22001</v>
      </c>
      <c r="BN122" s="2">
        <v>0</v>
      </c>
      <c r="BO122" s="2" t="s">
        <v>3</v>
      </c>
      <c r="BP122" s="2">
        <v>0</v>
      </c>
      <c r="BQ122" s="2">
        <v>2</v>
      </c>
      <c r="BR122" s="2">
        <v>0</v>
      </c>
      <c r="BS122" s="2">
        <v>1</v>
      </c>
      <c r="BT122" s="2">
        <v>1</v>
      </c>
      <c r="BU122" s="2">
        <v>1</v>
      </c>
      <c r="BV122" s="2">
        <v>1</v>
      </c>
      <c r="BW122" s="2">
        <v>1</v>
      </c>
      <c r="BX122" s="2">
        <v>1</v>
      </c>
      <c r="BY122" s="2" t="s">
        <v>3</v>
      </c>
      <c r="BZ122" s="2">
        <v>130</v>
      </c>
      <c r="CA122" s="2">
        <v>89</v>
      </c>
      <c r="CB122" s="2"/>
      <c r="CC122" s="2"/>
      <c r="CD122" s="2"/>
      <c r="CE122" s="2"/>
      <c r="CF122" s="2">
        <v>0</v>
      </c>
      <c r="CG122" s="2">
        <v>0</v>
      </c>
      <c r="CH122" s="2"/>
      <c r="CI122" s="2"/>
      <c r="CJ122" s="2"/>
      <c r="CK122" s="2"/>
      <c r="CL122" s="2"/>
      <c r="CM122" s="2">
        <v>0</v>
      </c>
      <c r="CN122" s="2" t="s">
        <v>715</v>
      </c>
      <c r="CO122" s="2">
        <v>0</v>
      </c>
      <c r="CP122" s="2">
        <f t="shared" si="158"/>
        <v>364.80000000000007</v>
      </c>
      <c r="CQ122" s="2">
        <f t="shared" si="159"/>
        <v>2.1800000000000002</v>
      </c>
      <c r="CR122" s="2">
        <f t="shared" si="160"/>
        <v>71.137500000000003</v>
      </c>
      <c r="CS122" s="2">
        <f t="shared" si="161"/>
        <v>7.85</v>
      </c>
      <c r="CT122" s="2">
        <f t="shared" si="162"/>
        <v>17.8825</v>
      </c>
      <c r="CU122" s="2">
        <f t="shared" si="163"/>
        <v>0</v>
      </c>
      <c r="CV122" s="2">
        <f t="shared" si="164"/>
        <v>1.6789999999999998</v>
      </c>
      <c r="CW122" s="2">
        <f t="shared" si="165"/>
        <v>0.6</v>
      </c>
      <c r="CX122" s="2">
        <f t="shared" si="166"/>
        <v>0</v>
      </c>
      <c r="CY122" s="2">
        <f t="shared" si="167"/>
        <v>120.42810000000001</v>
      </c>
      <c r="CZ122" s="2">
        <f t="shared" si="168"/>
        <v>78.226799999999997</v>
      </c>
      <c r="DA122" s="2"/>
      <c r="DB122" s="2"/>
      <c r="DC122" s="2" t="s">
        <v>3</v>
      </c>
      <c r="DD122" s="2" t="s">
        <v>3</v>
      </c>
      <c r="DE122" s="2" t="s">
        <v>17</v>
      </c>
      <c r="DF122" s="2" t="s">
        <v>17</v>
      </c>
      <c r="DG122" s="2" t="s">
        <v>18</v>
      </c>
      <c r="DH122" s="2" t="s">
        <v>3</v>
      </c>
      <c r="DI122" s="2" t="s">
        <v>18</v>
      </c>
      <c r="DJ122" s="2" t="s">
        <v>17</v>
      </c>
      <c r="DK122" s="2" t="s">
        <v>3</v>
      </c>
      <c r="DL122" s="2" t="s">
        <v>3</v>
      </c>
      <c r="DM122" s="2" t="s">
        <v>3</v>
      </c>
      <c r="DN122" s="2">
        <v>0</v>
      </c>
      <c r="DO122" s="2">
        <v>0</v>
      </c>
      <c r="DP122" s="2">
        <v>1</v>
      </c>
      <c r="DQ122" s="2">
        <v>1</v>
      </c>
      <c r="DR122" s="2"/>
      <c r="DS122" s="2"/>
      <c r="DT122" s="2"/>
      <c r="DU122" s="2">
        <v>1013</v>
      </c>
      <c r="DV122" s="2" t="s">
        <v>62</v>
      </c>
      <c r="DW122" s="2" t="s">
        <v>62</v>
      </c>
      <c r="DX122" s="2">
        <v>1</v>
      </c>
      <c r="DY122" s="2"/>
      <c r="DZ122" s="2"/>
      <c r="EA122" s="2"/>
      <c r="EB122" s="2"/>
      <c r="EC122" s="2"/>
      <c r="ED122" s="2"/>
      <c r="EE122" s="2">
        <v>39174536</v>
      </c>
      <c r="EF122" s="2">
        <v>2</v>
      </c>
      <c r="EG122" s="2" t="s">
        <v>19</v>
      </c>
      <c r="EH122" s="2">
        <v>0</v>
      </c>
      <c r="EI122" s="2" t="s">
        <v>3</v>
      </c>
      <c r="EJ122" s="2">
        <v>1</v>
      </c>
      <c r="EK122" s="2">
        <v>22001</v>
      </c>
      <c r="EL122" s="2" t="s">
        <v>192</v>
      </c>
      <c r="EM122" s="2" t="s">
        <v>193</v>
      </c>
      <c r="EN122" s="2"/>
      <c r="EO122" s="2" t="s">
        <v>22</v>
      </c>
      <c r="EP122" s="2"/>
      <c r="EQ122" s="2">
        <v>131072</v>
      </c>
      <c r="ER122" s="2">
        <v>74.64</v>
      </c>
      <c r="ES122" s="2">
        <v>2.1800000000000002</v>
      </c>
      <c r="ET122" s="2">
        <v>56.91</v>
      </c>
      <c r="EU122" s="2">
        <v>6.28</v>
      </c>
      <c r="EV122" s="2">
        <v>15.55</v>
      </c>
      <c r="EW122" s="2">
        <v>1.46</v>
      </c>
      <c r="EX122" s="2">
        <v>0.48</v>
      </c>
      <c r="EY122" s="2">
        <v>0</v>
      </c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>
        <v>0</v>
      </c>
      <c r="FR122" s="2">
        <f t="shared" si="169"/>
        <v>0</v>
      </c>
      <c r="FS122" s="2">
        <v>0</v>
      </c>
      <c r="FT122" s="2" t="s">
        <v>23</v>
      </c>
      <c r="FU122" s="2" t="s">
        <v>24</v>
      </c>
      <c r="FV122" s="2"/>
      <c r="FW122" s="2"/>
      <c r="FX122" s="2">
        <v>117</v>
      </c>
      <c r="FY122" s="2">
        <v>75.650000000000006</v>
      </c>
      <c r="FZ122" s="2"/>
      <c r="GA122" s="2" t="s">
        <v>3</v>
      </c>
      <c r="GB122" s="2"/>
      <c r="GC122" s="2"/>
      <c r="GD122" s="2">
        <v>0</v>
      </c>
      <c r="GE122" s="2"/>
      <c r="GF122" s="2">
        <v>1250925019</v>
      </c>
      <c r="GG122" s="2">
        <v>2</v>
      </c>
      <c r="GH122" s="2">
        <v>1</v>
      </c>
      <c r="GI122" s="2">
        <v>-2</v>
      </c>
      <c r="GJ122" s="2">
        <v>0</v>
      </c>
      <c r="GK122" s="2">
        <f>ROUND(R122*(R12)/100,2)</f>
        <v>0</v>
      </c>
      <c r="GL122" s="2">
        <f t="shared" si="170"/>
        <v>0</v>
      </c>
      <c r="GM122" s="2">
        <f t="shared" si="171"/>
        <v>563.46</v>
      </c>
      <c r="GN122" s="2">
        <f t="shared" si="172"/>
        <v>563.46</v>
      </c>
      <c r="GO122" s="2">
        <f t="shared" si="173"/>
        <v>0</v>
      </c>
      <c r="GP122" s="2">
        <f t="shared" si="174"/>
        <v>0</v>
      </c>
      <c r="GQ122" s="2"/>
      <c r="GR122" s="2">
        <v>0</v>
      </c>
      <c r="GS122" s="2">
        <v>3</v>
      </c>
      <c r="GT122" s="2">
        <v>0</v>
      </c>
      <c r="GU122" s="2" t="s">
        <v>3</v>
      </c>
      <c r="GV122" s="2">
        <f t="shared" si="175"/>
        <v>0</v>
      </c>
      <c r="GW122" s="2">
        <v>1</v>
      </c>
      <c r="GX122" s="2">
        <f t="shared" si="176"/>
        <v>0</v>
      </c>
      <c r="GY122" s="2"/>
      <c r="GZ122" s="2"/>
      <c r="HA122" s="2">
        <v>0</v>
      </c>
      <c r="HB122" s="2">
        <v>0</v>
      </c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>
        <v>0</v>
      </c>
      <c r="IL122" s="2"/>
      <c r="IM122" s="2"/>
      <c r="IN122" s="2"/>
      <c r="IO122" s="2"/>
      <c r="IP122" s="2"/>
      <c r="IQ122" s="2"/>
      <c r="IR122" s="2"/>
      <c r="IS122" s="2"/>
      <c r="IT122" s="2"/>
      <c r="IU122" s="2"/>
    </row>
    <row r="123" spans="1:255" x14ac:dyDescent="0.2">
      <c r="A123">
        <v>17</v>
      </c>
      <c r="B123">
        <v>1</v>
      </c>
      <c r="C123">
        <f>ROW(SmtRes!A260)</f>
        <v>260</v>
      </c>
      <c r="D123">
        <f>ROW(EtalonRes!A250)</f>
        <v>250</v>
      </c>
      <c r="E123" t="s">
        <v>188</v>
      </c>
      <c r="F123" t="s">
        <v>189</v>
      </c>
      <c r="G123" t="s">
        <v>190</v>
      </c>
      <c r="H123" t="s">
        <v>62</v>
      </c>
      <c r="I123">
        <v>4</v>
      </c>
      <c r="J123">
        <v>0</v>
      </c>
      <c r="O123">
        <f t="shared" si="144"/>
        <v>1878.72</v>
      </c>
      <c r="P123">
        <f t="shared" si="145"/>
        <v>44.91</v>
      </c>
      <c r="Q123">
        <f t="shared" si="146"/>
        <v>1465.43</v>
      </c>
      <c r="R123">
        <f t="shared" si="147"/>
        <v>161.71</v>
      </c>
      <c r="S123">
        <f t="shared" si="148"/>
        <v>368.38</v>
      </c>
      <c r="T123">
        <f t="shared" si="149"/>
        <v>0</v>
      </c>
      <c r="U123">
        <f t="shared" si="150"/>
        <v>6.7159999999999993</v>
      </c>
      <c r="V123">
        <f t="shared" si="151"/>
        <v>2.4</v>
      </c>
      <c r="W123">
        <f t="shared" si="152"/>
        <v>0</v>
      </c>
      <c r="X123">
        <f t="shared" si="153"/>
        <v>620.21</v>
      </c>
      <c r="Y123">
        <f t="shared" si="154"/>
        <v>402.87</v>
      </c>
      <c r="AA123">
        <v>39612629</v>
      </c>
      <c r="AB123">
        <f t="shared" si="155"/>
        <v>91.2</v>
      </c>
      <c r="AC123">
        <f t="shared" si="140"/>
        <v>2.1800000000000002</v>
      </c>
      <c r="AD123">
        <f t="shared" si="177"/>
        <v>71.137500000000003</v>
      </c>
      <c r="AE123">
        <f t="shared" si="178"/>
        <v>7.85</v>
      </c>
      <c r="AF123">
        <f t="shared" si="179"/>
        <v>17.8825</v>
      </c>
      <c r="AG123">
        <f t="shared" si="156"/>
        <v>0</v>
      </c>
      <c r="AH123">
        <f t="shared" si="180"/>
        <v>1.6789999999999998</v>
      </c>
      <c r="AI123">
        <f t="shared" si="181"/>
        <v>0.6</v>
      </c>
      <c r="AJ123">
        <f t="shared" si="157"/>
        <v>0</v>
      </c>
      <c r="AK123">
        <v>74.64</v>
      </c>
      <c r="AL123">
        <v>2.1800000000000002</v>
      </c>
      <c r="AM123">
        <v>56.91</v>
      </c>
      <c r="AN123">
        <v>6.28</v>
      </c>
      <c r="AO123">
        <v>15.55</v>
      </c>
      <c r="AP123">
        <v>0</v>
      </c>
      <c r="AQ123">
        <v>1.46</v>
      </c>
      <c r="AR123">
        <v>0.48</v>
      </c>
      <c r="AS123">
        <v>0</v>
      </c>
      <c r="AT123">
        <v>117</v>
      </c>
      <c r="AU123">
        <v>76</v>
      </c>
      <c r="AV123">
        <v>1</v>
      </c>
      <c r="AW123">
        <v>1</v>
      </c>
      <c r="AZ123">
        <v>5.15</v>
      </c>
      <c r="BA123">
        <v>5.15</v>
      </c>
      <c r="BB123">
        <v>5.15</v>
      </c>
      <c r="BC123">
        <v>5.15</v>
      </c>
      <c r="BD123" t="s">
        <v>3</v>
      </c>
      <c r="BE123" t="s">
        <v>3</v>
      </c>
      <c r="BF123" t="s">
        <v>3</v>
      </c>
      <c r="BG123" t="s">
        <v>3</v>
      </c>
      <c r="BH123">
        <v>0</v>
      </c>
      <c r="BI123">
        <v>1</v>
      </c>
      <c r="BJ123" t="s">
        <v>191</v>
      </c>
      <c r="BM123">
        <v>22001</v>
      </c>
      <c r="BN123">
        <v>0</v>
      </c>
      <c r="BO123" t="s">
        <v>3</v>
      </c>
      <c r="BP123">
        <v>0</v>
      </c>
      <c r="BQ123">
        <v>2</v>
      </c>
      <c r="BR123">
        <v>0</v>
      </c>
      <c r="BS123">
        <v>5.15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3</v>
      </c>
      <c r="BZ123">
        <v>130</v>
      </c>
      <c r="CA123">
        <v>89</v>
      </c>
      <c r="CF123">
        <v>0</v>
      </c>
      <c r="CG123">
        <v>0</v>
      </c>
      <c r="CM123">
        <v>0</v>
      </c>
      <c r="CN123" t="s">
        <v>715</v>
      </c>
      <c r="CO123">
        <v>0</v>
      </c>
      <c r="CP123">
        <f t="shared" si="158"/>
        <v>1878.7200000000003</v>
      </c>
      <c r="CQ123">
        <f t="shared" si="159"/>
        <v>11.227000000000002</v>
      </c>
      <c r="CR123">
        <f t="shared" si="160"/>
        <v>366.35812500000003</v>
      </c>
      <c r="CS123">
        <f t="shared" si="161"/>
        <v>40.427500000000002</v>
      </c>
      <c r="CT123">
        <f t="shared" si="162"/>
        <v>92.094875000000002</v>
      </c>
      <c r="CU123">
        <f t="shared" si="163"/>
        <v>0</v>
      </c>
      <c r="CV123">
        <f t="shared" si="164"/>
        <v>1.6789999999999998</v>
      </c>
      <c r="CW123">
        <f t="shared" si="165"/>
        <v>0.6</v>
      </c>
      <c r="CX123">
        <f t="shared" si="166"/>
        <v>0</v>
      </c>
      <c r="CY123">
        <f t="shared" si="167"/>
        <v>620.20530000000008</v>
      </c>
      <c r="CZ123">
        <f t="shared" si="168"/>
        <v>402.86840000000007</v>
      </c>
      <c r="DC123" t="s">
        <v>3</v>
      </c>
      <c r="DD123" t="s">
        <v>3</v>
      </c>
      <c r="DE123" t="s">
        <v>17</v>
      </c>
      <c r="DF123" t="s">
        <v>17</v>
      </c>
      <c r="DG123" t="s">
        <v>18</v>
      </c>
      <c r="DH123" t="s">
        <v>3</v>
      </c>
      <c r="DI123" t="s">
        <v>18</v>
      </c>
      <c r="DJ123" t="s">
        <v>17</v>
      </c>
      <c r="DK123" t="s">
        <v>3</v>
      </c>
      <c r="DL123" t="s">
        <v>3</v>
      </c>
      <c r="DM123" t="s">
        <v>3</v>
      </c>
      <c r="DN123">
        <v>0</v>
      </c>
      <c r="DO123">
        <v>0</v>
      </c>
      <c r="DP123">
        <v>1</v>
      </c>
      <c r="DQ123">
        <v>1</v>
      </c>
      <c r="DU123">
        <v>1013</v>
      </c>
      <c r="DV123" t="s">
        <v>62</v>
      </c>
      <c r="DW123" t="s">
        <v>62</v>
      </c>
      <c r="DX123">
        <v>1</v>
      </c>
      <c r="EE123">
        <v>39174536</v>
      </c>
      <c r="EF123">
        <v>2</v>
      </c>
      <c r="EG123" t="s">
        <v>19</v>
      </c>
      <c r="EH123">
        <v>0</v>
      </c>
      <c r="EI123" t="s">
        <v>3</v>
      </c>
      <c r="EJ123">
        <v>1</v>
      </c>
      <c r="EK123">
        <v>22001</v>
      </c>
      <c r="EL123" t="s">
        <v>192</v>
      </c>
      <c r="EM123" t="s">
        <v>193</v>
      </c>
      <c r="EO123" t="s">
        <v>22</v>
      </c>
      <c r="EQ123">
        <v>131072</v>
      </c>
      <c r="ER123">
        <v>74.64</v>
      </c>
      <c r="ES123">
        <v>2.1800000000000002</v>
      </c>
      <c r="ET123">
        <v>56.91</v>
      </c>
      <c r="EU123">
        <v>6.28</v>
      </c>
      <c r="EV123">
        <v>15.55</v>
      </c>
      <c r="EW123">
        <v>1.46</v>
      </c>
      <c r="EX123">
        <v>0.48</v>
      </c>
      <c r="EY123">
        <v>0</v>
      </c>
      <c r="FQ123">
        <v>0</v>
      </c>
      <c r="FR123">
        <f t="shared" si="169"/>
        <v>0</v>
      </c>
      <c r="FS123">
        <v>0</v>
      </c>
      <c r="FT123" t="s">
        <v>23</v>
      </c>
      <c r="FU123" t="s">
        <v>24</v>
      </c>
      <c r="FX123">
        <v>117</v>
      </c>
      <c r="FY123">
        <v>75.650000000000006</v>
      </c>
      <c r="GA123" t="s">
        <v>3</v>
      </c>
      <c r="GD123">
        <v>0</v>
      </c>
      <c r="GF123">
        <v>1250925019</v>
      </c>
      <c r="GG123">
        <v>1</v>
      </c>
      <c r="GH123">
        <v>1</v>
      </c>
      <c r="GI123">
        <v>4</v>
      </c>
      <c r="GJ123">
        <v>0</v>
      </c>
      <c r="GK123">
        <f>ROUND(R123*(S12)/100,2)</f>
        <v>0</v>
      </c>
      <c r="GL123">
        <f t="shared" si="170"/>
        <v>0</v>
      </c>
      <c r="GM123">
        <f t="shared" si="171"/>
        <v>2901.8</v>
      </c>
      <c r="GN123">
        <f t="shared" si="172"/>
        <v>2901.8</v>
      </c>
      <c r="GO123">
        <f t="shared" si="173"/>
        <v>0</v>
      </c>
      <c r="GP123">
        <f t="shared" si="174"/>
        <v>0</v>
      </c>
      <c r="GR123">
        <v>0</v>
      </c>
      <c r="GS123">
        <v>3</v>
      </c>
      <c r="GT123">
        <v>0</v>
      </c>
      <c r="GU123" t="s">
        <v>3</v>
      </c>
      <c r="GV123">
        <f t="shared" si="175"/>
        <v>0</v>
      </c>
      <c r="GW123">
        <v>1</v>
      </c>
      <c r="GX123">
        <f t="shared" si="176"/>
        <v>0</v>
      </c>
      <c r="HA123">
        <v>0</v>
      </c>
      <c r="HB123">
        <v>0</v>
      </c>
      <c r="IK123">
        <v>0</v>
      </c>
    </row>
    <row r="124" spans="1:255" x14ac:dyDescent="0.2">
      <c r="A124" s="2">
        <v>17</v>
      </c>
      <c r="B124" s="2">
        <v>1</v>
      </c>
      <c r="C124" s="2">
        <f>ROW(SmtRes!A268)</f>
        <v>268</v>
      </c>
      <c r="D124" s="2">
        <f>ROW(EtalonRes!A259)</f>
        <v>259</v>
      </c>
      <c r="E124" s="2" t="s">
        <v>194</v>
      </c>
      <c r="F124" s="2" t="s">
        <v>195</v>
      </c>
      <c r="G124" s="2" t="s">
        <v>196</v>
      </c>
      <c r="H124" s="2" t="s">
        <v>62</v>
      </c>
      <c r="I124" s="2">
        <v>1</v>
      </c>
      <c r="J124" s="2">
        <v>0</v>
      </c>
      <c r="K124" s="2"/>
      <c r="L124" s="2"/>
      <c r="M124" s="2"/>
      <c r="N124" s="2"/>
      <c r="O124" s="2">
        <f t="shared" si="144"/>
        <v>160.44999999999999</v>
      </c>
      <c r="P124" s="2">
        <f t="shared" si="145"/>
        <v>5.05</v>
      </c>
      <c r="Q124" s="2">
        <f t="shared" si="146"/>
        <v>128.09</v>
      </c>
      <c r="R124" s="2">
        <f t="shared" si="147"/>
        <v>14.31</v>
      </c>
      <c r="S124" s="2">
        <f t="shared" si="148"/>
        <v>27.31</v>
      </c>
      <c r="T124" s="2">
        <f t="shared" si="149"/>
        <v>0</v>
      </c>
      <c r="U124" s="2">
        <f t="shared" si="150"/>
        <v>2.5644999999999998</v>
      </c>
      <c r="V124" s="2">
        <f t="shared" si="151"/>
        <v>1.1000000000000001</v>
      </c>
      <c r="W124" s="2">
        <f t="shared" si="152"/>
        <v>0</v>
      </c>
      <c r="X124" s="2">
        <f t="shared" si="153"/>
        <v>48.7</v>
      </c>
      <c r="Y124" s="2">
        <f t="shared" si="154"/>
        <v>31.63</v>
      </c>
      <c r="Z124" s="2"/>
      <c r="AA124" s="2">
        <v>39612628</v>
      </c>
      <c r="AB124" s="2">
        <f t="shared" si="155"/>
        <v>160.44999999999999</v>
      </c>
      <c r="AC124" s="2">
        <f t="shared" si="140"/>
        <v>5.05</v>
      </c>
      <c r="AD124" s="2">
        <f t="shared" si="177"/>
        <v>128.08750000000001</v>
      </c>
      <c r="AE124" s="2">
        <f t="shared" si="178"/>
        <v>14.3125</v>
      </c>
      <c r="AF124" s="2">
        <f t="shared" si="179"/>
        <v>27.3125</v>
      </c>
      <c r="AG124" s="2">
        <f t="shared" si="156"/>
        <v>0</v>
      </c>
      <c r="AH124" s="2">
        <f t="shared" si="180"/>
        <v>2.5644999999999998</v>
      </c>
      <c r="AI124" s="2">
        <f t="shared" si="181"/>
        <v>1.1000000000000001</v>
      </c>
      <c r="AJ124" s="2">
        <f t="shared" si="157"/>
        <v>0</v>
      </c>
      <c r="AK124" s="2">
        <v>131.27000000000001</v>
      </c>
      <c r="AL124" s="2">
        <v>5.05</v>
      </c>
      <c r="AM124" s="2">
        <v>102.47</v>
      </c>
      <c r="AN124" s="2">
        <v>11.45</v>
      </c>
      <c r="AO124" s="2">
        <v>23.75</v>
      </c>
      <c r="AP124" s="2">
        <v>0</v>
      </c>
      <c r="AQ124" s="2">
        <v>2.23</v>
      </c>
      <c r="AR124" s="2">
        <v>0.88</v>
      </c>
      <c r="AS124" s="2">
        <v>0</v>
      </c>
      <c r="AT124" s="2">
        <v>117</v>
      </c>
      <c r="AU124" s="2">
        <v>76</v>
      </c>
      <c r="AV124" s="2">
        <v>1</v>
      </c>
      <c r="AW124" s="2">
        <v>1</v>
      </c>
      <c r="AX124" s="2"/>
      <c r="AY124" s="2"/>
      <c r="AZ124" s="2">
        <v>1</v>
      </c>
      <c r="BA124" s="2">
        <v>1</v>
      </c>
      <c r="BB124" s="2">
        <v>1</v>
      </c>
      <c r="BC124" s="2">
        <v>1</v>
      </c>
      <c r="BD124" s="2" t="s">
        <v>3</v>
      </c>
      <c r="BE124" s="2" t="s">
        <v>3</v>
      </c>
      <c r="BF124" s="2" t="s">
        <v>3</v>
      </c>
      <c r="BG124" s="2" t="s">
        <v>3</v>
      </c>
      <c r="BH124" s="2">
        <v>0</v>
      </c>
      <c r="BI124" s="2">
        <v>1</v>
      </c>
      <c r="BJ124" s="2" t="s">
        <v>197</v>
      </c>
      <c r="BK124" s="2"/>
      <c r="BL124" s="2"/>
      <c r="BM124" s="2">
        <v>22001</v>
      </c>
      <c r="BN124" s="2">
        <v>0</v>
      </c>
      <c r="BO124" s="2" t="s">
        <v>3</v>
      </c>
      <c r="BP124" s="2">
        <v>0</v>
      </c>
      <c r="BQ124" s="2">
        <v>2</v>
      </c>
      <c r="BR124" s="2">
        <v>0</v>
      </c>
      <c r="BS124" s="2">
        <v>1</v>
      </c>
      <c r="BT124" s="2">
        <v>1</v>
      </c>
      <c r="BU124" s="2">
        <v>1</v>
      </c>
      <c r="BV124" s="2">
        <v>1</v>
      </c>
      <c r="BW124" s="2">
        <v>1</v>
      </c>
      <c r="BX124" s="2">
        <v>1</v>
      </c>
      <c r="BY124" s="2" t="s">
        <v>3</v>
      </c>
      <c r="BZ124" s="2">
        <v>130</v>
      </c>
      <c r="CA124" s="2">
        <v>89</v>
      </c>
      <c r="CB124" s="2"/>
      <c r="CC124" s="2"/>
      <c r="CD124" s="2"/>
      <c r="CE124" s="2"/>
      <c r="CF124" s="2">
        <v>0</v>
      </c>
      <c r="CG124" s="2">
        <v>0</v>
      </c>
      <c r="CH124" s="2"/>
      <c r="CI124" s="2"/>
      <c r="CJ124" s="2"/>
      <c r="CK124" s="2"/>
      <c r="CL124" s="2"/>
      <c r="CM124" s="2">
        <v>0</v>
      </c>
      <c r="CN124" s="2" t="s">
        <v>715</v>
      </c>
      <c r="CO124" s="2">
        <v>0</v>
      </c>
      <c r="CP124" s="2">
        <f t="shared" si="158"/>
        <v>160.45000000000002</v>
      </c>
      <c r="CQ124" s="2">
        <f t="shared" si="159"/>
        <v>5.05</v>
      </c>
      <c r="CR124" s="2">
        <f t="shared" si="160"/>
        <v>128.08750000000001</v>
      </c>
      <c r="CS124" s="2">
        <f t="shared" si="161"/>
        <v>14.3125</v>
      </c>
      <c r="CT124" s="2">
        <f t="shared" si="162"/>
        <v>27.3125</v>
      </c>
      <c r="CU124" s="2">
        <f t="shared" si="163"/>
        <v>0</v>
      </c>
      <c r="CV124" s="2">
        <f t="shared" si="164"/>
        <v>2.5644999999999998</v>
      </c>
      <c r="CW124" s="2">
        <f t="shared" si="165"/>
        <v>1.1000000000000001</v>
      </c>
      <c r="CX124" s="2">
        <f t="shared" si="166"/>
        <v>0</v>
      </c>
      <c r="CY124" s="2">
        <f t="shared" si="167"/>
        <v>48.695399999999999</v>
      </c>
      <c r="CZ124" s="2">
        <f t="shared" si="168"/>
        <v>31.6312</v>
      </c>
      <c r="DA124" s="2"/>
      <c r="DB124" s="2"/>
      <c r="DC124" s="2" t="s">
        <v>3</v>
      </c>
      <c r="DD124" s="2" t="s">
        <v>3</v>
      </c>
      <c r="DE124" s="2" t="s">
        <v>17</v>
      </c>
      <c r="DF124" s="2" t="s">
        <v>17</v>
      </c>
      <c r="DG124" s="2" t="s">
        <v>18</v>
      </c>
      <c r="DH124" s="2" t="s">
        <v>3</v>
      </c>
      <c r="DI124" s="2" t="s">
        <v>18</v>
      </c>
      <c r="DJ124" s="2" t="s">
        <v>17</v>
      </c>
      <c r="DK124" s="2" t="s">
        <v>3</v>
      </c>
      <c r="DL124" s="2" t="s">
        <v>3</v>
      </c>
      <c r="DM124" s="2" t="s">
        <v>3</v>
      </c>
      <c r="DN124" s="2">
        <v>0</v>
      </c>
      <c r="DO124" s="2">
        <v>0</v>
      </c>
      <c r="DP124" s="2">
        <v>1</v>
      </c>
      <c r="DQ124" s="2">
        <v>1</v>
      </c>
      <c r="DR124" s="2"/>
      <c r="DS124" s="2"/>
      <c r="DT124" s="2"/>
      <c r="DU124" s="2">
        <v>1013</v>
      </c>
      <c r="DV124" s="2" t="s">
        <v>62</v>
      </c>
      <c r="DW124" s="2" t="s">
        <v>62</v>
      </c>
      <c r="DX124" s="2">
        <v>1</v>
      </c>
      <c r="DY124" s="2"/>
      <c r="DZ124" s="2"/>
      <c r="EA124" s="2"/>
      <c r="EB124" s="2"/>
      <c r="EC124" s="2"/>
      <c r="ED124" s="2"/>
      <c r="EE124" s="2">
        <v>39174536</v>
      </c>
      <c r="EF124" s="2">
        <v>2</v>
      </c>
      <c r="EG124" s="2" t="s">
        <v>19</v>
      </c>
      <c r="EH124" s="2">
        <v>0</v>
      </c>
      <c r="EI124" s="2" t="s">
        <v>3</v>
      </c>
      <c r="EJ124" s="2">
        <v>1</v>
      </c>
      <c r="EK124" s="2">
        <v>22001</v>
      </c>
      <c r="EL124" s="2" t="s">
        <v>192</v>
      </c>
      <c r="EM124" s="2" t="s">
        <v>193</v>
      </c>
      <c r="EN124" s="2"/>
      <c r="EO124" s="2" t="s">
        <v>22</v>
      </c>
      <c r="EP124" s="2"/>
      <c r="EQ124" s="2">
        <v>131072</v>
      </c>
      <c r="ER124" s="2">
        <v>131.27000000000001</v>
      </c>
      <c r="ES124" s="2">
        <v>5.05</v>
      </c>
      <c r="ET124" s="2">
        <v>102.47</v>
      </c>
      <c r="EU124" s="2">
        <v>11.45</v>
      </c>
      <c r="EV124" s="2">
        <v>23.75</v>
      </c>
      <c r="EW124" s="2">
        <v>2.23</v>
      </c>
      <c r="EX124" s="2">
        <v>0.88</v>
      </c>
      <c r="EY124" s="2">
        <v>0</v>
      </c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>
        <v>0</v>
      </c>
      <c r="FR124" s="2">
        <f t="shared" si="169"/>
        <v>0</v>
      </c>
      <c r="FS124" s="2">
        <v>0</v>
      </c>
      <c r="FT124" s="2" t="s">
        <v>23</v>
      </c>
      <c r="FU124" s="2" t="s">
        <v>24</v>
      </c>
      <c r="FV124" s="2"/>
      <c r="FW124" s="2"/>
      <c r="FX124" s="2">
        <v>117</v>
      </c>
      <c r="FY124" s="2">
        <v>75.650000000000006</v>
      </c>
      <c r="FZ124" s="2"/>
      <c r="GA124" s="2" t="s">
        <v>3</v>
      </c>
      <c r="GB124" s="2"/>
      <c r="GC124" s="2"/>
      <c r="GD124" s="2">
        <v>0</v>
      </c>
      <c r="GE124" s="2"/>
      <c r="GF124" s="2">
        <v>158854076</v>
      </c>
      <c r="GG124" s="2">
        <v>2</v>
      </c>
      <c r="GH124" s="2">
        <v>1</v>
      </c>
      <c r="GI124" s="2">
        <v>-2</v>
      </c>
      <c r="GJ124" s="2">
        <v>0</v>
      </c>
      <c r="GK124" s="2">
        <f>ROUND(R124*(R12)/100,2)</f>
        <v>0</v>
      </c>
      <c r="GL124" s="2">
        <f t="shared" si="170"/>
        <v>0</v>
      </c>
      <c r="GM124" s="2">
        <f t="shared" si="171"/>
        <v>240.78</v>
      </c>
      <c r="GN124" s="2">
        <f t="shared" si="172"/>
        <v>240.78</v>
      </c>
      <c r="GO124" s="2">
        <f t="shared" si="173"/>
        <v>0</v>
      </c>
      <c r="GP124" s="2">
        <f t="shared" si="174"/>
        <v>0</v>
      </c>
      <c r="GQ124" s="2"/>
      <c r="GR124" s="2">
        <v>0</v>
      </c>
      <c r="GS124" s="2">
        <v>3</v>
      </c>
      <c r="GT124" s="2">
        <v>0</v>
      </c>
      <c r="GU124" s="2" t="s">
        <v>3</v>
      </c>
      <c r="GV124" s="2">
        <f t="shared" si="175"/>
        <v>0</v>
      </c>
      <c r="GW124" s="2">
        <v>1</v>
      </c>
      <c r="GX124" s="2">
        <f t="shared" si="176"/>
        <v>0</v>
      </c>
      <c r="GY124" s="2"/>
      <c r="GZ124" s="2"/>
      <c r="HA124" s="2">
        <v>0</v>
      </c>
      <c r="HB124" s="2">
        <v>0</v>
      </c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>
        <v>0</v>
      </c>
      <c r="IL124" s="2"/>
      <c r="IM124" s="2"/>
      <c r="IN124" s="2"/>
      <c r="IO124" s="2"/>
      <c r="IP124" s="2"/>
      <c r="IQ124" s="2"/>
      <c r="IR124" s="2"/>
      <c r="IS124" s="2"/>
      <c r="IT124" s="2"/>
      <c r="IU124" s="2"/>
    </row>
    <row r="125" spans="1:255" x14ac:dyDescent="0.2">
      <c r="A125">
        <v>17</v>
      </c>
      <c r="B125">
        <v>1</v>
      </c>
      <c r="C125">
        <f>ROW(SmtRes!A276)</f>
        <v>276</v>
      </c>
      <c r="D125">
        <f>ROW(EtalonRes!A268)</f>
        <v>268</v>
      </c>
      <c r="E125" t="s">
        <v>194</v>
      </c>
      <c r="F125" t="s">
        <v>195</v>
      </c>
      <c r="G125" t="s">
        <v>196</v>
      </c>
      <c r="H125" t="s">
        <v>62</v>
      </c>
      <c r="I125">
        <v>1</v>
      </c>
      <c r="J125">
        <v>0</v>
      </c>
      <c r="O125">
        <f t="shared" si="144"/>
        <v>826.32</v>
      </c>
      <c r="P125">
        <f t="shared" si="145"/>
        <v>26.01</v>
      </c>
      <c r="Q125">
        <f t="shared" si="146"/>
        <v>659.65</v>
      </c>
      <c r="R125">
        <f t="shared" si="147"/>
        <v>73.709999999999994</v>
      </c>
      <c r="S125">
        <f t="shared" si="148"/>
        <v>140.66</v>
      </c>
      <c r="T125">
        <f t="shared" si="149"/>
        <v>0</v>
      </c>
      <c r="U125">
        <f t="shared" si="150"/>
        <v>2.5644999999999998</v>
      </c>
      <c r="V125">
        <f t="shared" si="151"/>
        <v>1.1000000000000001</v>
      </c>
      <c r="W125">
        <f t="shared" si="152"/>
        <v>0</v>
      </c>
      <c r="X125">
        <f t="shared" si="153"/>
        <v>250.81</v>
      </c>
      <c r="Y125">
        <f t="shared" si="154"/>
        <v>162.91999999999999</v>
      </c>
      <c r="AA125">
        <v>39612629</v>
      </c>
      <c r="AB125">
        <f t="shared" si="155"/>
        <v>160.44999999999999</v>
      </c>
      <c r="AC125">
        <f t="shared" si="140"/>
        <v>5.05</v>
      </c>
      <c r="AD125">
        <f t="shared" si="177"/>
        <v>128.08750000000001</v>
      </c>
      <c r="AE125">
        <f t="shared" si="178"/>
        <v>14.3125</v>
      </c>
      <c r="AF125">
        <f t="shared" si="179"/>
        <v>27.3125</v>
      </c>
      <c r="AG125">
        <f t="shared" si="156"/>
        <v>0</v>
      </c>
      <c r="AH125">
        <f t="shared" si="180"/>
        <v>2.5644999999999998</v>
      </c>
      <c r="AI125">
        <f t="shared" si="181"/>
        <v>1.1000000000000001</v>
      </c>
      <c r="AJ125">
        <f t="shared" si="157"/>
        <v>0</v>
      </c>
      <c r="AK125">
        <v>131.27000000000001</v>
      </c>
      <c r="AL125">
        <v>5.05</v>
      </c>
      <c r="AM125">
        <v>102.47</v>
      </c>
      <c r="AN125">
        <v>11.45</v>
      </c>
      <c r="AO125">
        <v>23.75</v>
      </c>
      <c r="AP125">
        <v>0</v>
      </c>
      <c r="AQ125">
        <v>2.23</v>
      </c>
      <c r="AR125">
        <v>0.88</v>
      </c>
      <c r="AS125">
        <v>0</v>
      </c>
      <c r="AT125">
        <v>117</v>
      </c>
      <c r="AU125">
        <v>76</v>
      </c>
      <c r="AV125">
        <v>1</v>
      </c>
      <c r="AW125">
        <v>1</v>
      </c>
      <c r="AZ125">
        <v>5.15</v>
      </c>
      <c r="BA125">
        <v>5.15</v>
      </c>
      <c r="BB125">
        <v>5.15</v>
      </c>
      <c r="BC125">
        <v>5.15</v>
      </c>
      <c r="BD125" t="s">
        <v>3</v>
      </c>
      <c r="BE125" t="s">
        <v>3</v>
      </c>
      <c r="BF125" t="s">
        <v>3</v>
      </c>
      <c r="BG125" t="s">
        <v>3</v>
      </c>
      <c r="BH125">
        <v>0</v>
      </c>
      <c r="BI125">
        <v>1</v>
      </c>
      <c r="BJ125" t="s">
        <v>197</v>
      </c>
      <c r="BM125">
        <v>22001</v>
      </c>
      <c r="BN125">
        <v>0</v>
      </c>
      <c r="BO125" t="s">
        <v>3</v>
      </c>
      <c r="BP125">
        <v>0</v>
      </c>
      <c r="BQ125">
        <v>2</v>
      </c>
      <c r="BR125">
        <v>0</v>
      </c>
      <c r="BS125">
        <v>5.15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3</v>
      </c>
      <c r="BZ125">
        <v>130</v>
      </c>
      <c r="CA125">
        <v>89</v>
      </c>
      <c r="CF125">
        <v>0</v>
      </c>
      <c r="CG125">
        <v>0</v>
      </c>
      <c r="CM125">
        <v>0</v>
      </c>
      <c r="CN125" t="s">
        <v>715</v>
      </c>
      <c r="CO125">
        <v>0</v>
      </c>
      <c r="CP125">
        <f t="shared" si="158"/>
        <v>826.31999999999994</v>
      </c>
      <c r="CQ125">
        <f t="shared" si="159"/>
        <v>26.0075</v>
      </c>
      <c r="CR125">
        <f t="shared" si="160"/>
        <v>659.6506250000001</v>
      </c>
      <c r="CS125">
        <f t="shared" si="161"/>
        <v>73.709375000000009</v>
      </c>
      <c r="CT125">
        <f t="shared" si="162"/>
        <v>140.65937500000001</v>
      </c>
      <c r="CU125">
        <f t="shared" si="163"/>
        <v>0</v>
      </c>
      <c r="CV125">
        <f t="shared" si="164"/>
        <v>2.5644999999999998</v>
      </c>
      <c r="CW125">
        <f t="shared" si="165"/>
        <v>1.1000000000000001</v>
      </c>
      <c r="CX125">
        <f t="shared" si="166"/>
        <v>0</v>
      </c>
      <c r="CY125">
        <f t="shared" si="167"/>
        <v>250.81290000000001</v>
      </c>
      <c r="CZ125">
        <f t="shared" si="168"/>
        <v>162.9212</v>
      </c>
      <c r="DC125" t="s">
        <v>3</v>
      </c>
      <c r="DD125" t="s">
        <v>3</v>
      </c>
      <c r="DE125" t="s">
        <v>17</v>
      </c>
      <c r="DF125" t="s">
        <v>17</v>
      </c>
      <c r="DG125" t="s">
        <v>18</v>
      </c>
      <c r="DH125" t="s">
        <v>3</v>
      </c>
      <c r="DI125" t="s">
        <v>18</v>
      </c>
      <c r="DJ125" t="s">
        <v>17</v>
      </c>
      <c r="DK125" t="s">
        <v>3</v>
      </c>
      <c r="DL125" t="s">
        <v>3</v>
      </c>
      <c r="DM125" t="s">
        <v>3</v>
      </c>
      <c r="DN125">
        <v>0</v>
      </c>
      <c r="DO125">
        <v>0</v>
      </c>
      <c r="DP125">
        <v>1</v>
      </c>
      <c r="DQ125">
        <v>1</v>
      </c>
      <c r="DU125">
        <v>1013</v>
      </c>
      <c r="DV125" t="s">
        <v>62</v>
      </c>
      <c r="DW125" t="s">
        <v>62</v>
      </c>
      <c r="DX125">
        <v>1</v>
      </c>
      <c r="EE125">
        <v>39174536</v>
      </c>
      <c r="EF125">
        <v>2</v>
      </c>
      <c r="EG125" t="s">
        <v>19</v>
      </c>
      <c r="EH125">
        <v>0</v>
      </c>
      <c r="EI125" t="s">
        <v>3</v>
      </c>
      <c r="EJ125">
        <v>1</v>
      </c>
      <c r="EK125">
        <v>22001</v>
      </c>
      <c r="EL125" t="s">
        <v>192</v>
      </c>
      <c r="EM125" t="s">
        <v>193</v>
      </c>
      <c r="EO125" t="s">
        <v>22</v>
      </c>
      <c r="EQ125">
        <v>131072</v>
      </c>
      <c r="ER125">
        <v>131.27000000000001</v>
      </c>
      <c r="ES125">
        <v>5.05</v>
      </c>
      <c r="ET125">
        <v>102.47</v>
      </c>
      <c r="EU125">
        <v>11.45</v>
      </c>
      <c r="EV125">
        <v>23.75</v>
      </c>
      <c r="EW125">
        <v>2.23</v>
      </c>
      <c r="EX125">
        <v>0.88</v>
      </c>
      <c r="EY125">
        <v>0</v>
      </c>
      <c r="FQ125">
        <v>0</v>
      </c>
      <c r="FR125">
        <f t="shared" si="169"/>
        <v>0</v>
      </c>
      <c r="FS125">
        <v>0</v>
      </c>
      <c r="FT125" t="s">
        <v>23</v>
      </c>
      <c r="FU125" t="s">
        <v>24</v>
      </c>
      <c r="FX125">
        <v>117</v>
      </c>
      <c r="FY125">
        <v>75.650000000000006</v>
      </c>
      <c r="GA125" t="s">
        <v>3</v>
      </c>
      <c r="GD125">
        <v>0</v>
      </c>
      <c r="GF125">
        <v>158854076</v>
      </c>
      <c r="GG125">
        <v>1</v>
      </c>
      <c r="GH125">
        <v>1</v>
      </c>
      <c r="GI125">
        <v>4</v>
      </c>
      <c r="GJ125">
        <v>0</v>
      </c>
      <c r="GK125">
        <f>ROUND(R125*(S12)/100,2)</f>
        <v>0</v>
      </c>
      <c r="GL125">
        <f t="shared" si="170"/>
        <v>0</v>
      </c>
      <c r="GM125">
        <f t="shared" si="171"/>
        <v>1240.05</v>
      </c>
      <c r="GN125">
        <f t="shared" si="172"/>
        <v>1240.05</v>
      </c>
      <c r="GO125">
        <f t="shared" si="173"/>
        <v>0</v>
      </c>
      <c r="GP125">
        <f t="shared" si="174"/>
        <v>0</v>
      </c>
      <c r="GR125">
        <v>0</v>
      </c>
      <c r="GS125">
        <v>3</v>
      </c>
      <c r="GT125">
        <v>0</v>
      </c>
      <c r="GU125" t="s">
        <v>3</v>
      </c>
      <c r="GV125">
        <f t="shared" si="175"/>
        <v>0</v>
      </c>
      <c r="GW125">
        <v>1</v>
      </c>
      <c r="GX125">
        <f t="shared" si="176"/>
        <v>0</v>
      </c>
      <c r="HA125">
        <v>0</v>
      </c>
      <c r="HB125">
        <v>0</v>
      </c>
      <c r="IK125">
        <v>0</v>
      </c>
    </row>
    <row r="126" spans="1:255" x14ac:dyDescent="0.2">
      <c r="A126" s="2">
        <v>17</v>
      </c>
      <c r="B126" s="2">
        <v>1</v>
      </c>
      <c r="C126" s="2">
        <f>ROW(SmtRes!A288)</f>
        <v>288</v>
      </c>
      <c r="D126" s="2">
        <f>ROW(EtalonRes!A279)</f>
        <v>279</v>
      </c>
      <c r="E126" s="2" t="s">
        <v>198</v>
      </c>
      <c r="F126" s="2" t="s">
        <v>199</v>
      </c>
      <c r="G126" s="2" t="s">
        <v>200</v>
      </c>
      <c r="H126" s="2" t="s">
        <v>201</v>
      </c>
      <c r="I126" s="2">
        <v>0.17</v>
      </c>
      <c r="J126" s="2">
        <v>0</v>
      </c>
      <c r="K126" s="2"/>
      <c r="L126" s="2"/>
      <c r="M126" s="2"/>
      <c r="N126" s="2"/>
      <c r="O126" s="2">
        <f t="shared" si="144"/>
        <v>849.07</v>
      </c>
      <c r="P126" s="2">
        <f t="shared" si="145"/>
        <v>0.98</v>
      </c>
      <c r="Q126" s="2">
        <f t="shared" si="146"/>
        <v>483.62</v>
      </c>
      <c r="R126" s="2">
        <f t="shared" si="147"/>
        <v>60.74</v>
      </c>
      <c r="S126" s="2">
        <f t="shared" si="148"/>
        <v>364.47</v>
      </c>
      <c r="T126" s="2">
        <f t="shared" si="149"/>
        <v>0</v>
      </c>
      <c r="U126" s="2">
        <f t="shared" si="150"/>
        <v>39.232939999999999</v>
      </c>
      <c r="V126" s="2">
        <f t="shared" si="151"/>
        <v>4.5262500000000001</v>
      </c>
      <c r="W126" s="2">
        <f t="shared" si="152"/>
        <v>0</v>
      </c>
      <c r="X126" s="2">
        <f t="shared" si="153"/>
        <v>497.5</v>
      </c>
      <c r="Y126" s="2">
        <f t="shared" si="154"/>
        <v>323.16000000000003</v>
      </c>
      <c r="Z126" s="2"/>
      <c r="AA126" s="2">
        <v>39612628</v>
      </c>
      <c r="AB126" s="2">
        <f t="shared" si="155"/>
        <v>4994.5955000000004</v>
      </c>
      <c r="AC126" s="2">
        <f t="shared" si="140"/>
        <v>5.79</v>
      </c>
      <c r="AD126" s="2">
        <f t="shared" si="177"/>
        <v>2844.8375000000001</v>
      </c>
      <c r="AE126" s="2">
        <f t="shared" si="178"/>
        <v>357.27499999999998</v>
      </c>
      <c r="AF126" s="2">
        <f t="shared" si="179"/>
        <v>2143.9679999999998</v>
      </c>
      <c r="AG126" s="2">
        <f t="shared" si="156"/>
        <v>0</v>
      </c>
      <c r="AH126" s="2">
        <f t="shared" si="180"/>
        <v>230.78199999999998</v>
      </c>
      <c r="AI126" s="2">
        <f t="shared" si="181"/>
        <v>26.625</v>
      </c>
      <c r="AJ126" s="2">
        <f t="shared" si="157"/>
        <v>0</v>
      </c>
      <c r="AK126" s="2">
        <v>4145.9799999999996</v>
      </c>
      <c r="AL126" s="2">
        <v>5.79</v>
      </c>
      <c r="AM126" s="2">
        <v>2275.87</v>
      </c>
      <c r="AN126" s="2">
        <v>285.82</v>
      </c>
      <c r="AO126" s="2">
        <v>1864.32</v>
      </c>
      <c r="AP126" s="2">
        <v>0</v>
      </c>
      <c r="AQ126" s="2">
        <v>200.68</v>
      </c>
      <c r="AR126" s="2">
        <v>21.3</v>
      </c>
      <c r="AS126" s="2">
        <v>0</v>
      </c>
      <c r="AT126" s="2">
        <v>117</v>
      </c>
      <c r="AU126" s="2">
        <v>76</v>
      </c>
      <c r="AV126" s="2">
        <v>1</v>
      </c>
      <c r="AW126" s="2">
        <v>1</v>
      </c>
      <c r="AX126" s="2"/>
      <c r="AY126" s="2"/>
      <c r="AZ126" s="2">
        <v>1</v>
      </c>
      <c r="BA126" s="2">
        <v>1</v>
      </c>
      <c r="BB126" s="2">
        <v>1</v>
      </c>
      <c r="BC126" s="2">
        <v>1</v>
      </c>
      <c r="BD126" s="2" t="s">
        <v>3</v>
      </c>
      <c r="BE126" s="2" t="s">
        <v>3</v>
      </c>
      <c r="BF126" s="2" t="s">
        <v>3</v>
      </c>
      <c r="BG126" s="2" t="s">
        <v>3</v>
      </c>
      <c r="BH126" s="2">
        <v>0</v>
      </c>
      <c r="BI126" s="2">
        <v>1</v>
      </c>
      <c r="BJ126" s="2" t="s">
        <v>202</v>
      </c>
      <c r="BK126" s="2"/>
      <c r="BL126" s="2"/>
      <c r="BM126" s="2">
        <v>22001</v>
      </c>
      <c r="BN126" s="2">
        <v>0</v>
      </c>
      <c r="BO126" s="2" t="s">
        <v>3</v>
      </c>
      <c r="BP126" s="2">
        <v>0</v>
      </c>
      <c r="BQ126" s="2">
        <v>2</v>
      </c>
      <c r="BR126" s="2">
        <v>0</v>
      </c>
      <c r="BS126" s="2">
        <v>1</v>
      </c>
      <c r="BT126" s="2">
        <v>1</v>
      </c>
      <c r="BU126" s="2">
        <v>1</v>
      </c>
      <c r="BV126" s="2">
        <v>1</v>
      </c>
      <c r="BW126" s="2">
        <v>1</v>
      </c>
      <c r="BX126" s="2">
        <v>1</v>
      </c>
      <c r="BY126" s="2" t="s">
        <v>3</v>
      </c>
      <c r="BZ126" s="2">
        <v>130</v>
      </c>
      <c r="CA126" s="2">
        <v>89</v>
      </c>
      <c r="CB126" s="2"/>
      <c r="CC126" s="2"/>
      <c r="CD126" s="2"/>
      <c r="CE126" s="2"/>
      <c r="CF126" s="2">
        <v>0</v>
      </c>
      <c r="CG126" s="2">
        <v>0</v>
      </c>
      <c r="CH126" s="2"/>
      <c r="CI126" s="2"/>
      <c r="CJ126" s="2"/>
      <c r="CK126" s="2"/>
      <c r="CL126" s="2"/>
      <c r="CM126" s="2">
        <v>0</v>
      </c>
      <c r="CN126" s="2" t="s">
        <v>715</v>
      </c>
      <c r="CO126" s="2">
        <v>0</v>
      </c>
      <c r="CP126" s="2">
        <f t="shared" si="158"/>
        <v>849.07</v>
      </c>
      <c r="CQ126" s="2">
        <f t="shared" si="159"/>
        <v>5.79</v>
      </c>
      <c r="CR126" s="2">
        <f t="shared" si="160"/>
        <v>2844.8375000000001</v>
      </c>
      <c r="CS126" s="2">
        <f t="shared" si="161"/>
        <v>357.27499999999998</v>
      </c>
      <c r="CT126" s="2">
        <f t="shared" si="162"/>
        <v>2143.9679999999998</v>
      </c>
      <c r="CU126" s="2">
        <f t="shared" si="163"/>
        <v>0</v>
      </c>
      <c r="CV126" s="2">
        <f t="shared" si="164"/>
        <v>230.78199999999998</v>
      </c>
      <c r="CW126" s="2">
        <f t="shared" si="165"/>
        <v>26.625</v>
      </c>
      <c r="CX126" s="2">
        <f t="shared" si="166"/>
        <v>0</v>
      </c>
      <c r="CY126" s="2">
        <f t="shared" si="167"/>
        <v>497.49570000000006</v>
      </c>
      <c r="CZ126" s="2">
        <f t="shared" si="168"/>
        <v>323.15960000000001</v>
      </c>
      <c r="DA126" s="2"/>
      <c r="DB126" s="2"/>
      <c r="DC126" s="2" t="s">
        <v>3</v>
      </c>
      <c r="DD126" s="2" t="s">
        <v>3</v>
      </c>
      <c r="DE126" s="2" t="s">
        <v>17</v>
      </c>
      <c r="DF126" s="2" t="s">
        <v>17</v>
      </c>
      <c r="DG126" s="2" t="s">
        <v>18</v>
      </c>
      <c r="DH126" s="2" t="s">
        <v>3</v>
      </c>
      <c r="DI126" s="2" t="s">
        <v>18</v>
      </c>
      <c r="DJ126" s="2" t="s">
        <v>17</v>
      </c>
      <c r="DK126" s="2" t="s">
        <v>3</v>
      </c>
      <c r="DL126" s="2" t="s">
        <v>3</v>
      </c>
      <c r="DM126" s="2" t="s">
        <v>3</v>
      </c>
      <c r="DN126" s="2">
        <v>0</v>
      </c>
      <c r="DO126" s="2">
        <v>0</v>
      </c>
      <c r="DP126" s="2">
        <v>1</v>
      </c>
      <c r="DQ126" s="2">
        <v>1</v>
      </c>
      <c r="DR126" s="2"/>
      <c r="DS126" s="2"/>
      <c r="DT126" s="2"/>
      <c r="DU126" s="2">
        <v>1003</v>
      </c>
      <c r="DV126" s="2" t="s">
        <v>201</v>
      </c>
      <c r="DW126" s="2" t="s">
        <v>201</v>
      </c>
      <c r="DX126" s="2">
        <v>1000</v>
      </c>
      <c r="DY126" s="2"/>
      <c r="DZ126" s="2"/>
      <c r="EA126" s="2"/>
      <c r="EB126" s="2"/>
      <c r="EC126" s="2"/>
      <c r="ED126" s="2"/>
      <c r="EE126" s="2">
        <v>39174536</v>
      </c>
      <c r="EF126" s="2">
        <v>2</v>
      </c>
      <c r="EG126" s="2" t="s">
        <v>19</v>
      </c>
      <c r="EH126" s="2">
        <v>0</v>
      </c>
      <c r="EI126" s="2" t="s">
        <v>3</v>
      </c>
      <c r="EJ126" s="2">
        <v>1</v>
      </c>
      <c r="EK126" s="2">
        <v>22001</v>
      </c>
      <c r="EL126" s="2" t="s">
        <v>192</v>
      </c>
      <c r="EM126" s="2" t="s">
        <v>193</v>
      </c>
      <c r="EN126" s="2"/>
      <c r="EO126" s="2" t="s">
        <v>22</v>
      </c>
      <c r="EP126" s="2"/>
      <c r="EQ126" s="2">
        <v>131072</v>
      </c>
      <c r="ER126" s="2">
        <v>4145.9799999999996</v>
      </c>
      <c r="ES126" s="2">
        <v>5.79</v>
      </c>
      <c r="ET126" s="2">
        <v>2275.87</v>
      </c>
      <c r="EU126" s="2">
        <v>285.82</v>
      </c>
      <c r="EV126" s="2">
        <v>1864.32</v>
      </c>
      <c r="EW126" s="2">
        <v>200.68</v>
      </c>
      <c r="EX126" s="2">
        <v>21.3</v>
      </c>
      <c r="EY126" s="2">
        <v>0</v>
      </c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>
        <v>0</v>
      </c>
      <c r="FR126" s="2">
        <f t="shared" si="169"/>
        <v>0</v>
      </c>
      <c r="FS126" s="2">
        <v>0</v>
      </c>
      <c r="FT126" s="2" t="s">
        <v>23</v>
      </c>
      <c r="FU126" s="2" t="s">
        <v>24</v>
      </c>
      <c r="FV126" s="2"/>
      <c r="FW126" s="2"/>
      <c r="FX126" s="2">
        <v>117</v>
      </c>
      <c r="FY126" s="2">
        <v>75.650000000000006</v>
      </c>
      <c r="FZ126" s="2"/>
      <c r="GA126" s="2" t="s">
        <v>3</v>
      </c>
      <c r="GB126" s="2"/>
      <c r="GC126" s="2"/>
      <c r="GD126" s="2">
        <v>0</v>
      </c>
      <c r="GE126" s="2"/>
      <c r="GF126" s="2">
        <v>-93126818</v>
      </c>
      <c r="GG126" s="2">
        <v>2</v>
      </c>
      <c r="GH126" s="2">
        <v>1</v>
      </c>
      <c r="GI126" s="2">
        <v>-2</v>
      </c>
      <c r="GJ126" s="2">
        <v>0</v>
      </c>
      <c r="GK126" s="2">
        <f>ROUND(R126*(R12)/100,2)</f>
        <v>0</v>
      </c>
      <c r="GL126" s="2">
        <f t="shared" si="170"/>
        <v>0</v>
      </c>
      <c r="GM126" s="2">
        <f t="shared" si="171"/>
        <v>1669.73</v>
      </c>
      <c r="GN126" s="2">
        <f t="shared" si="172"/>
        <v>1669.73</v>
      </c>
      <c r="GO126" s="2">
        <f t="shared" si="173"/>
        <v>0</v>
      </c>
      <c r="GP126" s="2">
        <f t="shared" si="174"/>
        <v>0</v>
      </c>
      <c r="GQ126" s="2"/>
      <c r="GR126" s="2">
        <v>0</v>
      </c>
      <c r="GS126" s="2">
        <v>3</v>
      </c>
      <c r="GT126" s="2">
        <v>0</v>
      </c>
      <c r="GU126" s="2" t="s">
        <v>3</v>
      </c>
      <c r="GV126" s="2">
        <f t="shared" si="175"/>
        <v>0</v>
      </c>
      <c r="GW126" s="2">
        <v>1</v>
      </c>
      <c r="GX126" s="2">
        <f t="shared" si="176"/>
        <v>0</v>
      </c>
      <c r="GY126" s="2"/>
      <c r="GZ126" s="2"/>
      <c r="HA126" s="2">
        <v>0</v>
      </c>
      <c r="HB126" s="2">
        <v>0</v>
      </c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>
        <v>0</v>
      </c>
      <c r="IL126" s="2"/>
      <c r="IM126" s="2"/>
      <c r="IN126" s="2"/>
      <c r="IO126" s="2"/>
      <c r="IP126" s="2"/>
      <c r="IQ126" s="2"/>
      <c r="IR126" s="2"/>
      <c r="IS126" s="2"/>
      <c r="IT126" s="2"/>
      <c r="IU126" s="2"/>
    </row>
    <row r="127" spans="1:255" x14ac:dyDescent="0.2">
      <c r="A127">
        <v>17</v>
      </c>
      <c r="B127">
        <v>1</v>
      </c>
      <c r="C127">
        <f>ROW(SmtRes!A300)</f>
        <v>300</v>
      </c>
      <c r="D127">
        <f>ROW(EtalonRes!A290)</f>
        <v>290</v>
      </c>
      <c r="E127" t="s">
        <v>198</v>
      </c>
      <c r="F127" t="s">
        <v>199</v>
      </c>
      <c r="G127" t="s">
        <v>200</v>
      </c>
      <c r="H127" t="s">
        <v>201</v>
      </c>
      <c r="I127">
        <v>0.17</v>
      </c>
      <c r="J127">
        <v>0</v>
      </c>
      <c r="O127">
        <f t="shared" si="144"/>
        <v>4372.7700000000004</v>
      </c>
      <c r="P127">
        <f t="shared" si="145"/>
        <v>5.07</v>
      </c>
      <c r="Q127">
        <f t="shared" si="146"/>
        <v>2490.66</v>
      </c>
      <c r="R127">
        <f t="shared" si="147"/>
        <v>312.79000000000002</v>
      </c>
      <c r="S127">
        <f t="shared" si="148"/>
        <v>1877.04</v>
      </c>
      <c r="T127">
        <f t="shared" si="149"/>
        <v>0</v>
      </c>
      <c r="U127">
        <f t="shared" si="150"/>
        <v>39.232939999999999</v>
      </c>
      <c r="V127">
        <f t="shared" si="151"/>
        <v>4.5262500000000001</v>
      </c>
      <c r="W127">
        <f t="shared" si="152"/>
        <v>0</v>
      </c>
      <c r="X127">
        <f t="shared" si="153"/>
        <v>2562.1</v>
      </c>
      <c r="Y127">
        <f t="shared" si="154"/>
        <v>1664.27</v>
      </c>
      <c r="AA127">
        <v>39612629</v>
      </c>
      <c r="AB127">
        <f t="shared" si="155"/>
        <v>4994.5955000000004</v>
      </c>
      <c r="AC127">
        <f t="shared" si="140"/>
        <v>5.79</v>
      </c>
      <c r="AD127">
        <f t="shared" si="177"/>
        <v>2844.8375000000001</v>
      </c>
      <c r="AE127">
        <f t="shared" si="178"/>
        <v>357.27499999999998</v>
      </c>
      <c r="AF127">
        <f t="shared" si="179"/>
        <v>2143.9679999999998</v>
      </c>
      <c r="AG127">
        <f t="shared" si="156"/>
        <v>0</v>
      </c>
      <c r="AH127">
        <f t="shared" si="180"/>
        <v>230.78199999999998</v>
      </c>
      <c r="AI127">
        <f t="shared" si="181"/>
        <v>26.625</v>
      </c>
      <c r="AJ127">
        <f t="shared" si="157"/>
        <v>0</v>
      </c>
      <c r="AK127">
        <v>4145.9799999999996</v>
      </c>
      <c r="AL127">
        <v>5.79</v>
      </c>
      <c r="AM127">
        <v>2275.87</v>
      </c>
      <c r="AN127">
        <v>285.82</v>
      </c>
      <c r="AO127">
        <v>1864.32</v>
      </c>
      <c r="AP127">
        <v>0</v>
      </c>
      <c r="AQ127">
        <v>200.68</v>
      </c>
      <c r="AR127">
        <v>21.3</v>
      </c>
      <c r="AS127">
        <v>0</v>
      </c>
      <c r="AT127">
        <v>117</v>
      </c>
      <c r="AU127">
        <v>76</v>
      </c>
      <c r="AV127">
        <v>1</v>
      </c>
      <c r="AW127">
        <v>1</v>
      </c>
      <c r="AZ127">
        <v>5.15</v>
      </c>
      <c r="BA127">
        <v>5.15</v>
      </c>
      <c r="BB127">
        <v>5.15</v>
      </c>
      <c r="BC127">
        <v>5.15</v>
      </c>
      <c r="BD127" t="s">
        <v>3</v>
      </c>
      <c r="BE127" t="s">
        <v>3</v>
      </c>
      <c r="BF127" t="s">
        <v>3</v>
      </c>
      <c r="BG127" t="s">
        <v>3</v>
      </c>
      <c r="BH127">
        <v>0</v>
      </c>
      <c r="BI127">
        <v>1</v>
      </c>
      <c r="BJ127" t="s">
        <v>202</v>
      </c>
      <c r="BM127">
        <v>22001</v>
      </c>
      <c r="BN127">
        <v>0</v>
      </c>
      <c r="BO127" t="s">
        <v>3</v>
      </c>
      <c r="BP127">
        <v>0</v>
      </c>
      <c r="BQ127">
        <v>2</v>
      </c>
      <c r="BR127">
        <v>0</v>
      </c>
      <c r="BS127">
        <v>5.15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3</v>
      </c>
      <c r="BZ127">
        <v>130</v>
      </c>
      <c r="CA127">
        <v>89</v>
      </c>
      <c r="CF127">
        <v>0</v>
      </c>
      <c r="CG127">
        <v>0</v>
      </c>
      <c r="CM127">
        <v>0</v>
      </c>
      <c r="CN127" t="s">
        <v>715</v>
      </c>
      <c r="CO127">
        <v>0</v>
      </c>
      <c r="CP127">
        <f t="shared" si="158"/>
        <v>4372.7700000000004</v>
      </c>
      <c r="CQ127">
        <f t="shared" si="159"/>
        <v>29.818500000000004</v>
      </c>
      <c r="CR127">
        <f t="shared" si="160"/>
        <v>14650.913125000001</v>
      </c>
      <c r="CS127">
        <f t="shared" si="161"/>
        <v>1839.9662499999999</v>
      </c>
      <c r="CT127">
        <f t="shared" si="162"/>
        <v>11041.4352</v>
      </c>
      <c r="CU127">
        <f t="shared" si="163"/>
        <v>0</v>
      </c>
      <c r="CV127">
        <f t="shared" si="164"/>
        <v>230.78199999999998</v>
      </c>
      <c r="CW127">
        <f t="shared" si="165"/>
        <v>26.625</v>
      </c>
      <c r="CX127">
        <f t="shared" si="166"/>
        <v>0</v>
      </c>
      <c r="CY127">
        <f t="shared" si="167"/>
        <v>2562.1010999999999</v>
      </c>
      <c r="CZ127">
        <f t="shared" si="168"/>
        <v>1664.2707999999998</v>
      </c>
      <c r="DC127" t="s">
        <v>3</v>
      </c>
      <c r="DD127" t="s">
        <v>3</v>
      </c>
      <c r="DE127" t="s">
        <v>17</v>
      </c>
      <c r="DF127" t="s">
        <v>17</v>
      </c>
      <c r="DG127" t="s">
        <v>18</v>
      </c>
      <c r="DH127" t="s">
        <v>3</v>
      </c>
      <c r="DI127" t="s">
        <v>18</v>
      </c>
      <c r="DJ127" t="s">
        <v>17</v>
      </c>
      <c r="DK127" t="s">
        <v>3</v>
      </c>
      <c r="DL127" t="s">
        <v>3</v>
      </c>
      <c r="DM127" t="s">
        <v>3</v>
      </c>
      <c r="DN127">
        <v>0</v>
      </c>
      <c r="DO127">
        <v>0</v>
      </c>
      <c r="DP127">
        <v>1</v>
      </c>
      <c r="DQ127">
        <v>1</v>
      </c>
      <c r="DU127">
        <v>1003</v>
      </c>
      <c r="DV127" t="s">
        <v>201</v>
      </c>
      <c r="DW127" t="s">
        <v>201</v>
      </c>
      <c r="DX127">
        <v>1000</v>
      </c>
      <c r="EE127">
        <v>39174536</v>
      </c>
      <c r="EF127">
        <v>2</v>
      </c>
      <c r="EG127" t="s">
        <v>19</v>
      </c>
      <c r="EH127">
        <v>0</v>
      </c>
      <c r="EI127" t="s">
        <v>3</v>
      </c>
      <c r="EJ127">
        <v>1</v>
      </c>
      <c r="EK127">
        <v>22001</v>
      </c>
      <c r="EL127" t="s">
        <v>192</v>
      </c>
      <c r="EM127" t="s">
        <v>193</v>
      </c>
      <c r="EO127" t="s">
        <v>22</v>
      </c>
      <c r="EQ127">
        <v>131072</v>
      </c>
      <c r="ER127">
        <v>4145.9799999999996</v>
      </c>
      <c r="ES127">
        <v>5.79</v>
      </c>
      <c r="ET127">
        <v>2275.87</v>
      </c>
      <c r="EU127">
        <v>285.82</v>
      </c>
      <c r="EV127">
        <v>1864.32</v>
      </c>
      <c r="EW127">
        <v>200.68</v>
      </c>
      <c r="EX127">
        <v>21.3</v>
      </c>
      <c r="EY127">
        <v>0</v>
      </c>
      <c r="FQ127">
        <v>0</v>
      </c>
      <c r="FR127">
        <f t="shared" si="169"/>
        <v>0</v>
      </c>
      <c r="FS127">
        <v>0</v>
      </c>
      <c r="FT127" t="s">
        <v>23</v>
      </c>
      <c r="FU127" t="s">
        <v>24</v>
      </c>
      <c r="FX127">
        <v>117</v>
      </c>
      <c r="FY127">
        <v>75.650000000000006</v>
      </c>
      <c r="GA127" t="s">
        <v>3</v>
      </c>
      <c r="GD127">
        <v>0</v>
      </c>
      <c r="GF127">
        <v>-93126818</v>
      </c>
      <c r="GG127">
        <v>1</v>
      </c>
      <c r="GH127">
        <v>1</v>
      </c>
      <c r="GI127">
        <v>4</v>
      </c>
      <c r="GJ127">
        <v>0</v>
      </c>
      <c r="GK127">
        <f>ROUND(R127*(S12)/100,2)</f>
        <v>0</v>
      </c>
      <c r="GL127">
        <f t="shared" si="170"/>
        <v>0</v>
      </c>
      <c r="GM127">
        <f t="shared" si="171"/>
        <v>8599.14</v>
      </c>
      <c r="GN127">
        <f t="shared" si="172"/>
        <v>8599.14</v>
      </c>
      <c r="GO127">
        <f t="shared" si="173"/>
        <v>0</v>
      </c>
      <c r="GP127">
        <f t="shared" si="174"/>
        <v>0</v>
      </c>
      <c r="GR127">
        <v>0</v>
      </c>
      <c r="GS127">
        <v>3</v>
      </c>
      <c r="GT127">
        <v>0</v>
      </c>
      <c r="GU127" t="s">
        <v>3</v>
      </c>
      <c r="GV127">
        <f t="shared" si="175"/>
        <v>0</v>
      </c>
      <c r="GW127">
        <v>1</v>
      </c>
      <c r="GX127">
        <f t="shared" si="176"/>
        <v>0</v>
      </c>
      <c r="HA127">
        <v>0</v>
      </c>
      <c r="HB127">
        <v>0</v>
      </c>
      <c r="IK127">
        <v>0</v>
      </c>
    </row>
    <row r="128" spans="1:255" x14ac:dyDescent="0.2">
      <c r="A128" s="2">
        <v>18</v>
      </c>
      <c r="B128" s="2">
        <v>1</v>
      </c>
      <c r="C128" s="2">
        <v>288</v>
      </c>
      <c r="D128" s="2"/>
      <c r="E128" s="2" t="s">
        <v>203</v>
      </c>
      <c r="F128" s="2" t="s">
        <v>204</v>
      </c>
      <c r="G128" s="2" t="s">
        <v>205</v>
      </c>
      <c r="H128" s="2" t="s">
        <v>92</v>
      </c>
      <c r="I128" s="2">
        <f>I126*J128</f>
        <v>171.19</v>
      </c>
      <c r="J128" s="2">
        <v>1006.9999999999999</v>
      </c>
      <c r="K128" s="2"/>
      <c r="L128" s="2"/>
      <c r="M128" s="2"/>
      <c r="N128" s="2"/>
      <c r="O128" s="2">
        <f t="shared" si="144"/>
        <v>0</v>
      </c>
      <c r="P128" s="2">
        <f t="shared" si="145"/>
        <v>0</v>
      </c>
      <c r="Q128" s="2">
        <f t="shared" si="146"/>
        <v>0</v>
      </c>
      <c r="R128" s="2">
        <f t="shared" si="147"/>
        <v>0</v>
      </c>
      <c r="S128" s="2">
        <f t="shared" si="148"/>
        <v>0</v>
      </c>
      <c r="T128" s="2">
        <f t="shared" si="149"/>
        <v>0</v>
      </c>
      <c r="U128" s="2">
        <f t="shared" si="150"/>
        <v>0</v>
      </c>
      <c r="V128" s="2">
        <f t="shared" si="151"/>
        <v>0</v>
      </c>
      <c r="W128" s="2">
        <f t="shared" si="152"/>
        <v>0</v>
      </c>
      <c r="X128" s="2">
        <f t="shared" si="153"/>
        <v>0</v>
      </c>
      <c r="Y128" s="2">
        <f t="shared" si="154"/>
        <v>0</v>
      </c>
      <c r="Z128" s="2"/>
      <c r="AA128" s="2">
        <v>39612628</v>
      </c>
      <c r="AB128" s="2">
        <f t="shared" si="155"/>
        <v>0</v>
      </c>
      <c r="AC128" s="2">
        <f t="shared" si="140"/>
        <v>0</v>
      </c>
      <c r="AD128" s="2">
        <f>ROUND((((ET128)-(EU128))+AE128),6)</f>
        <v>0</v>
      </c>
      <c r="AE128" s="2">
        <f t="shared" ref="AE128:AF131" si="182">ROUND((EU128),6)</f>
        <v>0</v>
      </c>
      <c r="AF128" s="2">
        <f t="shared" si="182"/>
        <v>0</v>
      </c>
      <c r="AG128" s="2">
        <f t="shared" si="156"/>
        <v>0</v>
      </c>
      <c r="AH128" s="2">
        <f t="shared" ref="AH128:AI131" si="183">(EW128)</f>
        <v>0</v>
      </c>
      <c r="AI128" s="2">
        <f t="shared" si="183"/>
        <v>0</v>
      </c>
      <c r="AJ128" s="2">
        <f t="shared" si="157"/>
        <v>0</v>
      </c>
      <c r="AK128" s="2">
        <v>0</v>
      </c>
      <c r="AL128" s="2">
        <v>0</v>
      </c>
      <c r="AM128" s="2">
        <v>0</v>
      </c>
      <c r="AN128" s="2">
        <v>0</v>
      </c>
      <c r="AO128" s="2">
        <v>0</v>
      </c>
      <c r="AP128" s="2">
        <v>0</v>
      </c>
      <c r="AQ128" s="2">
        <v>0</v>
      </c>
      <c r="AR128" s="2">
        <v>0</v>
      </c>
      <c r="AS128" s="2">
        <v>0</v>
      </c>
      <c r="AT128" s="2">
        <v>117</v>
      </c>
      <c r="AU128" s="2">
        <v>76</v>
      </c>
      <c r="AV128" s="2">
        <v>1</v>
      </c>
      <c r="AW128" s="2">
        <v>1</v>
      </c>
      <c r="AX128" s="2"/>
      <c r="AY128" s="2"/>
      <c r="AZ128" s="2">
        <v>1</v>
      </c>
      <c r="BA128" s="2">
        <v>1</v>
      </c>
      <c r="BB128" s="2">
        <v>1</v>
      </c>
      <c r="BC128" s="2">
        <v>1</v>
      </c>
      <c r="BD128" s="2" t="s">
        <v>3</v>
      </c>
      <c r="BE128" s="2" t="s">
        <v>3</v>
      </c>
      <c r="BF128" s="2" t="s">
        <v>3</v>
      </c>
      <c r="BG128" s="2" t="s">
        <v>3</v>
      </c>
      <c r="BH128" s="2">
        <v>3</v>
      </c>
      <c r="BI128" s="2">
        <v>1</v>
      </c>
      <c r="BJ128" s="2" t="s">
        <v>3</v>
      </c>
      <c r="BK128" s="2"/>
      <c r="BL128" s="2"/>
      <c r="BM128" s="2">
        <v>22001</v>
      </c>
      <c r="BN128" s="2">
        <v>0</v>
      </c>
      <c r="BO128" s="2" t="s">
        <v>3</v>
      </c>
      <c r="BP128" s="2">
        <v>0</v>
      </c>
      <c r="BQ128" s="2">
        <v>2</v>
      </c>
      <c r="BR128" s="2">
        <v>0</v>
      </c>
      <c r="BS128" s="2">
        <v>1</v>
      </c>
      <c r="BT128" s="2">
        <v>1</v>
      </c>
      <c r="BU128" s="2">
        <v>1</v>
      </c>
      <c r="BV128" s="2">
        <v>1</v>
      </c>
      <c r="BW128" s="2">
        <v>1</v>
      </c>
      <c r="BX128" s="2">
        <v>1</v>
      </c>
      <c r="BY128" s="2" t="s">
        <v>3</v>
      </c>
      <c r="BZ128" s="2">
        <v>130</v>
      </c>
      <c r="CA128" s="2">
        <v>89</v>
      </c>
      <c r="CB128" s="2"/>
      <c r="CC128" s="2"/>
      <c r="CD128" s="2"/>
      <c r="CE128" s="2"/>
      <c r="CF128" s="2">
        <v>0</v>
      </c>
      <c r="CG128" s="2">
        <v>0</v>
      </c>
      <c r="CH128" s="2"/>
      <c r="CI128" s="2"/>
      <c r="CJ128" s="2"/>
      <c r="CK128" s="2"/>
      <c r="CL128" s="2"/>
      <c r="CM128" s="2">
        <v>0</v>
      </c>
      <c r="CN128" s="2" t="s">
        <v>3</v>
      </c>
      <c r="CO128" s="2">
        <v>0</v>
      </c>
      <c r="CP128" s="2">
        <f t="shared" si="158"/>
        <v>0</v>
      </c>
      <c r="CQ128" s="2">
        <f t="shared" si="159"/>
        <v>0</v>
      </c>
      <c r="CR128" s="2">
        <f t="shared" si="160"/>
        <v>0</v>
      </c>
      <c r="CS128" s="2">
        <f t="shared" si="161"/>
        <v>0</v>
      </c>
      <c r="CT128" s="2">
        <f t="shared" si="162"/>
        <v>0</v>
      </c>
      <c r="CU128" s="2">
        <f t="shared" si="163"/>
        <v>0</v>
      </c>
      <c r="CV128" s="2">
        <f t="shared" si="164"/>
        <v>0</v>
      </c>
      <c r="CW128" s="2">
        <f t="shared" si="165"/>
        <v>0</v>
      </c>
      <c r="CX128" s="2">
        <f t="shared" si="166"/>
        <v>0</v>
      </c>
      <c r="CY128" s="2">
        <f t="shared" si="167"/>
        <v>0</v>
      </c>
      <c r="CZ128" s="2">
        <f t="shared" si="168"/>
        <v>0</v>
      </c>
      <c r="DA128" s="2"/>
      <c r="DB128" s="2"/>
      <c r="DC128" s="2" t="s">
        <v>3</v>
      </c>
      <c r="DD128" s="2" t="s">
        <v>3</v>
      </c>
      <c r="DE128" s="2" t="s">
        <v>3</v>
      </c>
      <c r="DF128" s="2" t="s">
        <v>3</v>
      </c>
      <c r="DG128" s="2" t="s">
        <v>3</v>
      </c>
      <c r="DH128" s="2" t="s">
        <v>3</v>
      </c>
      <c r="DI128" s="2" t="s">
        <v>3</v>
      </c>
      <c r="DJ128" s="2" t="s">
        <v>3</v>
      </c>
      <c r="DK128" s="2" t="s">
        <v>3</v>
      </c>
      <c r="DL128" s="2" t="s">
        <v>3</v>
      </c>
      <c r="DM128" s="2" t="s">
        <v>3</v>
      </c>
      <c r="DN128" s="2">
        <v>0</v>
      </c>
      <c r="DO128" s="2">
        <v>0</v>
      </c>
      <c r="DP128" s="2">
        <v>1</v>
      </c>
      <c r="DQ128" s="2">
        <v>1</v>
      </c>
      <c r="DR128" s="2"/>
      <c r="DS128" s="2"/>
      <c r="DT128" s="2"/>
      <c r="DU128" s="2">
        <v>1003</v>
      </c>
      <c r="DV128" s="2" t="s">
        <v>92</v>
      </c>
      <c r="DW128" s="2" t="s">
        <v>92</v>
      </c>
      <c r="DX128" s="2">
        <v>1</v>
      </c>
      <c r="DY128" s="2"/>
      <c r="DZ128" s="2"/>
      <c r="EA128" s="2"/>
      <c r="EB128" s="2"/>
      <c r="EC128" s="2"/>
      <c r="ED128" s="2"/>
      <c r="EE128" s="2">
        <v>39174536</v>
      </c>
      <c r="EF128" s="2">
        <v>2</v>
      </c>
      <c r="EG128" s="2" t="s">
        <v>19</v>
      </c>
      <c r="EH128" s="2">
        <v>0</v>
      </c>
      <c r="EI128" s="2" t="s">
        <v>3</v>
      </c>
      <c r="EJ128" s="2">
        <v>1</v>
      </c>
      <c r="EK128" s="2">
        <v>22001</v>
      </c>
      <c r="EL128" s="2" t="s">
        <v>192</v>
      </c>
      <c r="EM128" s="2" t="s">
        <v>193</v>
      </c>
      <c r="EN128" s="2"/>
      <c r="EO128" s="2" t="s">
        <v>3</v>
      </c>
      <c r="EP128" s="2"/>
      <c r="EQ128" s="2">
        <v>0</v>
      </c>
      <c r="ER128" s="2">
        <v>0</v>
      </c>
      <c r="ES128" s="2">
        <v>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>
        <v>0</v>
      </c>
      <c r="FR128" s="2">
        <f t="shared" si="169"/>
        <v>0</v>
      </c>
      <c r="FS128" s="2">
        <v>0</v>
      </c>
      <c r="FT128" s="2" t="s">
        <v>23</v>
      </c>
      <c r="FU128" s="2" t="s">
        <v>24</v>
      </c>
      <c r="FV128" s="2"/>
      <c r="FW128" s="2"/>
      <c r="FX128" s="2">
        <v>117</v>
      </c>
      <c r="FY128" s="2">
        <v>75.650000000000006</v>
      </c>
      <c r="FZ128" s="2"/>
      <c r="GA128" s="2" t="s">
        <v>3</v>
      </c>
      <c r="GB128" s="2"/>
      <c r="GC128" s="2"/>
      <c r="GD128" s="2">
        <v>0</v>
      </c>
      <c r="GE128" s="2"/>
      <c r="GF128" s="2">
        <v>1990328174</v>
      </c>
      <c r="GG128" s="2">
        <v>2</v>
      </c>
      <c r="GH128" s="2">
        <v>1</v>
      </c>
      <c r="GI128" s="2">
        <v>-2</v>
      </c>
      <c r="GJ128" s="2">
        <v>0</v>
      </c>
      <c r="GK128" s="2">
        <f>ROUND(R128*(R12)/100,2)</f>
        <v>0</v>
      </c>
      <c r="GL128" s="2">
        <f t="shared" si="170"/>
        <v>0</v>
      </c>
      <c r="GM128" s="2">
        <f t="shared" si="171"/>
        <v>0</v>
      </c>
      <c r="GN128" s="2">
        <f t="shared" si="172"/>
        <v>0</v>
      </c>
      <c r="GO128" s="2">
        <f t="shared" si="173"/>
        <v>0</v>
      </c>
      <c r="GP128" s="2">
        <f t="shared" si="174"/>
        <v>0</v>
      </c>
      <c r="GQ128" s="2"/>
      <c r="GR128" s="2">
        <v>0</v>
      </c>
      <c r="GS128" s="2">
        <v>3</v>
      </c>
      <c r="GT128" s="2">
        <v>0</v>
      </c>
      <c r="GU128" s="2" t="s">
        <v>3</v>
      </c>
      <c r="GV128" s="2">
        <f t="shared" si="175"/>
        <v>0</v>
      </c>
      <c r="GW128" s="2">
        <v>1</v>
      </c>
      <c r="GX128" s="2">
        <f t="shared" si="176"/>
        <v>0</v>
      </c>
      <c r="GY128" s="2"/>
      <c r="GZ128" s="2"/>
      <c r="HA128" s="2">
        <v>0</v>
      </c>
      <c r="HB128" s="2">
        <v>0</v>
      </c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>
        <v>0</v>
      </c>
      <c r="IL128" s="2"/>
      <c r="IM128" s="2"/>
      <c r="IN128" s="2"/>
      <c r="IO128" s="2"/>
      <c r="IP128" s="2"/>
      <c r="IQ128" s="2"/>
      <c r="IR128" s="2"/>
      <c r="IS128" s="2"/>
      <c r="IT128" s="2"/>
      <c r="IU128" s="2"/>
    </row>
    <row r="129" spans="1:255" x14ac:dyDescent="0.2">
      <c r="A129">
        <v>18</v>
      </c>
      <c r="B129">
        <v>1</v>
      </c>
      <c r="C129">
        <v>300</v>
      </c>
      <c r="E129" t="s">
        <v>203</v>
      </c>
      <c r="F129" t="s">
        <v>204</v>
      </c>
      <c r="G129" t="s">
        <v>205</v>
      </c>
      <c r="H129" t="s">
        <v>92</v>
      </c>
      <c r="I129">
        <f>I127*J129</f>
        <v>171.19</v>
      </c>
      <c r="J129">
        <v>1006.9999999999999</v>
      </c>
      <c r="O129">
        <f t="shared" si="144"/>
        <v>0</v>
      </c>
      <c r="P129">
        <f t="shared" si="145"/>
        <v>0</v>
      </c>
      <c r="Q129">
        <f t="shared" si="146"/>
        <v>0</v>
      </c>
      <c r="R129">
        <f t="shared" si="147"/>
        <v>0</v>
      </c>
      <c r="S129">
        <f t="shared" si="148"/>
        <v>0</v>
      </c>
      <c r="T129">
        <f t="shared" si="149"/>
        <v>0</v>
      </c>
      <c r="U129">
        <f t="shared" si="150"/>
        <v>0</v>
      </c>
      <c r="V129">
        <f t="shared" si="151"/>
        <v>0</v>
      </c>
      <c r="W129">
        <f t="shared" si="152"/>
        <v>0</v>
      </c>
      <c r="X129">
        <f t="shared" si="153"/>
        <v>0</v>
      </c>
      <c r="Y129">
        <f t="shared" si="154"/>
        <v>0</v>
      </c>
      <c r="AA129">
        <v>39612629</v>
      </c>
      <c r="AB129">
        <f t="shared" si="155"/>
        <v>0</v>
      </c>
      <c r="AC129">
        <f t="shared" si="140"/>
        <v>0</v>
      </c>
      <c r="AD129">
        <f>ROUND((((ET129)-(EU129))+AE129),6)</f>
        <v>0</v>
      </c>
      <c r="AE129">
        <f t="shared" si="182"/>
        <v>0</v>
      </c>
      <c r="AF129">
        <f t="shared" si="182"/>
        <v>0</v>
      </c>
      <c r="AG129">
        <f t="shared" si="156"/>
        <v>0</v>
      </c>
      <c r="AH129">
        <f t="shared" si="183"/>
        <v>0</v>
      </c>
      <c r="AI129">
        <f t="shared" si="183"/>
        <v>0</v>
      </c>
      <c r="AJ129">
        <f t="shared" si="157"/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117</v>
      </c>
      <c r="AU129">
        <v>76</v>
      </c>
      <c r="AV129">
        <v>1</v>
      </c>
      <c r="AW129">
        <v>1</v>
      </c>
      <c r="AZ129">
        <v>5.15</v>
      </c>
      <c r="BA129">
        <v>1</v>
      </c>
      <c r="BB129">
        <v>1</v>
      </c>
      <c r="BC129">
        <v>5.15</v>
      </c>
      <c r="BD129" t="s">
        <v>3</v>
      </c>
      <c r="BE129" t="s">
        <v>3</v>
      </c>
      <c r="BF129" t="s">
        <v>3</v>
      </c>
      <c r="BG129" t="s">
        <v>3</v>
      </c>
      <c r="BH129">
        <v>3</v>
      </c>
      <c r="BI129">
        <v>1</v>
      </c>
      <c r="BJ129" t="s">
        <v>3</v>
      </c>
      <c r="BM129">
        <v>22001</v>
      </c>
      <c r="BN129">
        <v>0</v>
      </c>
      <c r="BO129" t="s">
        <v>3</v>
      </c>
      <c r="BP129">
        <v>0</v>
      </c>
      <c r="BQ129">
        <v>2</v>
      </c>
      <c r="BR129">
        <v>0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3</v>
      </c>
      <c r="BZ129">
        <v>130</v>
      </c>
      <c r="CA129">
        <v>89</v>
      </c>
      <c r="CF129">
        <v>0</v>
      </c>
      <c r="CG129">
        <v>0</v>
      </c>
      <c r="CM129">
        <v>0</v>
      </c>
      <c r="CN129" t="s">
        <v>3</v>
      </c>
      <c r="CO129">
        <v>0</v>
      </c>
      <c r="CP129">
        <f t="shared" si="158"/>
        <v>0</v>
      </c>
      <c r="CQ129">
        <f t="shared" si="159"/>
        <v>0</v>
      </c>
      <c r="CR129">
        <f t="shared" si="160"/>
        <v>0</v>
      </c>
      <c r="CS129">
        <f t="shared" si="161"/>
        <v>0</v>
      </c>
      <c r="CT129">
        <f t="shared" si="162"/>
        <v>0</v>
      </c>
      <c r="CU129">
        <f t="shared" si="163"/>
        <v>0</v>
      </c>
      <c r="CV129">
        <f t="shared" si="164"/>
        <v>0</v>
      </c>
      <c r="CW129">
        <f t="shared" si="165"/>
        <v>0</v>
      </c>
      <c r="CX129">
        <f t="shared" si="166"/>
        <v>0</v>
      </c>
      <c r="CY129">
        <f t="shared" si="167"/>
        <v>0</v>
      </c>
      <c r="CZ129">
        <f t="shared" si="168"/>
        <v>0</v>
      </c>
      <c r="DC129" t="s">
        <v>3</v>
      </c>
      <c r="DD129" t="s">
        <v>3</v>
      </c>
      <c r="DE129" t="s">
        <v>3</v>
      </c>
      <c r="DF129" t="s">
        <v>3</v>
      </c>
      <c r="DG129" t="s">
        <v>3</v>
      </c>
      <c r="DH129" t="s">
        <v>3</v>
      </c>
      <c r="DI129" t="s">
        <v>3</v>
      </c>
      <c r="DJ129" t="s">
        <v>3</v>
      </c>
      <c r="DK129" t="s">
        <v>3</v>
      </c>
      <c r="DL129" t="s">
        <v>3</v>
      </c>
      <c r="DM129" t="s">
        <v>3</v>
      </c>
      <c r="DN129">
        <v>0</v>
      </c>
      <c r="DO129">
        <v>0</v>
      </c>
      <c r="DP129">
        <v>1</v>
      </c>
      <c r="DQ129">
        <v>1</v>
      </c>
      <c r="DU129">
        <v>1003</v>
      </c>
      <c r="DV129" t="s">
        <v>92</v>
      </c>
      <c r="DW129" t="s">
        <v>92</v>
      </c>
      <c r="DX129">
        <v>1</v>
      </c>
      <c r="EE129">
        <v>39174536</v>
      </c>
      <c r="EF129">
        <v>2</v>
      </c>
      <c r="EG129" t="s">
        <v>19</v>
      </c>
      <c r="EH129">
        <v>0</v>
      </c>
      <c r="EI129" t="s">
        <v>3</v>
      </c>
      <c r="EJ129">
        <v>1</v>
      </c>
      <c r="EK129">
        <v>22001</v>
      </c>
      <c r="EL129" t="s">
        <v>192</v>
      </c>
      <c r="EM129" t="s">
        <v>193</v>
      </c>
      <c r="EO129" t="s">
        <v>3</v>
      </c>
      <c r="EQ129">
        <v>0</v>
      </c>
      <c r="ER129">
        <v>0</v>
      </c>
      <c r="ES129">
        <v>0</v>
      </c>
      <c r="ET129">
        <v>0</v>
      </c>
      <c r="EU129">
        <v>0</v>
      </c>
      <c r="EV129">
        <v>0</v>
      </c>
      <c r="EW129">
        <v>0</v>
      </c>
      <c r="EX129">
        <v>0</v>
      </c>
      <c r="FQ129">
        <v>0</v>
      </c>
      <c r="FR129">
        <f t="shared" si="169"/>
        <v>0</v>
      </c>
      <c r="FS129">
        <v>0</v>
      </c>
      <c r="FT129" t="s">
        <v>23</v>
      </c>
      <c r="FU129" t="s">
        <v>24</v>
      </c>
      <c r="FX129">
        <v>117</v>
      </c>
      <c r="FY129">
        <v>75.650000000000006</v>
      </c>
      <c r="GA129" t="s">
        <v>3</v>
      </c>
      <c r="GD129">
        <v>0</v>
      </c>
      <c r="GF129">
        <v>1990328174</v>
      </c>
      <c r="GG129">
        <v>1</v>
      </c>
      <c r="GH129">
        <v>1</v>
      </c>
      <c r="GI129">
        <v>4</v>
      </c>
      <c r="GJ129">
        <v>0</v>
      </c>
      <c r="GK129">
        <f>ROUND(R129*(S12)/100,2)</f>
        <v>0</v>
      </c>
      <c r="GL129">
        <f t="shared" si="170"/>
        <v>0</v>
      </c>
      <c r="GM129">
        <f t="shared" si="171"/>
        <v>0</v>
      </c>
      <c r="GN129">
        <f t="shared" si="172"/>
        <v>0</v>
      </c>
      <c r="GO129">
        <f t="shared" si="173"/>
        <v>0</v>
      </c>
      <c r="GP129">
        <f t="shared" si="174"/>
        <v>0</v>
      </c>
      <c r="GR129">
        <v>0</v>
      </c>
      <c r="GS129">
        <v>3</v>
      </c>
      <c r="GT129">
        <v>0</v>
      </c>
      <c r="GU129" t="s">
        <v>3</v>
      </c>
      <c r="GV129">
        <f t="shared" si="175"/>
        <v>0</v>
      </c>
      <c r="GW129">
        <v>1</v>
      </c>
      <c r="GX129">
        <f t="shared" si="176"/>
        <v>0</v>
      </c>
      <c r="HA129">
        <v>0</v>
      </c>
      <c r="HB129">
        <v>0</v>
      </c>
      <c r="IK129">
        <v>0</v>
      </c>
    </row>
    <row r="130" spans="1:255" x14ac:dyDescent="0.2">
      <c r="A130" s="2">
        <v>18</v>
      </c>
      <c r="B130" s="2">
        <v>1</v>
      </c>
      <c r="C130" s="2">
        <v>287</v>
      </c>
      <c r="D130" s="2"/>
      <c r="E130" s="2" t="s">
        <v>206</v>
      </c>
      <c r="F130" s="2" t="s">
        <v>207</v>
      </c>
      <c r="G130" s="2" t="s">
        <v>208</v>
      </c>
      <c r="H130" s="2" t="s">
        <v>209</v>
      </c>
      <c r="I130" s="2">
        <f>I126*J130</f>
        <v>17.119</v>
      </c>
      <c r="J130" s="2">
        <v>100.69999999999999</v>
      </c>
      <c r="K130" s="2"/>
      <c r="L130" s="2"/>
      <c r="M130" s="2"/>
      <c r="N130" s="2"/>
      <c r="O130" s="2">
        <f t="shared" si="144"/>
        <v>9805.76</v>
      </c>
      <c r="P130" s="2">
        <f t="shared" si="145"/>
        <v>9805.76</v>
      </c>
      <c r="Q130" s="2">
        <f t="shared" si="146"/>
        <v>0</v>
      </c>
      <c r="R130" s="2">
        <f t="shared" si="147"/>
        <v>0</v>
      </c>
      <c r="S130" s="2">
        <f t="shared" si="148"/>
        <v>0</v>
      </c>
      <c r="T130" s="2">
        <f t="shared" si="149"/>
        <v>0</v>
      </c>
      <c r="U130" s="2">
        <f t="shared" si="150"/>
        <v>0</v>
      </c>
      <c r="V130" s="2">
        <f t="shared" si="151"/>
        <v>0</v>
      </c>
      <c r="W130" s="2">
        <f t="shared" si="152"/>
        <v>0</v>
      </c>
      <c r="X130" s="2">
        <f t="shared" si="153"/>
        <v>0</v>
      </c>
      <c r="Y130" s="2">
        <f t="shared" si="154"/>
        <v>0</v>
      </c>
      <c r="Z130" s="2"/>
      <c r="AA130" s="2">
        <v>39612628</v>
      </c>
      <c r="AB130" s="2">
        <f t="shared" si="155"/>
        <v>572.79999999999995</v>
      </c>
      <c r="AC130" s="2">
        <f t="shared" si="140"/>
        <v>572.79999999999995</v>
      </c>
      <c r="AD130" s="2">
        <f>ROUND((((ET130)-(EU130))+AE130),6)</f>
        <v>0</v>
      </c>
      <c r="AE130" s="2">
        <f t="shared" si="182"/>
        <v>0</v>
      </c>
      <c r="AF130" s="2">
        <f t="shared" si="182"/>
        <v>0</v>
      </c>
      <c r="AG130" s="2">
        <f t="shared" si="156"/>
        <v>0</v>
      </c>
      <c r="AH130" s="2">
        <f t="shared" si="183"/>
        <v>0</v>
      </c>
      <c r="AI130" s="2">
        <f t="shared" si="183"/>
        <v>0</v>
      </c>
      <c r="AJ130" s="2">
        <f t="shared" si="157"/>
        <v>0</v>
      </c>
      <c r="AK130" s="2">
        <v>572.79999999999995</v>
      </c>
      <c r="AL130" s="2">
        <v>572.79999999999995</v>
      </c>
      <c r="AM130" s="2">
        <v>0</v>
      </c>
      <c r="AN130" s="2">
        <v>0</v>
      </c>
      <c r="AO130" s="2">
        <v>0</v>
      </c>
      <c r="AP130" s="2">
        <v>0</v>
      </c>
      <c r="AQ130" s="2">
        <v>0</v>
      </c>
      <c r="AR130" s="2">
        <v>0</v>
      </c>
      <c r="AS130" s="2">
        <v>0</v>
      </c>
      <c r="AT130" s="2">
        <v>117</v>
      </c>
      <c r="AU130" s="2">
        <v>76</v>
      </c>
      <c r="AV130" s="2">
        <v>1</v>
      </c>
      <c r="AW130" s="2">
        <v>1</v>
      </c>
      <c r="AX130" s="2"/>
      <c r="AY130" s="2"/>
      <c r="AZ130" s="2">
        <v>1</v>
      </c>
      <c r="BA130" s="2">
        <v>1</v>
      </c>
      <c r="BB130" s="2">
        <v>1</v>
      </c>
      <c r="BC130" s="2">
        <v>1</v>
      </c>
      <c r="BD130" s="2" t="s">
        <v>3</v>
      </c>
      <c r="BE130" s="2" t="s">
        <v>3</v>
      </c>
      <c r="BF130" s="2" t="s">
        <v>3</v>
      </c>
      <c r="BG130" s="2" t="s">
        <v>3</v>
      </c>
      <c r="BH130" s="2">
        <v>3</v>
      </c>
      <c r="BI130" s="2">
        <v>1</v>
      </c>
      <c r="BJ130" s="2" t="s">
        <v>210</v>
      </c>
      <c r="BK130" s="2"/>
      <c r="BL130" s="2"/>
      <c r="BM130" s="2">
        <v>22001</v>
      </c>
      <c r="BN130" s="2">
        <v>0</v>
      </c>
      <c r="BO130" s="2" t="s">
        <v>3</v>
      </c>
      <c r="BP130" s="2">
        <v>0</v>
      </c>
      <c r="BQ130" s="2">
        <v>2</v>
      </c>
      <c r="BR130" s="2">
        <v>0</v>
      </c>
      <c r="BS130" s="2">
        <v>1</v>
      </c>
      <c r="BT130" s="2">
        <v>1</v>
      </c>
      <c r="BU130" s="2">
        <v>1</v>
      </c>
      <c r="BV130" s="2">
        <v>1</v>
      </c>
      <c r="BW130" s="2">
        <v>1</v>
      </c>
      <c r="BX130" s="2">
        <v>1</v>
      </c>
      <c r="BY130" s="2" t="s">
        <v>3</v>
      </c>
      <c r="BZ130" s="2">
        <v>130</v>
      </c>
      <c r="CA130" s="2">
        <v>89</v>
      </c>
      <c r="CB130" s="2"/>
      <c r="CC130" s="2"/>
      <c r="CD130" s="2"/>
      <c r="CE130" s="2"/>
      <c r="CF130" s="2">
        <v>0</v>
      </c>
      <c r="CG130" s="2">
        <v>0</v>
      </c>
      <c r="CH130" s="2"/>
      <c r="CI130" s="2"/>
      <c r="CJ130" s="2"/>
      <c r="CK130" s="2"/>
      <c r="CL130" s="2"/>
      <c r="CM130" s="2">
        <v>0</v>
      </c>
      <c r="CN130" s="2" t="s">
        <v>3</v>
      </c>
      <c r="CO130" s="2">
        <v>0</v>
      </c>
      <c r="CP130" s="2">
        <f t="shared" si="158"/>
        <v>9805.76</v>
      </c>
      <c r="CQ130" s="2">
        <f t="shared" si="159"/>
        <v>572.79999999999995</v>
      </c>
      <c r="CR130" s="2">
        <f t="shared" si="160"/>
        <v>0</v>
      </c>
      <c r="CS130" s="2">
        <f t="shared" si="161"/>
        <v>0</v>
      </c>
      <c r="CT130" s="2">
        <f t="shared" si="162"/>
        <v>0</v>
      </c>
      <c r="CU130" s="2">
        <f t="shared" si="163"/>
        <v>0</v>
      </c>
      <c r="CV130" s="2">
        <f t="shared" si="164"/>
        <v>0</v>
      </c>
      <c r="CW130" s="2">
        <f t="shared" si="165"/>
        <v>0</v>
      </c>
      <c r="CX130" s="2">
        <f t="shared" si="166"/>
        <v>0</v>
      </c>
      <c r="CY130" s="2">
        <f t="shared" si="167"/>
        <v>0</v>
      </c>
      <c r="CZ130" s="2">
        <f t="shared" si="168"/>
        <v>0</v>
      </c>
      <c r="DA130" s="2"/>
      <c r="DB130" s="2"/>
      <c r="DC130" s="2" t="s">
        <v>3</v>
      </c>
      <c r="DD130" s="2" t="s">
        <v>3</v>
      </c>
      <c r="DE130" s="2" t="s">
        <v>3</v>
      </c>
      <c r="DF130" s="2" t="s">
        <v>3</v>
      </c>
      <c r="DG130" s="2" t="s">
        <v>3</v>
      </c>
      <c r="DH130" s="2" t="s">
        <v>3</v>
      </c>
      <c r="DI130" s="2" t="s">
        <v>3</v>
      </c>
      <c r="DJ130" s="2" t="s">
        <v>3</v>
      </c>
      <c r="DK130" s="2" t="s">
        <v>3</v>
      </c>
      <c r="DL130" s="2" t="s">
        <v>3</v>
      </c>
      <c r="DM130" s="2" t="s">
        <v>3</v>
      </c>
      <c r="DN130" s="2">
        <v>0</v>
      </c>
      <c r="DO130" s="2">
        <v>0</v>
      </c>
      <c r="DP130" s="2">
        <v>1</v>
      </c>
      <c r="DQ130" s="2">
        <v>1</v>
      </c>
      <c r="DR130" s="2"/>
      <c r="DS130" s="2"/>
      <c r="DT130" s="2"/>
      <c r="DU130" s="2">
        <v>1003</v>
      </c>
      <c r="DV130" s="2" t="s">
        <v>209</v>
      </c>
      <c r="DW130" s="2" t="s">
        <v>209</v>
      </c>
      <c r="DX130" s="2">
        <v>10</v>
      </c>
      <c r="DY130" s="2"/>
      <c r="DZ130" s="2"/>
      <c r="EA130" s="2"/>
      <c r="EB130" s="2"/>
      <c r="EC130" s="2"/>
      <c r="ED130" s="2"/>
      <c r="EE130" s="2">
        <v>39174536</v>
      </c>
      <c r="EF130" s="2">
        <v>2</v>
      </c>
      <c r="EG130" s="2" t="s">
        <v>19</v>
      </c>
      <c r="EH130" s="2">
        <v>0</v>
      </c>
      <c r="EI130" s="2" t="s">
        <v>3</v>
      </c>
      <c r="EJ130" s="2">
        <v>1</v>
      </c>
      <c r="EK130" s="2">
        <v>22001</v>
      </c>
      <c r="EL130" s="2" t="s">
        <v>192</v>
      </c>
      <c r="EM130" s="2" t="s">
        <v>193</v>
      </c>
      <c r="EN130" s="2"/>
      <c r="EO130" s="2" t="s">
        <v>3</v>
      </c>
      <c r="EP130" s="2"/>
      <c r="EQ130" s="2">
        <v>0</v>
      </c>
      <c r="ER130" s="2">
        <v>372.8</v>
      </c>
      <c r="ES130" s="2">
        <v>572.79999999999995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>
        <v>0</v>
      </c>
      <c r="FR130" s="2">
        <f t="shared" si="169"/>
        <v>0</v>
      </c>
      <c r="FS130" s="2">
        <v>0</v>
      </c>
      <c r="FT130" s="2" t="s">
        <v>23</v>
      </c>
      <c r="FU130" s="2" t="s">
        <v>24</v>
      </c>
      <c r="FV130" s="2"/>
      <c r="FW130" s="2"/>
      <c r="FX130" s="2">
        <v>117</v>
      </c>
      <c r="FY130" s="2">
        <v>75.650000000000006</v>
      </c>
      <c r="FZ130" s="2"/>
      <c r="GA130" s="2" t="s">
        <v>211</v>
      </c>
      <c r="GB130" s="2"/>
      <c r="GC130" s="2"/>
      <c r="GD130" s="2">
        <v>0</v>
      </c>
      <c r="GE130" s="2"/>
      <c r="GF130" s="2">
        <v>-1698806291</v>
      </c>
      <c r="GG130" s="2">
        <v>2</v>
      </c>
      <c r="GH130" s="2">
        <v>4</v>
      </c>
      <c r="GI130" s="2">
        <v>-2</v>
      </c>
      <c r="GJ130" s="2">
        <v>0</v>
      </c>
      <c r="GK130" s="2">
        <f>ROUND(R130*(R12)/100,2)</f>
        <v>0</v>
      </c>
      <c r="GL130" s="2">
        <f t="shared" si="170"/>
        <v>0</v>
      </c>
      <c r="GM130" s="2">
        <f t="shared" si="171"/>
        <v>9805.76</v>
      </c>
      <c r="GN130" s="2">
        <f t="shared" si="172"/>
        <v>9805.76</v>
      </c>
      <c r="GO130" s="2">
        <f t="shared" si="173"/>
        <v>0</v>
      </c>
      <c r="GP130" s="2">
        <f t="shared" si="174"/>
        <v>0</v>
      </c>
      <c r="GQ130" s="2"/>
      <c r="GR130" s="2">
        <v>0</v>
      </c>
      <c r="GS130" s="2">
        <v>2</v>
      </c>
      <c r="GT130" s="2">
        <v>0</v>
      </c>
      <c r="GU130" s="2" t="s">
        <v>3</v>
      </c>
      <c r="GV130" s="2">
        <f t="shared" si="175"/>
        <v>0</v>
      </c>
      <c r="GW130" s="2">
        <v>1</v>
      </c>
      <c r="GX130" s="2">
        <f t="shared" si="176"/>
        <v>0</v>
      </c>
      <c r="GY130" s="2"/>
      <c r="GZ130" s="2"/>
      <c r="HA130" s="2">
        <v>0</v>
      </c>
      <c r="HB130" s="2">
        <v>0</v>
      </c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>
        <v>0</v>
      </c>
      <c r="IL130" s="2"/>
      <c r="IM130" s="2"/>
      <c r="IN130" s="2"/>
      <c r="IO130" s="2"/>
      <c r="IP130" s="2"/>
      <c r="IQ130" s="2"/>
      <c r="IR130" s="2"/>
      <c r="IS130" s="2"/>
      <c r="IT130" s="2"/>
      <c r="IU130" s="2"/>
    </row>
    <row r="131" spans="1:255" x14ac:dyDescent="0.2">
      <c r="A131">
        <v>18</v>
      </c>
      <c r="B131">
        <v>1</v>
      </c>
      <c r="C131">
        <v>299</v>
      </c>
      <c r="E131" t="s">
        <v>206</v>
      </c>
      <c r="F131" t="s">
        <v>207</v>
      </c>
      <c r="G131" t="s">
        <v>208</v>
      </c>
      <c r="H131" t="s">
        <v>209</v>
      </c>
      <c r="I131">
        <f>I127*J131</f>
        <v>17.119</v>
      </c>
      <c r="J131">
        <v>100.69999999999999</v>
      </c>
      <c r="O131">
        <f t="shared" si="144"/>
        <v>50499.68</v>
      </c>
      <c r="P131">
        <f t="shared" si="145"/>
        <v>50499.68</v>
      </c>
      <c r="Q131">
        <f t="shared" si="146"/>
        <v>0</v>
      </c>
      <c r="R131">
        <f t="shared" si="147"/>
        <v>0</v>
      </c>
      <c r="S131">
        <f t="shared" si="148"/>
        <v>0</v>
      </c>
      <c r="T131">
        <f t="shared" si="149"/>
        <v>0</v>
      </c>
      <c r="U131">
        <f t="shared" si="150"/>
        <v>0</v>
      </c>
      <c r="V131">
        <f t="shared" si="151"/>
        <v>0</v>
      </c>
      <c r="W131">
        <f t="shared" si="152"/>
        <v>0</v>
      </c>
      <c r="X131">
        <f t="shared" si="153"/>
        <v>0</v>
      </c>
      <c r="Y131">
        <f t="shared" si="154"/>
        <v>0</v>
      </c>
      <c r="AA131">
        <v>39612629</v>
      </c>
      <c r="AB131">
        <f t="shared" si="155"/>
        <v>572.79999999999995</v>
      </c>
      <c r="AC131">
        <f t="shared" si="140"/>
        <v>572.79999999999995</v>
      </c>
      <c r="AD131">
        <f>ROUND((((ET131)-(EU131))+AE131),6)</f>
        <v>0</v>
      </c>
      <c r="AE131">
        <f t="shared" si="182"/>
        <v>0</v>
      </c>
      <c r="AF131">
        <f t="shared" si="182"/>
        <v>0</v>
      </c>
      <c r="AG131">
        <f t="shared" si="156"/>
        <v>0</v>
      </c>
      <c r="AH131">
        <f t="shared" si="183"/>
        <v>0</v>
      </c>
      <c r="AI131">
        <f t="shared" si="183"/>
        <v>0</v>
      </c>
      <c r="AJ131">
        <f t="shared" si="157"/>
        <v>0</v>
      </c>
      <c r="AK131">
        <v>572.79999999999995</v>
      </c>
      <c r="AL131">
        <v>572.79999999999995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117</v>
      </c>
      <c r="AU131">
        <v>76</v>
      </c>
      <c r="AV131">
        <v>1</v>
      </c>
      <c r="AW131">
        <v>1</v>
      </c>
      <c r="AZ131">
        <v>5.15</v>
      </c>
      <c r="BA131">
        <v>1</v>
      </c>
      <c r="BB131">
        <v>1</v>
      </c>
      <c r="BC131">
        <v>5.15</v>
      </c>
      <c r="BD131" t="s">
        <v>3</v>
      </c>
      <c r="BE131" t="s">
        <v>3</v>
      </c>
      <c r="BF131" t="s">
        <v>3</v>
      </c>
      <c r="BG131" t="s">
        <v>3</v>
      </c>
      <c r="BH131">
        <v>3</v>
      </c>
      <c r="BI131">
        <v>1</v>
      </c>
      <c r="BJ131" t="s">
        <v>210</v>
      </c>
      <c r="BM131">
        <v>22001</v>
      </c>
      <c r="BN131">
        <v>0</v>
      </c>
      <c r="BO131" t="s">
        <v>3</v>
      </c>
      <c r="BP131">
        <v>0</v>
      </c>
      <c r="BQ131">
        <v>2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3</v>
      </c>
      <c r="BZ131">
        <v>130</v>
      </c>
      <c r="CA131">
        <v>89</v>
      </c>
      <c r="CF131">
        <v>0</v>
      </c>
      <c r="CG131">
        <v>0</v>
      </c>
      <c r="CM131">
        <v>0</v>
      </c>
      <c r="CN131" t="s">
        <v>3</v>
      </c>
      <c r="CO131">
        <v>0</v>
      </c>
      <c r="CP131">
        <f t="shared" si="158"/>
        <v>50499.68</v>
      </c>
      <c r="CQ131">
        <f t="shared" si="159"/>
        <v>2949.92</v>
      </c>
      <c r="CR131">
        <f t="shared" si="160"/>
        <v>0</v>
      </c>
      <c r="CS131">
        <f t="shared" si="161"/>
        <v>0</v>
      </c>
      <c r="CT131">
        <f t="shared" si="162"/>
        <v>0</v>
      </c>
      <c r="CU131">
        <f t="shared" si="163"/>
        <v>0</v>
      </c>
      <c r="CV131">
        <f t="shared" si="164"/>
        <v>0</v>
      </c>
      <c r="CW131">
        <f t="shared" si="165"/>
        <v>0</v>
      </c>
      <c r="CX131">
        <f t="shared" si="166"/>
        <v>0</v>
      </c>
      <c r="CY131">
        <f t="shared" si="167"/>
        <v>0</v>
      </c>
      <c r="CZ131">
        <f t="shared" si="168"/>
        <v>0</v>
      </c>
      <c r="DC131" t="s">
        <v>3</v>
      </c>
      <c r="DD131" t="s">
        <v>3</v>
      </c>
      <c r="DE131" t="s">
        <v>3</v>
      </c>
      <c r="DF131" t="s">
        <v>3</v>
      </c>
      <c r="DG131" t="s">
        <v>3</v>
      </c>
      <c r="DH131" t="s">
        <v>3</v>
      </c>
      <c r="DI131" t="s">
        <v>3</v>
      </c>
      <c r="DJ131" t="s">
        <v>3</v>
      </c>
      <c r="DK131" t="s">
        <v>3</v>
      </c>
      <c r="DL131" t="s">
        <v>3</v>
      </c>
      <c r="DM131" t="s">
        <v>3</v>
      </c>
      <c r="DN131">
        <v>0</v>
      </c>
      <c r="DO131">
        <v>0</v>
      </c>
      <c r="DP131">
        <v>1</v>
      </c>
      <c r="DQ131">
        <v>1</v>
      </c>
      <c r="DU131">
        <v>1003</v>
      </c>
      <c r="DV131" t="s">
        <v>209</v>
      </c>
      <c r="DW131" t="s">
        <v>209</v>
      </c>
      <c r="DX131">
        <v>10</v>
      </c>
      <c r="EE131">
        <v>39174536</v>
      </c>
      <c r="EF131">
        <v>2</v>
      </c>
      <c r="EG131" t="s">
        <v>19</v>
      </c>
      <c r="EH131">
        <v>0</v>
      </c>
      <c r="EI131" t="s">
        <v>3</v>
      </c>
      <c r="EJ131">
        <v>1</v>
      </c>
      <c r="EK131">
        <v>22001</v>
      </c>
      <c r="EL131" t="s">
        <v>192</v>
      </c>
      <c r="EM131" t="s">
        <v>193</v>
      </c>
      <c r="EO131" t="s">
        <v>3</v>
      </c>
      <c r="EQ131">
        <v>0</v>
      </c>
      <c r="ER131">
        <v>572.79999999999995</v>
      </c>
      <c r="ES131">
        <v>572.79999999999995</v>
      </c>
      <c r="ET131">
        <v>0</v>
      </c>
      <c r="EU131">
        <v>0</v>
      </c>
      <c r="EV131">
        <v>0</v>
      </c>
      <c r="EW131">
        <v>0</v>
      </c>
      <c r="EX131">
        <v>0</v>
      </c>
      <c r="FQ131">
        <v>0</v>
      </c>
      <c r="FR131">
        <f t="shared" si="169"/>
        <v>0</v>
      </c>
      <c r="FS131">
        <v>0</v>
      </c>
      <c r="FT131" t="s">
        <v>23</v>
      </c>
      <c r="FU131" t="s">
        <v>24</v>
      </c>
      <c r="FX131">
        <v>117</v>
      </c>
      <c r="FY131">
        <v>75.650000000000006</v>
      </c>
      <c r="GA131" t="s">
        <v>211</v>
      </c>
      <c r="GD131">
        <v>0</v>
      </c>
      <c r="GF131">
        <v>-1698806291</v>
      </c>
      <c r="GG131">
        <v>1</v>
      </c>
      <c r="GH131">
        <v>0</v>
      </c>
      <c r="GI131">
        <v>4</v>
      </c>
      <c r="GJ131">
        <v>0</v>
      </c>
      <c r="GK131">
        <f>ROUND(R131*(S12)/100,2)</f>
        <v>0</v>
      </c>
      <c r="GL131">
        <f t="shared" si="170"/>
        <v>0</v>
      </c>
      <c r="GM131">
        <f t="shared" si="171"/>
        <v>50499.68</v>
      </c>
      <c r="GN131">
        <f t="shared" si="172"/>
        <v>50499.68</v>
      </c>
      <c r="GO131">
        <f t="shared" si="173"/>
        <v>0</v>
      </c>
      <c r="GP131">
        <f t="shared" si="174"/>
        <v>0</v>
      </c>
      <c r="GR131">
        <v>0</v>
      </c>
      <c r="GS131">
        <v>4</v>
      </c>
      <c r="GT131">
        <v>0</v>
      </c>
      <c r="GU131" t="s">
        <v>3</v>
      </c>
      <c r="GV131">
        <f t="shared" si="175"/>
        <v>0</v>
      </c>
      <c r="GW131">
        <v>1</v>
      </c>
      <c r="GX131">
        <f t="shared" si="176"/>
        <v>0</v>
      </c>
      <c r="HA131">
        <v>0</v>
      </c>
      <c r="HB131">
        <v>0</v>
      </c>
      <c r="IK131">
        <v>0</v>
      </c>
    </row>
    <row r="132" spans="1:255" x14ac:dyDescent="0.2">
      <c r="A132" s="2">
        <v>17</v>
      </c>
      <c r="B132" s="2">
        <v>1</v>
      </c>
      <c r="C132" s="2">
        <f>ROW(SmtRes!A312)</f>
        <v>312</v>
      </c>
      <c r="D132" s="2">
        <f>ROW(EtalonRes!A301)</f>
        <v>301</v>
      </c>
      <c r="E132" s="2" t="s">
        <v>212</v>
      </c>
      <c r="F132" s="2" t="s">
        <v>213</v>
      </c>
      <c r="G132" s="2" t="s">
        <v>214</v>
      </c>
      <c r="H132" s="2" t="s">
        <v>201</v>
      </c>
      <c r="I132" s="2">
        <v>0.22600000000000001</v>
      </c>
      <c r="J132" s="2">
        <v>0</v>
      </c>
      <c r="K132" s="2"/>
      <c r="L132" s="2"/>
      <c r="M132" s="2"/>
      <c r="N132" s="2"/>
      <c r="O132" s="2">
        <f t="shared" si="144"/>
        <v>1223.52</v>
      </c>
      <c r="P132" s="2">
        <f t="shared" si="145"/>
        <v>2.1</v>
      </c>
      <c r="Q132" s="2">
        <f t="shared" si="146"/>
        <v>720.08</v>
      </c>
      <c r="R132" s="2">
        <f t="shared" si="147"/>
        <v>91.12</v>
      </c>
      <c r="S132" s="2">
        <f t="shared" si="148"/>
        <v>501.34</v>
      </c>
      <c r="T132" s="2">
        <f t="shared" si="149"/>
        <v>0</v>
      </c>
      <c r="U132" s="2">
        <f t="shared" si="150"/>
        <v>53.965635999999996</v>
      </c>
      <c r="V132" s="2">
        <f t="shared" si="151"/>
        <v>6.7856499999999995</v>
      </c>
      <c r="W132" s="2">
        <f t="shared" si="152"/>
        <v>0</v>
      </c>
      <c r="X132" s="2">
        <f t="shared" si="153"/>
        <v>693.18</v>
      </c>
      <c r="Y132" s="2">
        <f t="shared" si="154"/>
        <v>450.27</v>
      </c>
      <c r="Z132" s="2"/>
      <c r="AA132" s="2">
        <v>39612628</v>
      </c>
      <c r="AB132" s="2">
        <f t="shared" si="155"/>
        <v>5413.8495000000003</v>
      </c>
      <c r="AC132" s="2">
        <f t="shared" si="140"/>
        <v>9.31</v>
      </c>
      <c r="AD132" s="2">
        <f>ROUND(((((ET132*1.25))-((EU132*1.25)))+AE132),6)</f>
        <v>3186.2125000000001</v>
      </c>
      <c r="AE132" s="2">
        <f>ROUND(((EU132*1.25)),6)</f>
        <v>403.2</v>
      </c>
      <c r="AF132" s="2">
        <f>ROUND(((EV132*1.15)),6)</f>
        <v>2218.3270000000002</v>
      </c>
      <c r="AG132" s="2">
        <f t="shared" si="156"/>
        <v>0</v>
      </c>
      <c r="AH132" s="2">
        <f>((EW132*1.15))</f>
        <v>238.78599999999997</v>
      </c>
      <c r="AI132" s="2">
        <f>((EX132*1.25))</f>
        <v>30.024999999999999</v>
      </c>
      <c r="AJ132" s="2">
        <f t="shared" si="157"/>
        <v>0</v>
      </c>
      <c r="AK132" s="2">
        <v>4487.26</v>
      </c>
      <c r="AL132" s="2">
        <v>9.31</v>
      </c>
      <c r="AM132" s="2">
        <v>2548.9699999999998</v>
      </c>
      <c r="AN132" s="2">
        <v>322.56</v>
      </c>
      <c r="AO132" s="2">
        <v>1928.98</v>
      </c>
      <c r="AP132" s="2">
        <v>0</v>
      </c>
      <c r="AQ132" s="2">
        <v>207.64</v>
      </c>
      <c r="AR132" s="2">
        <v>24.02</v>
      </c>
      <c r="AS132" s="2">
        <v>0</v>
      </c>
      <c r="AT132" s="2">
        <v>117</v>
      </c>
      <c r="AU132" s="2">
        <v>76</v>
      </c>
      <c r="AV132" s="2">
        <v>1</v>
      </c>
      <c r="AW132" s="2">
        <v>1</v>
      </c>
      <c r="AX132" s="2"/>
      <c r="AY132" s="2"/>
      <c r="AZ132" s="2">
        <v>1</v>
      </c>
      <c r="BA132" s="2">
        <v>1</v>
      </c>
      <c r="BB132" s="2">
        <v>1</v>
      </c>
      <c r="BC132" s="2">
        <v>1</v>
      </c>
      <c r="BD132" s="2" t="s">
        <v>3</v>
      </c>
      <c r="BE132" s="2" t="s">
        <v>3</v>
      </c>
      <c r="BF132" s="2" t="s">
        <v>3</v>
      </c>
      <c r="BG132" s="2" t="s">
        <v>3</v>
      </c>
      <c r="BH132" s="2">
        <v>0</v>
      </c>
      <c r="BI132" s="2">
        <v>1</v>
      </c>
      <c r="BJ132" s="2" t="s">
        <v>215</v>
      </c>
      <c r="BK132" s="2"/>
      <c r="BL132" s="2"/>
      <c r="BM132" s="2">
        <v>22001</v>
      </c>
      <c r="BN132" s="2">
        <v>0</v>
      </c>
      <c r="BO132" s="2" t="s">
        <v>3</v>
      </c>
      <c r="BP132" s="2">
        <v>0</v>
      </c>
      <c r="BQ132" s="2">
        <v>2</v>
      </c>
      <c r="BR132" s="2">
        <v>0</v>
      </c>
      <c r="BS132" s="2">
        <v>1</v>
      </c>
      <c r="BT132" s="2">
        <v>1</v>
      </c>
      <c r="BU132" s="2">
        <v>1</v>
      </c>
      <c r="BV132" s="2">
        <v>1</v>
      </c>
      <c r="BW132" s="2">
        <v>1</v>
      </c>
      <c r="BX132" s="2">
        <v>1</v>
      </c>
      <c r="BY132" s="2" t="s">
        <v>3</v>
      </c>
      <c r="BZ132" s="2">
        <v>130</v>
      </c>
      <c r="CA132" s="2">
        <v>89</v>
      </c>
      <c r="CB132" s="2"/>
      <c r="CC132" s="2"/>
      <c r="CD132" s="2"/>
      <c r="CE132" s="2"/>
      <c r="CF132" s="2">
        <v>0</v>
      </c>
      <c r="CG132" s="2">
        <v>0</v>
      </c>
      <c r="CH132" s="2"/>
      <c r="CI132" s="2"/>
      <c r="CJ132" s="2"/>
      <c r="CK132" s="2"/>
      <c r="CL132" s="2"/>
      <c r="CM132" s="2">
        <v>0</v>
      </c>
      <c r="CN132" s="2" t="s">
        <v>715</v>
      </c>
      <c r="CO132" s="2">
        <v>0</v>
      </c>
      <c r="CP132" s="2">
        <f t="shared" si="158"/>
        <v>1223.52</v>
      </c>
      <c r="CQ132" s="2">
        <f t="shared" si="159"/>
        <v>9.31</v>
      </c>
      <c r="CR132" s="2">
        <f t="shared" si="160"/>
        <v>3186.2125000000001</v>
      </c>
      <c r="CS132" s="2">
        <f t="shared" si="161"/>
        <v>403.2</v>
      </c>
      <c r="CT132" s="2">
        <f t="shared" si="162"/>
        <v>2218.3270000000002</v>
      </c>
      <c r="CU132" s="2">
        <f t="shared" si="163"/>
        <v>0</v>
      </c>
      <c r="CV132" s="2">
        <f t="shared" si="164"/>
        <v>238.78599999999997</v>
      </c>
      <c r="CW132" s="2">
        <f t="shared" si="165"/>
        <v>30.024999999999999</v>
      </c>
      <c r="CX132" s="2">
        <f t="shared" si="166"/>
        <v>0</v>
      </c>
      <c r="CY132" s="2">
        <f t="shared" si="167"/>
        <v>693.17820000000006</v>
      </c>
      <c r="CZ132" s="2">
        <f t="shared" si="168"/>
        <v>450.26960000000008</v>
      </c>
      <c r="DA132" s="2"/>
      <c r="DB132" s="2"/>
      <c r="DC132" s="2" t="s">
        <v>3</v>
      </c>
      <c r="DD132" s="2" t="s">
        <v>3</v>
      </c>
      <c r="DE132" s="2" t="s">
        <v>17</v>
      </c>
      <c r="DF132" s="2" t="s">
        <v>17</v>
      </c>
      <c r="DG132" s="2" t="s">
        <v>18</v>
      </c>
      <c r="DH132" s="2" t="s">
        <v>3</v>
      </c>
      <c r="DI132" s="2" t="s">
        <v>18</v>
      </c>
      <c r="DJ132" s="2" t="s">
        <v>17</v>
      </c>
      <c r="DK132" s="2" t="s">
        <v>3</v>
      </c>
      <c r="DL132" s="2" t="s">
        <v>3</v>
      </c>
      <c r="DM132" s="2" t="s">
        <v>3</v>
      </c>
      <c r="DN132" s="2">
        <v>0</v>
      </c>
      <c r="DO132" s="2">
        <v>0</v>
      </c>
      <c r="DP132" s="2">
        <v>1</v>
      </c>
      <c r="DQ132" s="2">
        <v>1</v>
      </c>
      <c r="DR132" s="2"/>
      <c r="DS132" s="2"/>
      <c r="DT132" s="2"/>
      <c r="DU132" s="2">
        <v>1003</v>
      </c>
      <c r="DV132" s="2" t="s">
        <v>201</v>
      </c>
      <c r="DW132" s="2" t="s">
        <v>201</v>
      </c>
      <c r="DX132" s="2">
        <v>1000</v>
      </c>
      <c r="DY132" s="2"/>
      <c r="DZ132" s="2"/>
      <c r="EA132" s="2"/>
      <c r="EB132" s="2"/>
      <c r="EC132" s="2"/>
      <c r="ED132" s="2"/>
      <c r="EE132" s="2">
        <v>39174536</v>
      </c>
      <c r="EF132" s="2">
        <v>2</v>
      </c>
      <c r="EG132" s="2" t="s">
        <v>19</v>
      </c>
      <c r="EH132" s="2">
        <v>0</v>
      </c>
      <c r="EI132" s="2" t="s">
        <v>3</v>
      </c>
      <c r="EJ132" s="2">
        <v>1</v>
      </c>
      <c r="EK132" s="2">
        <v>22001</v>
      </c>
      <c r="EL132" s="2" t="s">
        <v>192</v>
      </c>
      <c r="EM132" s="2" t="s">
        <v>193</v>
      </c>
      <c r="EN132" s="2"/>
      <c r="EO132" s="2" t="s">
        <v>22</v>
      </c>
      <c r="EP132" s="2"/>
      <c r="EQ132" s="2">
        <v>131072</v>
      </c>
      <c r="ER132" s="2">
        <v>4487.26</v>
      </c>
      <c r="ES132" s="2">
        <v>9.31</v>
      </c>
      <c r="ET132" s="2">
        <v>2548.9699999999998</v>
      </c>
      <c r="EU132" s="2">
        <v>322.56</v>
      </c>
      <c r="EV132" s="2">
        <v>1928.98</v>
      </c>
      <c r="EW132" s="2">
        <v>207.64</v>
      </c>
      <c r="EX132" s="2">
        <v>24.02</v>
      </c>
      <c r="EY132" s="2">
        <v>0</v>
      </c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>
        <v>0</v>
      </c>
      <c r="FR132" s="2">
        <f t="shared" si="169"/>
        <v>0</v>
      </c>
      <c r="FS132" s="2">
        <v>0</v>
      </c>
      <c r="FT132" s="2" t="s">
        <v>23</v>
      </c>
      <c r="FU132" s="2" t="s">
        <v>24</v>
      </c>
      <c r="FV132" s="2"/>
      <c r="FW132" s="2"/>
      <c r="FX132" s="2">
        <v>117</v>
      </c>
      <c r="FY132" s="2">
        <v>75.650000000000006</v>
      </c>
      <c r="FZ132" s="2"/>
      <c r="GA132" s="2" t="s">
        <v>3</v>
      </c>
      <c r="GB132" s="2"/>
      <c r="GC132" s="2"/>
      <c r="GD132" s="2">
        <v>0</v>
      </c>
      <c r="GE132" s="2"/>
      <c r="GF132" s="2">
        <v>-745236948</v>
      </c>
      <c r="GG132" s="2">
        <v>2</v>
      </c>
      <c r="GH132" s="2">
        <v>1</v>
      </c>
      <c r="GI132" s="2">
        <v>-2</v>
      </c>
      <c r="GJ132" s="2">
        <v>0</v>
      </c>
      <c r="GK132" s="2">
        <f>ROUND(R132*(R12)/100,2)</f>
        <v>0</v>
      </c>
      <c r="GL132" s="2">
        <f t="shared" si="170"/>
        <v>0</v>
      </c>
      <c r="GM132" s="2">
        <f t="shared" si="171"/>
        <v>2366.9699999999998</v>
      </c>
      <c r="GN132" s="2">
        <f t="shared" si="172"/>
        <v>2366.9699999999998</v>
      </c>
      <c r="GO132" s="2">
        <f t="shared" si="173"/>
        <v>0</v>
      </c>
      <c r="GP132" s="2">
        <f t="shared" si="174"/>
        <v>0</v>
      </c>
      <c r="GQ132" s="2"/>
      <c r="GR132" s="2">
        <v>0</v>
      </c>
      <c r="GS132" s="2">
        <v>3</v>
      </c>
      <c r="GT132" s="2">
        <v>0</v>
      </c>
      <c r="GU132" s="2" t="s">
        <v>3</v>
      </c>
      <c r="GV132" s="2">
        <f t="shared" si="175"/>
        <v>0</v>
      </c>
      <c r="GW132" s="2">
        <v>1</v>
      </c>
      <c r="GX132" s="2">
        <f t="shared" si="176"/>
        <v>0</v>
      </c>
      <c r="GY132" s="2"/>
      <c r="GZ132" s="2"/>
      <c r="HA132" s="2">
        <v>0</v>
      </c>
      <c r="HB132" s="2">
        <v>0</v>
      </c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>
        <v>0</v>
      </c>
      <c r="IL132" s="2"/>
      <c r="IM132" s="2"/>
      <c r="IN132" s="2"/>
      <c r="IO132" s="2"/>
      <c r="IP132" s="2"/>
      <c r="IQ132" s="2"/>
      <c r="IR132" s="2"/>
      <c r="IS132" s="2"/>
      <c r="IT132" s="2"/>
      <c r="IU132" s="2"/>
    </row>
    <row r="133" spans="1:255" x14ac:dyDescent="0.2">
      <c r="A133">
        <v>17</v>
      </c>
      <c r="B133">
        <v>1</v>
      </c>
      <c r="C133">
        <f>ROW(SmtRes!A324)</f>
        <v>324</v>
      </c>
      <c r="D133">
        <f>ROW(EtalonRes!A312)</f>
        <v>312</v>
      </c>
      <c r="E133" t="s">
        <v>212</v>
      </c>
      <c r="F133" t="s">
        <v>213</v>
      </c>
      <c r="G133" t="s">
        <v>214</v>
      </c>
      <c r="H133" t="s">
        <v>201</v>
      </c>
      <c r="I133">
        <v>0.22600000000000001</v>
      </c>
      <c r="J133">
        <v>0</v>
      </c>
      <c r="O133">
        <f t="shared" si="144"/>
        <v>6301.18</v>
      </c>
      <c r="P133">
        <f t="shared" si="145"/>
        <v>10.84</v>
      </c>
      <c r="Q133">
        <f t="shared" si="146"/>
        <v>3708.43</v>
      </c>
      <c r="R133">
        <f t="shared" si="147"/>
        <v>469.28</v>
      </c>
      <c r="S133">
        <f t="shared" si="148"/>
        <v>2581.91</v>
      </c>
      <c r="T133">
        <f t="shared" si="149"/>
        <v>0</v>
      </c>
      <c r="U133">
        <f t="shared" si="150"/>
        <v>53.965635999999996</v>
      </c>
      <c r="V133">
        <f t="shared" si="151"/>
        <v>6.7856499999999995</v>
      </c>
      <c r="W133">
        <f t="shared" si="152"/>
        <v>0</v>
      </c>
      <c r="X133">
        <f t="shared" si="153"/>
        <v>3569.89</v>
      </c>
      <c r="Y133">
        <f t="shared" si="154"/>
        <v>2318.9</v>
      </c>
      <c r="AA133">
        <v>39612629</v>
      </c>
      <c r="AB133">
        <f t="shared" si="155"/>
        <v>5413.8495000000003</v>
      </c>
      <c r="AC133">
        <f t="shared" si="140"/>
        <v>9.31</v>
      </c>
      <c r="AD133">
        <f>ROUND(((((ET133*1.25))-((EU133*1.25)))+AE133),6)</f>
        <v>3186.2125000000001</v>
      </c>
      <c r="AE133">
        <f>ROUND(((EU133*1.25)),6)</f>
        <v>403.2</v>
      </c>
      <c r="AF133">
        <f>ROUND(((EV133*1.15)),6)</f>
        <v>2218.3270000000002</v>
      </c>
      <c r="AG133">
        <f t="shared" si="156"/>
        <v>0</v>
      </c>
      <c r="AH133">
        <f>((EW133*1.15))</f>
        <v>238.78599999999997</v>
      </c>
      <c r="AI133">
        <f>((EX133*1.25))</f>
        <v>30.024999999999999</v>
      </c>
      <c r="AJ133">
        <f t="shared" si="157"/>
        <v>0</v>
      </c>
      <c r="AK133">
        <v>4487.26</v>
      </c>
      <c r="AL133">
        <v>9.31</v>
      </c>
      <c r="AM133">
        <v>2548.9699999999998</v>
      </c>
      <c r="AN133">
        <v>322.56</v>
      </c>
      <c r="AO133">
        <v>1928.98</v>
      </c>
      <c r="AP133">
        <v>0</v>
      </c>
      <c r="AQ133">
        <v>207.64</v>
      </c>
      <c r="AR133">
        <v>24.02</v>
      </c>
      <c r="AS133">
        <v>0</v>
      </c>
      <c r="AT133">
        <v>117</v>
      </c>
      <c r="AU133">
        <v>76</v>
      </c>
      <c r="AV133">
        <v>1</v>
      </c>
      <c r="AW133">
        <v>1</v>
      </c>
      <c r="AZ133">
        <v>5.15</v>
      </c>
      <c r="BA133">
        <v>5.15</v>
      </c>
      <c r="BB133">
        <v>5.15</v>
      </c>
      <c r="BC133">
        <v>5.15</v>
      </c>
      <c r="BD133" t="s">
        <v>3</v>
      </c>
      <c r="BE133" t="s">
        <v>3</v>
      </c>
      <c r="BF133" t="s">
        <v>3</v>
      </c>
      <c r="BG133" t="s">
        <v>3</v>
      </c>
      <c r="BH133">
        <v>0</v>
      </c>
      <c r="BI133">
        <v>1</v>
      </c>
      <c r="BJ133" t="s">
        <v>215</v>
      </c>
      <c r="BM133">
        <v>22001</v>
      </c>
      <c r="BN133">
        <v>0</v>
      </c>
      <c r="BO133" t="s">
        <v>3</v>
      </c>
      <c r="BP133">
        <v>0</v>
      </c>
      <c r="BQ133">
        <v>2</v>
      </c>
      <c r="BR133">
        <v>0</v>
      </c>
      <c r="BS133">
        <v>5.15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3</v>
      </c>
      <c r="BZ133">
        <v>130</v>
      </c>
      <c r="CA133">
        <v>89</v>
      </c>
      <c r="CF133">
        <v>0</v>
      </c>
      <c r="CG133">
        <v>0</v>
      </c>
      <c r="CM133">
        <v>0</v>
      </c>
      <c r="CN133" t="s">
        <v>715</v>
      </c>
      <c r="CO133">
        <v>0</v>
      </c>
      <c r="CP133">
        <f t="shared" si="158"/>
        <v>6301.18</v>
      </c>
      <c r="CQ133">
        <f t="shared" si="159"/>
        <v>47.946500000000007</v>
      </c>
      <c r="CR133">
        <f t="shared" si="160"/>
        <v>16408.994375000002</v>
      </c>
      <c r="CS133">
        <f t="shared" si="161"/>
        <v>2076.48</v>
      </c>
      <c r="CT133">
        <f t="shared" si="162"/>
        <v>11424.384050000002</v>
      </c>
      <c r="CU133">
        <f t="shared" si="163"/>
        <v>0</v>
      </c>
      <c r="CV133">
        <f t="shared" si="164"/>
        <v>238.78599999999997</v>
      </c>
      <c r="CW133">
        <f t="shared" si="165"/>
        <v>30.024999999999999</v>
      </c>
      <c r="CX133">
        <f t="shared" si="166"/>
        <v>0</v>
      </c>
      <c r="CY133">
        <f t="shared" si="167"/>
        <v>3569.8923</v>
      </c>
      <c r="CZ133">
        <f t="shared" si="168"/>
        <v>2318.9043999999999</v>
      </c>
      <c r="DC133" t="s">
        <v>3</v>
      </c>
      <c r="DD133" t="s">
        <v>3</v>
      </c>
      <c r="DE133" t="s">
        <v>17</v>
      </c>
      <c r="DF133" t="s">
        <v>17</v>
      </c>
      <c r="DG133" t="s">
        <v>18</v>
      </c>
      <c r="DH133" t="s">
        <v>3</v>
      </c>
      <c r="DI133" t="s">
        <v>18</v>
      </c>
      <c r="DJ133" t="s">
        <v>17</v>
      </c>
      <c r="DK133" t="s">
        <v>3</v>
      </c>
      <c r="DL133" t="s">
        <v>3</v>
      </c>
      <c r="DM133" t="s">
        <v>3</v>
      </c>
      <c r="DN133">
        <v>0</v>
      </c>
      <c r="DO133">
        <v>0</v>
      </c>
      <c r="DP133">
        <v>1</v>
      </c>
      <c r="DQ133">
        <v>1</v>
      </c>
      <c r="DU133">
        <v>1003</v>
      </c>
      <c r="DV133" t="s">
        <v>201</v>
      </c>
      <c r="DW133" t="s">
        <v>201</v>
      </c>
      <c r="DX133">
        <v>1000</v>
      </c>
      <c r="EE133">
        <v>39174536</v>
      </c>
      <c r="EF133">
        <v>2</v>
      </c>
      <c r="EG133" t="s">
        <v>19</v>
      </c>
      <c r="EH133">
        <v>0</v>
      </c>
      <c r="EI133" t="s">
        <v>3</v>
      </c>
      <c r="EJ133">
        <v>1</v>
      </c>
      <c r="EK133">
        <v>22001</v>
      </c>
      <c r="EL133" t="s">
        <v>192</v>
      </c>
      <c r="EM133" t="s">
        <v>193</v>
      </c>
      <c r="EO133" t="s">
        <v>22</v>
      </c>
      <c r="EQ133">
        <v>131072</v>
      </c>
      <c r="ER133">
        <v>4487.26</v>
      </c>
      <c r="ES133">
        <v>9.31</v>
      </c>
      <c r="ET133">
        <v>2548.9699999999998</v>
      </c>
      <c r="EU133">
        <v>322.56</v>
      </c>
      <c r="EV133">
        <v>1928.98</v>
      </c>
      <c r="EW133">
        <v>207.64</v>
      </c>
      <c r="EX133">
        <v>24.02</v>
      </c>
      <c r="EY133">
        <v>0</v>
      </c>
      <c r="FQ133">
        <v>0</v>
      </c>
      <c r="FR133">
        <f t="shared" si="169"/>
        <v>0</v>
      </c>
      <c r="FS133">
        <v>0</v>
      </c>
      <c r="FT133" t="s">
        <v>23</v>
      </c>
      <c r="FU133" t="s">
        <v>24</v>
      </c>
      <c r="FX133">
        <v>117</v>
      </c>
      <c r="FY133">
        <v>75.650000000000006</v>
      </c>
      <c r="GA133" t="s">
        <v>3</v>
      </c>
      <c r="GD133">
        <v>0</v>
      </c>
      <c r="GF133">
        <v>-745236948</v>
      </c>
      <c r="GG133">
        <v>1</v>
      </c>
      <c r="GH133">
        <v>1</v>
      </c>
      <c r="GI133">
        <v>4</v>
      </c>
      <c r="GJ133">
        <v>0</v>
      </c>
      <c r="GK133">
        <f>ROUND(R133*(S12)/100,2)</f>
        <v>0</v>
      </c>
      <c r="GL133">
        <f t="shared" si="170"/>
        <v>0</v>
      </c>
      <c r="GM133">
        <f t="shared" si="171"/>
        <v>12189.97</v>
      </c>
      <c r="GN133">
        <f t="shared" si="172"/>
        <v>12189.97</v>
      </c>
      <c r="GO133">
        <f t="shared" si="173"/>
        <v>0</v>
      </c>
      <c r="GP133">
        <f t="shared" si="174"/>
        <v>0</v>
      </c>
      <c r="GR133">
        <v>0</v>
      </c>
      <c r="GS133">
        <v>3</v>
      </c>
      <c r="GT133">
        <v>0</v>
      </c>
      <c r="GU133" t="s">
        <v>3</v>
      </c>
      <c r="GV133">
        <f t="shared" si="175"/>
        <v>0</v>
      </c>
      <c r="GW133">
        <v>1</v>
      </c>
      <c r="GX133">
        <f t="shared" si="176"/>
        <v>0</v>
      </c>
      <c r="HA133">
        <v>0</v>
      </c>
      <c r="HB133">
        <v>0</v>
      </c>
      <c r="IK133">
        <v>0</v>
      </c>
    </row>
    <row r="134" spans="1:255" x14ac:dyDescent="0.2">
      <c r="A134" s="2">
        <v>18</v>
      </c>
      <c r="B134" s="2">
        <v>1</v>
      </c>
      <c r="C134" s="2">
        <v>311</v>
      </c>
      <c r="D134" s="2"/>
      <c r="E134" s="2" t="s">
        <v>216</v>
      </c>
      <c r="F134" s="2" t="s">
        <v>217</v>
      </c>
      <c r="G134" s="2" t="s">
        <v>218</v>
      </c>
      <c r="H134" s="2" t="s">
        <v>209</v>
      </c>
      <c r="I134" s="2">
        <f>I132*J134</f>
        <v>22.758199999999999</v>
      </c>
      <c r="J134" s="2">
        <v>100.69999999999999</v>
      </c>
      <c r="K134" s="2"/>
      <c r="L134" s="2"/>
      <c r="M134" s="2"/>
      <c r="N134" s="2"/>
      <c r="O134" s="2">
        <f t="shared" si="144"/>
        <v>14922.55</v>
      </c>
      <c r="P134" s="2">
        <f t="shared" si="145"/>
        <v>14922.55</v>
      </c>
      <c r="Q134" s="2">
        <f t="shared" si="146"/>
        <v>0</v>
      </c>
      <c r="R134" s="2">
        <f t="shared" si="147"/>
        <v>0</v>
      </c>
      <c r="S134" s="2">
        <f t="shared" si="148"/>
        <v>0</v>
      </c>
      <c r="T134" s="2">
        <f t="shared" si="149"/>
        <v>0</v>
      </c>
      <c r="U134" s="2">
        <f t="shared" si="150"/>
        <v>0</v>
      </c>
      <c r="V134" s="2">
        <f t="shared" si="151"/>
        <v>0</v>
      </c>
      <c r="W134" s="2">
        <f t="shared" si="152"/>
        <v>0</v>
      </c>
      <c r="X134" s="2">
        <f t="shared" si="153"/>
        <v>0</v>
      </c>
      <c r="Y134" s="2">
        <f t="shared" si="154"/>
        <v>0</v>
      </c>
      <c r="Z134" s="2"/>
      <c r="AA134" s="2">
        <v>39612628</v>
      </c>
      <c r="AB134" s="2">
        <f t="shared" si="155"/>
        <v>655.7</v>
      </c>
      <c r="AC134" s="2">
        <f t="shared" si="140"/>
        <v>655.7</v>
      </c>
      <c r="AD134" s="2">
        <f>ROUND((((ET134)-(EU134))+AE134),6)</f>
        <v>0</v>
      </c>
      <c r="AE134" s="2">
        <f t="shared" ref="AE134:AF137" si="184">ROUND((EU134),6)</f>
        <v>0</v>
      </c>
      <c r="AF134" s="2">
        <f t="shared" si="184"/>
        <v>0</v>
      </c>
      <c r="AG134" s="2">
        <f t="shared" si="156"/>
        <v>0</v>
      </c>
      <c r="AH134" s="2">
        <f t="shared" ref="AH134:AI137" si="185">(EW134)</f>
        <v>0</v>
      </c>
      <c r="AI134" s="2">
        <f t="shared" si="185"/>
        <v>0</v>
      </c>
      <c r="AJ134" s="2">
        <f t="shared" si="157"/>
        <v>0</v>
      </c>
      <c r="AK134" s="2">
        <v>655.7</v>
      </c>
      <c r="AL134" s="2">
        <v>655.7</v>
      </c>
      <c r="AM134" s="2">
        <v>0</v>
      </c>
      <c r="AN134" s="2">
        <v>0</v>
      </c>
      <c r="AO134" s="2">
        <v>0</v>
      </c>
      <c r="AP134" s="2">
        <v>0</v>
      </c>
      <c r="AQ134" s="2">
        <v>0</v>
      </c>
      <c r="AR134" s="2">
        <v>0</v>
      </c>
      <c r="AS134" s="2">
        <v>0</v>
      </c>
      <c r="AT134" s="2">
        <v>117</v>
      </c>
      <c r="AU134" s="2">
        <v>76</v>
      </c>
      <c r="AV134" s="2">
        <v>1</v>
      </c>
      <c r="AW134" s="2">
        <v>1</v>
      </c>
      <c r="AX134" s="2"/>
      <c r="AY134" s="2"/>
      <c r="AZ134" s="2">
        <v>1</v>
      </c>
      <c r="BA134" s="2">
        <v>1</v>
      </c>
      <c r="BB134" s="2">
        <v>1</v>
      </c>
      <c r="BC134" s="2">
        <v>1</v>
      </c>
      <c r="BD134" s="2" t="s">
        <v>3</v>
      </c>
      <c r="BE134" s="2" t="s">
        <v>3</v>
      </c>
      <c r="BF134" s="2" t="s">
        <v>3</v>
      </c>
      <c r="BG134" s="2" t="s">
        <v>3</v>
      </c>
      <c r="BH134" s="2">
        <v>3</v>
      </c>
      <c r="BI134" s="2">
        <v>1</v>
      </c>
      <c r="BJ134" s="2" t="s">
        <v>219</v>
      </c>
      <c r="BK134" s="2"/>
      <c r="BL134" s="2"/>
      <c r="BM134" s="2">
        <v>22001</v>
      </c>
      <c r="BN134" s="2">
        <v>0</v>
      </c>
      <c r="BO134" s="2" t="s">
        <v>3</v>
      </c>
      <c r="BP134" s="2">
        <v>0</v>
      </c>
      <c r="BQ134" s="2">
        <v>2</v>
      </c>
      <c r="BR134" s="2">
        <v>0</v>
      </c>
      <c r="BS134" s="2">
        <v>1</v>
      </c>
      <c r="BT134" s="2">
        <v>1</v>
      </c>
      <c r="BU134" s="2">
        <v>1</v>
      </c>
      <c r="BV134" s="2">
        <v>1</v>
      </c>
      <c r="BW134" s="2">
        <v>1</v>
      </c>
      <c r="BX134" s="2">
        <v>1</v>
      </c>
      <c r="BY134" s="2" t="s">
        <v>3</v>
      </c>
      <c r="BZ134" s="2">
        <v>130</v>
      </c>
      <c r="CA134" s="2">
        <v>89</v>
      </c>
      <c r="CB134" s="2"/>
      <c r="CC134" s="2"/>
      <c r="CD134" s="2"/>
      <c r="CE134" s="2"/>
      <c r="CF134" s="2">
        <v>0</v>
      </c>
      <c r="CG134" s="2">
        <v>0</v>
      </c>
      <c r="CH134" s="2"/>
      <c r="CI134" s="2"/>
      <c r="CJ134" s="2"/>
      <c r="CK134" s="2"/>
      <c r="CL134" s="2"/>
      <c r="CM134" s="2">
        <v>0</v>
      </c>
      <c r="CN134" s="2" t="s">
        <v>3</v>
      </c>
      <c r="CO134" s="2">
        <v>0</v>
      </c>
      <c r="CP134" s="2">
        <f t="shared" si="158"/>
        <v>14922.55</v>
      </c>
      <c r="CQ134" s="2">
        <f t="shared" si="159"/>
        <v>655.7</v>
      </c>
      <c r="CR134" s="2">
        <f t="shared" si="160"/>
        <v>0</v>
      </c>
      <c r="CS134" s="2">
        <f t="shared" si="161"/>
        <v>0</v>
      </c>
      <c r="CT134" s="2">
        <f t="shared" si="162"/>
        <v>0</v>
      </c>
      <c r="CU134" s="2">
        <f t="shared" si="163"/>
        <v>0</v>
      </c>
      <c r="CV134" s="2">
        <f t="shared" si="164"/>
        <v>0</v>
      </c>
      <c r="CW134" s="2">
        <f t="shared" si="165"/>
        <v>0</v>
      </c>
      <c r="CX134" s="2">
        <f t="shared" si="166"/>
        <v>0</v>
      </c>
      <c r="CY134" s="2">
        <f t="shared" si="167"/>
        <v>0</v>
      </c>
      <c r="CZ134" s="2">
        <f t="shared" si="168"/>
        <v>0</v>
      </c>
      <c r="DA134" s="2"/>
      <c r="DB134" s="2"/>
      <c r="DC134" s="2" t="s">
        <v>3</v>
      </c>
      <c r="DD134" s="2" t="s">
        <v>3</v>
      </c>
      <c r="DE134" s="2" t="s">
        <v>3</v>
      </c>
      <c r="DF134" s="2" t="s">
        <v>3</v>
      </c>
      <c r="DG134" s="2" t="s">
        <v>3</v>
      </c>
      <c r="DH134" s="2" t="s">
        <v>3</v>
      </c>
      <c r="DI134" s="2" t="s">
        <v>3</v>
      </c>
      <c r="DJ134" s="2" t="s">
        <v>3</v>
      </c>
      <c r="DK134" s="2" t="s">
        <v>3</v>
      </c>
      <c r="DL134" s="2" t="s">
        <v>3</v>
      </c>
      <c r="DM134" s="2" t="s">
        <v>3</v>
      </c>
      <c r="DN134" s="2">
        <v>0</v>
      </c>
      <c r="DO134" s="2">
        <v>0</v>
      </c>
      <c r="DP134" s="2">
        <v>1</v>
      </c>
      <c r="DQ134" s="2">
        <v>1</v>
      </c>
      <c r="DR134" s="2"/>
      <c r="DS134" s="2"/>
      <c r="DT134" s="2"/>
      <c r="DU134" s="2">
        <v>1003</v>
      </c>
      <c r="DV134" s="2" t="s">
        <v>209</v>
      </c>
      <c r="DW134" s="2" t="s">
        <v>209</v>
      </c>
      <c r="DX134" s="2">
        <v>10</v>
      </c>
      <c r="DY134" s="2"/>
      <c r="DZ134" s="2"/>
      <c r="EA134" s="2"/>
      <c r="EB134" s="2"/>
      <c r="EC134" s="2"/>
      <c r="ED134" s="2"/>
      <c r="EE134" s="2">
        <v>39174536</v>
      </c>
      <c r="EF134" s="2">
        <v>2</v>
      </c>
      <c r="EG134" s="2" t="s">
        <v>19</v>
      </c>
      <c r="EH134" s="2">
        <v>0</v>
      </c>
      <c r="EI134" s="2" t="s">
        <v>3</v>
      </c>
      <c r="EJ134" s="2">
        <v>1</v>
      </c>
      <c r="EK134" s="2">
        <v>22001</v>
      </c>
      <c r="EL134" s="2" t="s">
        <v>192</v>
      </c>
      <c r="EM134" s="2" t="s">
        <v>193</v>
      </c>
      <c r="EN134" s="2"/>
      <c r="EO134" s="2" t="s">
        <v>3</v>
      </c>
      <c r="EP134" s="2"/>
      <c r="EQ134" s="2">
        <v>0</v>
      </c>
      <c r="ER134" s="2">
        <v>455.7</v>
      </c>
      <c r="ES134" s="2">
        <v>655.7</v>
      </c>
      <c r="ET134" s="2">
        <v>0</v>
      </c>
      <c r="EU134" s="2">
        <v>0</v>
      </c>
      <c r="EV134" s="2">
        <v>0</v>
      </c>
      <c r="EW134" s="2">
        <v>0</v>
      </c>
      <c r="EX134" s="2">
        <v>0</v>
      </c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>
        <v>0</v>
      </c>
      <c r="FR134" s="2">
        <f t="shared" si="169"/>
        <v>0</v>
      </c>
      <c r="FS134" s="2">
        <v>0</v>
      </c>
      <c r="FT134" s="2" t="s">
        <v>23</v>
      </c>
      <c r="FU134" s="2" t="s">
        <v>24</v>
      </c>
      <c r="FV134" s="2"/>
      <c r="FW134" s="2"/>
      <c r="FX134" s="2">
        <v>117</v>
      </c>
      <c r="FY134" s="2">
        <v>75.650000000000006</v>
      </c>
      <c r="FZ134" s="2"/>
      <c r="GA134" s="2" t="s">
        <v>211</v>
      </c>
      <c r="GB134" s="2"/>
      <c r="GC134" s="2"/>
      <c r="GD134" s="2">
        <v>0</v>
      </c>
      <c r="GE134" s="2"/>
      <c r="GF134" s="2">
        <v>1290405524</v>
      </c>
      <c r="GG134" s="2">
        <v>2</v>
      </c>
      <c r="GH134" s="2">
        <v>4</v>
      </c>
      <c r="GI134" s="2">
        <v>-2</v>
      </c>
      <c r="GJ134" s="2">
        <v>0</v>
      </c>
      <c r="GK134" s="2">
        <f>ROUND(R134*(R12)/100,2)</f>
        <v>0</v>
      </c>
      <c r="GL134" s="2">
        <f t="shared" si="170"/>
        <v>0</v>
      </c>
      <c r="GM134" s="2">
        <f t="shared" si="171"/>
        <v>14922.55</v>
      </c>
      <c r="GN134" s="2">
        <f t="shared" si="172"/>
        <v>14922.55</v>
      </c>
      <c r="GO134" s="2">
        <f t="shared" si="173"/>
        <v>0</v>
      </c>
      <c r="GP134" s="2">
        <f t="shared" si="174"/>
        <v>0</v>
      </c>
      <c r="GQ134" s="2"/>
      <c r="GR134" s="2">
        <v>0</v>
      </c>
      <c r="GS134" s="2">
        <v>2</v>
      </c>
      <c r="GT134" s="2">
        <v>0</v>
      </c>
      <c r="GU134" s="2" t="s">
        <v>3</v>
      </c>
      <c r="GV134" s="2">
        <f t="shared" si="175"/>
        <v>0</v>
      </c>
      <c r="GW134" s="2">
        <v>1</v>
      </c>
      <c r="GX134" s="2">
        <f t="shared" si="176"/>
        <v>0</v>
      </c>
      <c r="GY134" s="2"/>
      <c r="GZ134" s="2"/>
      <c r="HA134" s="2">
        <v>0</v>
      </c>
      <c r="HB134" s="2">
        <v>0</v>
      </c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>
        <v>0</v>
      </c>
      <c r="IL134" s="2"/>
      <c r="IM134" s="2"/>
      <c r="IN134" s="2"/>
      <c r="IO134" s="2"/>
      <c r="IP134" s="2"/>
      <c r="IQ134" s="2"/>
      <c r="IR134" s="2"/>
      <c r="IS134" s="2"/>
      <c r="IT134" s="2"/>
      <c r="IU134" s="2"/>
    </row>
    <row r="135" spans="1:255" x14ac:dyDescent="0.2">
      <c r="A135">
        <v>18</v>
      </c>
      <c r="B135">
        <v>1</v>
      </c>
      <c r="C135">
        <v>323</v>
      </c>
      <c r="E135" t="s">
        <v>216</v>
      </c>
      <c r="F135" t="s">
        <v>217</v>
      </c>
      <c r="G135" t="s">
        <v>218</v>
      </c>
      <c r="H135" t="s">
        <v>209</v>
      </c>
      <c r="I135">
        <f>I133*J135</f>
        <v>22.758199999999999</v>
      </c>
      <c r="J135">
        <v>100.69999999999999</v>
      </c>
      <c r="O135">
        <f t="shared" si="144"/>
        <v>76851.14</v>
      </c>
      <c r="P135">
        <f t="shared" si="145"/>
        <v>76851.14</v>
      </c>
      <c r="Q135">
        <f t="shared" si="146"/>
        <v>0</v>
      </c>
      <c r="R135">
        <f t="shared" si="147"/>
        <v>0</v>
      </c>
      <c r="S135">
        <f t="shared" si="148"/>
        <v>0</v>
      </c>
      <c r="T135">
        <f t="shared" si="149"/>
        <v>0</v>
      </c>
      <c r="U135">
        <f t="shared" si="150"/>
        <v>0</v>
      </c>
      <c r="V135">
        <f t="shared" si="151"/>
        <v>0</v>
      </c>
      <c r="W135">
        <f t="shared" si="152"/>
        <v>0</v>
      </c>
      <c r="X135">
        <f t="shared" si="153"/>
        <v>0</v>
      </c>
      <c r="Y135">
        <f t="shared" si="154"/>
        <v>0</v>
      </c>
      <c r="AA135">
        <v>39612629</v>
      </c>
      <c r="AB135">
        <f t="shared" si="155"/>
        <v>655.7</v>
      </c>
      <c r="AC135">
        <f t="shared" si="140"/>
        <v>655.7</v>
      </c>
      <c r="AD135">
        <f>ROUND((((ET135)-(EU135))+AE135),6)</f>
        <v>0</v>
      </c>
      <c r="AE135">
        <f t="shared" si="184"/>
        <v>0</v>
      </c>
      <c r="AF135">
        <f t="shared" si="184"/>
        <v>0</v>
      </c>
      <c r="AG135">
        <f t="shared" si="156"/>
        <v>0</v>
      </c>
      <c r="AH135">
        <f t="shared" si="185"/>
        <v>0</v>
      </c>
      <c r="AI135">
        <f t="shared" si="185"/>
        <v>0</v>
      </c>
      <c r="AJ135">
        <f t="shared" si="157"/>
        <v>0</v>
      </c>
      <c r="AK135">
        <v>655.7</v>
      </c>
      <c r="AL135">
        <v>655.7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117</v>
      </c>
      <c r="AU135">
        <v>76</v>
      </c>
      <c r="AV135">
        <v>1</v>
      </c>
      <c r="AW135">
        <v>1</v>
      </c>
      <c r="AZ135">
        <v>5.15</v>
      </c>
      <c r="BA135">
        <v>1</v>
      </c>
      <c r="BB135">
        <v>1</v>
      </c>
      <c r="BC135">
        <v>5.15</v>
      </c>
      <c r="BD135" t="s">
        <v>3</v>
      </c>
      <c r="BE135" t="s">
        <v>3</v>
      </c>
      <c r="BF135" t="s">
        <v>3</v>
      </c>
      <c r="BG135" t="s">
        <v>3</v>
      </c>
      <c r="BH135">
        <v>3</v>
      </c>
      <c r="BI135">
        <v>1</v>
      </c>
      <c r="BJ135" t="s">
        <v>219</v>
      </c>
      <c r="BM135">
        <v>22001</v>
      </c>
      <c r="BN135">
        <v>0</v>
      </c>
      <c r="BO135" t="s">
        <v>3</v>
      </c>
      <c r="BP135">
        <v>0</v>
      </c>
      <c r="BQ135">
        <v>2</v>
      </c>
      <c r="BR135">
        <v>0</v>
      </c>
      <c r="BS135">
        <v>1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3</v>
      </c>
      <c r="BZ135">
        <v>130</v>
      </c>
      <c r="CA135">
        <v>89</v>
      </c>
      <c r="CF135">
        <v>0</v>
      </c>
      <c r="CG135">
        <v>0</v>
      </c>
      <c r="CM135">
        <v>0</v>
      </c>
      <c r="CN135" t="s">
        <v>3</v>
      </c>
      <c r="CO135">
        <v>0</v>
      </c>
      <c r="CP135">
        <f t="shared" si="158"/>
        <v>76851.14</v>
      </c>
      <c r="CQ135">
        <f t="shared" si="159"/>
        <v>3376.8550000000005</v>
      </c>
      <c r="CR135">
        <f t="shared" si="160"/>
        <v>0</v>
      </c>
      <c r="CS135">
        <f t="shared" si="161"/>
        <v>0</v>
      </c>
      <c r="CT135">
        <f t="shared" si="162"/>
        <v>0</v>
      </c>
      <c r="CU135">
        <f t="shared" si="163"/>
        <v>0</v>
      </c>
      <c r="CV135">
        <f t="shared" si="164"/>
        <v>0</v>
      </c>
      <c r="CW135">
        <f t="shared" si="165"/>
        <v>0</v>
      </c>
      <c r="CX135">
        <f t="shared" si="166"/>
        <v>0</v>
      </c>
      <c r="CY135">
        <f t="shared" si="167"/>
        <v>0</v>
      </c>
      <c r="CZ135">
        <f t="shared" si="168"/>
        <v>0</v>
      </c>
      <c r="DC135" t="s">
        <v>3</v>
      </c>
      <c r="DD135" t="s">
        <v>3</v>
      </c>
      <c r="DE135" t="s">
        <v>3</v>
      </c>
      <c r="DF135" t="s">
        <v>3</v>
      </c>
      <c r="DG135" t="s">
        <v>3</v>
      </c>
      <c r="DH135" t="s">
        <v>3</v>
      </c>
      <c r="DI135" t="s">
        <v>3</v>
      </c>
      <c r="DJ135" t="s">
        <v>3</v>
      </c>
      <c r="DK135" t="s">
        <v>3</v>
      </c>
      <c r="DL135" t="s">
        <v>3</v>
      </c>
      <c r="DM135" t="s">
        <v>3</v>
      </c>
      <c r="DN135">
        <v>0</v>
      </c>
      <c r="DO135">
        <v>0</v>
      </c>
      <c r="DP135">
        <v>1</v>
      </c>
      <c r="DQ135">
        <v>1</v>
      </c>
      <c r="DU135">
        <v>1003</v>
      </c>
      <c r="DV135" t="s">
        <v>209</v>
      </c>
      <c r="DW135" t="s">
        <v>209</v>
      </c>
      <c r="DX135">
        <v>10</v>
      </c>
      <c r="EE135">
        <v>39174536</v>
      </c>
      <c r="EF135">
        <v>2</v>
      </c>
      <c r="EG135" t="s">
        <v>19</v>
      </c>
      <c r="EH135">
        <v>0</v>
      </c>
      <c r="EI135" t="s">
        <v>3</v>
      </c>
      <c r="EJ135">
        <v>1</v>
      </c>
      <c r="EK135">
        <v>22001</v>
      </c>
      <c r="EL135" t="s">
        <v>192</v>
      </c>
      <c r="EM135" t="s">
        <v>193</v>
      </c>
      <c r="EO135" t="s">
        <v>3</v>
      </c>
      <c r="EQ135">
        <v>0</v>
      </c>
      <c r="ER135">
        <v>655.7</v>
      </c>
      <c r="ES135">
        <v>655.7</v>
      </c>
      <c r="ET135">
        <v>0</v>
      </c>
      <c r="EU135">
        <v>0</v>
      </c>
      <c r="EV135">
        <v>0</v>
      </c>
      <c r="EW135">
        <v>0</v>
      </c>
      <c r="EX135">
        <v>0</v>
      </c>
      <c r="FQ135">
        <v>0</v>
      </c>
      <c r="FR135">
        <f t="shared" si="169"/>
        <v>0</v>
      </c>
      <c r="FS135">
        <v>0</v>
      </c>
      <c r="FT135" t="s">
        <v>23</v>
      </c>
      <c r="FU135" t="s">
        <v>24</v>
      </c>
      <c r="FX135">
        <v>117</v>
      </c>
      <c r="FY135">
        <v>75.650000000000006</v>
      </c>
      <c r="GA135" t="s">
        <v>211</v>
      </c>
      <c r="GD135">
        <v>0</v>
      </c>
      <c r="GF135">
        <v>1290405524</v>
      </c>
      <c r="GG135">
        <v>1</v>
      </c>
      <c r="GH135">
        <v>0</v>
      </c>
      <c r="GI135">
        <v>4</v>
      </c>
      <c r="GJ135">
        <v>0</v>
      </c>
      <c r="GK135">
        <f>ROUND(R135*(S12)/100,2)</f>
        <v>0</v>
      </c>
      <c r="GL135">
        <f t="shared" si="170"/>
        <v>0</v>
      </c>
      <c r="GM135">
        <f t="shared" si="171"/>
        <v>76851.14</v>
      </c>
      <c r="GN135">
        <f t="shared" si="172"/>
        <v>76851.14</v>
      </c>
      <c r="GO135">
        <f t="shared" si="173"/>
        <v>0</v>
      </c>
      <c r="GP135">
        <f t="shared" si="174"/>
        <v>0</v>
      </c>
      <c r="GR135">
        <v>0</v>
      </c>
      <c r="GS135">
        <v>4</v>
      </c>
      <c r="GT135">
        <v>0</v>
      </c>
      <c r="GU135" t="s">
        <v>3</v>
      </c>
      <c r="GV135">
        <f t="shared" si="175"/>
        <v>0</v>
      </c>
      <c r="GW135">
        <v>1</v>
      </c>
      <c r="GX135">
        <f t="shared" si="176"/>
        <v>0</v>
      </c>
      <c r="HA135">
        <v>0</v>
      </c>
      <c r="HB135">
        <v>0</v>
      </c>
      <c r="IK135">
        <v>0</v>
      </c>
    </row>
    <row r="136" spans="1:255" x14ac:dyDescent="0.2">
      <c r="A136" s="2">
        <v>18</v>
      </c>
      <c r="B136" s="2">
        <v>1</v>
      </c>
      <c r="C136" s="2">
        <v>312</v>
      </c>
      <c r="D136" s="2"/>
      <c r="E136" s="2" t="s">
        <v>220</v>
      </c>
      <c r="F136" s="2" t="s">
        <v>204</v>
      </c>
      <c r="G136" s="2" t="s">
        <v>205</v>
      </c>
      <c r="H136" s="2" t="s">
        <v>92</v>
      </c>
      <c r="I136" s="2">
        <f>I132*J136</f>
        <v>227.58199999999999</v>
      </c>
      <c r="J136" s="2">
        <v>1007</v>
      </c>
      <c r="K136" s="2"/>
      <c r="L136" s="2"/>
      <c r="M136" s="2"/>
      <c r="N136" s="2"/>
      <c r="O136" s="2">
        <f t="shared" si="144"/>
        <v>0</v>
      </c>
      <c r="P136" s="2">
        <f t="shared" si="145"/>
        <v>0</v>
      </c>
      <c r="Q136" s="2">
        <f t="shared" si="146"/>
        <v>0</v>
      </c>
      <c r="R136" s="2">
        <f t="shared" si="147"/>
        <v>0</v>
      </c>
      <c r="S136" s="2">
        <f t="shared" si="148"/>
        <v>0</v>
      </c>
      <c r="T136" s="2">
        <f t="shared" si="149"/>
        <v>0</v>
      </c>
      <c r="U136" s="2">
        <f t="shared" si="150"/>
        <v>0</v>
      </c>
      <c r="V136" s="2">
        <f t="shared" si="151"/>
        <v>0</v>
      </c>
      <c r="W136" s="2">
        <f t="shared" si="152"/>
        <v>0</v>
      </c>
      <c r="X136" s="2">
        <f t="shared" si="153"/>
        <v>0</v>
      </c>
      <c r="Y136" s="2">
        <f t="shared" si="154"/>
        <v>0</v>
      </c>
      <c r="Z136" s="2"/>
      <c r="AA136" s="2">
        <v>39612628</v>
      </c>
      <c r="AB136" s="2">
        <f t="shared" si="155"/>
        <v>0</v>
      </c>
      <c r="AC136" s="2">
        <f t="shared" si="140"/>
        <v>0</v>
      </c>
      <c r="AD136" s="2">
        <f>ROUND((((ET136)-(EU136))+AE136),6)</f>
        <v>0</v>
      </c>
      <c r="AE136" s="2">
        <f t="shared" si="184"/>
        <v>0</v>
      </c>
      <c r="AF136" s="2">
        <f t="shared" si="184"/>
        <v>0</v>
      </c>
      <c r="AG136" s="2">
        <f t="shared" si="156"/>
        <v>0</v>
      </c>
      <c r="AH136" s="2">
        <f t="shared" si="185"/>
        <v>0</v>
      </c>
      <c r="AI136" s="2">
        <f t="shared" si="185"/>
        <v>0</v>
      </c>
      <c r="AJ136" s="2">
        <f t="shared" si="157"/>
        <v>0</v>
      </c>
      <c r="AK136" s="2">
        <v>0</v>
      </c>
      <c r="AL136" s="2">
        <v>0</v>
      </c>
      <c r="AM136" s="2">
        <v>0</v>
      </c>
      <c r="AN136" s="2">
        <v>0</v>
      </c>
      <c r="AO136" s="2">
        <v>0</v>
      </c>
      <c r="AP136" s="2">
        <v>0</v>
      </c>
      <c r="AQ136" s="2">
        <v>0</v>
      </c>
      <c r="AR136" s="2">
        <v>0</v>
      </c>
      <c r="AS136" s="2">
        <v>0</v>
      </c>
      <c r="AT136" s="2">
        <v>117</v>
      </c>
      <c r="AU136" s="2">
        <v>76</v>
      </c>
      <c r="AV136" s="2">
        <v>1</v>
      </c>
      <c r="AW136" s="2">
        <v>1</v>
      </c>
      <c r="AX136" s="2"/>
      <c r="AY136" s="2"/>
      <c r="AZ136" s="2">
        <v>1</v>
      </c>
      <c r="BA136" s="2">
        <v>1</v>
      </c>
      <c r="BB136" s="2">
        <v>1</v>
      </c>
      <c r="BC136" s="2">
        <v>1</v>
      </c>
      <c r="BD136" s="2" t="s">
        <v>3</v>
      </c>
      <c r="BE136" s="2" t="s">
        <v>3</v>
      </c>
      <c r="BF136" s="2" t="s">
        <v>3</v>
      </c>
      <c r="BG136" s="2" t="s">
        <v>3</v>
      </c>
      <c r="BH136" s="2">
        <v>3</v>
      </c>
      <c r="BI136" s="2">
        <v>1</v>
      </c>
      <c r="BJ136" s="2" t="s">
        <v>3</v>
      </c>
      <c r="BK136" s="2"/>
      <c r="BL136" s="2"/>
      <c r="BM136" s="2">
        <v>22001</v>
      </c>
      <c r="BN136" s="2">
        <v>0</v>
      </c>
      <c r="BO136" s="2" t="s">
        <v>3</v>
      </c>
      <c r="BP136" s="2">
        <v>0</v>
      </c>
      <c r="BQ136" s="2">
        <v>2</v>
      </c>
      <c r="BR136" s="2">
        <v>0</v>
      </c>
      <c r="BS136" s="2">
        <v>1</v>
      </c>
      <c r="BT136" s="2">
        <v>1</v>
      </c>
      <c r="BU136" s="2">
        <v>1</v>
      </c>
      <c r="BV136" s="2">
        <v>1</v>
      </c>
      <c r="BW136" s="2">
        <v>1</v>
      </c>
      <c r="BX136" s="2">
        <v>1</v>
      </c>
      <c r="BY136" s="2" t="s">
        <v>3</v>
      </c>
      <c r="BZ136" s="2">
        <v>130</v>
      </c>
      <c r="CA136" s="2">
        <v>89</v>
      </c>
      <c r="CB136" s="2"/>
      <c r="CC136" s="2"/>
      <c r="CD136" s="2"/>
      <c r="CE136" s="2"/>
      <c r="CF136" s="2">
        <v>0</v>
      </c>
      <c r="CG136" s="2">
        <v>0</v>
      </c>
      <c r="CH136" s="2"/>
      <c r="CI136" s="2"/>
      <c r="CJ136" s="2"/>
      <c r="CK136" s="2"/>
      <c r="CL136" s="2"/>
      <c r="CM136" s="2">
        <v>0</v>
      </c>
      <c r="CN136" s="2" t="s">
        <v>3</v>
      </c>
      <c r="CO136" s="2">
        <v>0</v>
      </c>
      <c r="CP136" s="2">
        <f t="shared" si="158"/>
        <v>0</v>
      </c>
      <c r="CQ136" s="2">
        <f t="shared" si="159"/>
        <v>0</v>
      </c>
      <c r="CR136" s="2">
        <f t="shared" si="160"/>
        <v>0</v>
      </c>
      <c r="CS136" s="2">
        <f t="shared" si="161"/>
        <v>0</v>
      </c>
      <c r="CT136" s="2">
        <f t="shared" si="162"/>
        <v>0</v>
      </c>
      <c r="CU136" s="2">
        <f t="shared" si="163"/>
        <v>0</v>
      </c>
      <c r="CV136" s="2">
        <f t="shared" si="164"/>
        <v>0</v>
      </c>
      <c r="CW136" s="2">
        <f t="shared" si="165"/>
        <v>0</v>
      </c>
      <c r="CX136" s="2">
        <f t="shared" si="166"/>
        <v>0</v>
      </c>
      <c r="CY136" s="2">
        <f t="shared" si="167"/>
        <v>0</v>
      </c>
      <c r="CZ136" s="2">
        <f t="shared" si="168"/>
        <v>0</v>
      </c>
      <c r="DA136" s="2"/>
      <c r="DB136" s="2"/>
      <c r="DC136" s="2" t="s">
        <v>3</v>
      </c>
      <c r="DD136" s="2" t="s">
        <v>3</v>
      </c>
      <c r="DE136" s="2" t="s">
        <v>3</v>
      </c>
      <c r="DF136" s="2" t="s">
        <v>3</v>
      </c>
      <c r="DG136" s="2" t="s">
        <v>3</v>
      </c>
      <c r="DH136" s="2" t="s">
        <v>3</v>
      </c>
      <c r="DI136" s="2" t="s">
        <v>3</v>
      </c>
      <c r="DJ136" s="2" t="s">
        <v>3</v>
      </c>
      <c r="DK136" s="2" t="s">
        <v>3</v>
      </c>
      <c r="DL136" s="2" t="s">
        <v>3</v>
      </c>
      <c r="DM136" s="2" t="s">
        <v>3</v>
      </c>
      <c r="DN136" s="2">
        <v>0</v>
      </c>
      <c r="DO136" s="2">
        <v>0</v>
      </c>
      <c r="DP136" s="2">
        <v>1</v>
      </c>
      <c r="DQ136" s="2">
        <v>1</v>
      </c>
      <c r="DR136" s="2"/>
      <c r="DS136" s="2"/>
      <c r="DT136" s="2"/>
      <c r="DU136" s="2">
        <v>1003</v>
      </c>
      <c r="DV136" s="2" t="s">
        <v>92</v>
      </c>
      <c r="DW136" s="2" t="s">
        <v>92</v>
      </c>
      <c r="DX136" s="2">
        <v>1</v>
      </c>
      <c r="DY136" s="2"/>
      <c r="DZ136" s="2"/>
      <c r="EA136" s="2"/>
      <c r="EB136" s="2"/>
      <c r="EC136" s="2"/>
      <c r="ED136" s="2"/>
      <c r="EE136" s="2">
        <v>39174536</v>
      </c>
      <c r="EF136" s="2">
        <v>2</v>
      </c>
      <c r="EG136" s="2" t="s">
        <v>19</v>
      </c>
      <c r="EH136" s="2">
        <v>0</v>
      </c>
      <c r="EI136" s="2" t="s">
        <v>3</v>
      </c>
      <c r="EJ136" s="2">
        <v>1</v>
      </c>
      <c r="EK136" s="2">
        <v>22001</v>
      </c>
      <c r="EL136" s="2" t="s">
        <v>192</v>
      </c>
      <c r="EM136" s="2" t="s">
        <v>193</v>
      </c>
      <c r="EN136" s="2"/>
      <c r="EO136" s="2" t="s">
        <v>3</v>
      </c>
      <c r="EP136" s="2"/>
      <c r="EQ136" s="2">
        <v>0</v>
      </c>
      <c r="ER136" s="2">
        <v>0</v>
      </c>
      <c r="ES136" s="2">
        <v>0</v>
      </c>
      <c r="ET136" s="2">
        <v>0</v>
      </c>
      <c r="EU136" s="2">
        <v>0</v>
      </c>
      <c r="EV136" s="2">
        <v>0</v>
      </c>
      <c r="EW136" s="2">
        <v>0</v>
      </c>
      <c r="EX136" s="2">
        <v>0</v>
      </c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>
        <v>0</v>
      </c>
      <c r="FR136" s="2">
        <f t="shared" si="169"/>
        <v>0</v>
      </c>
      <c r="FS136" s="2">
        <v>0</v>
      </c>
      <c r="FT136" s="2" t="s">
        <v>23</v>
      </c>
      <c r="FU136" s="2" t="s">
        <v>24</v>
      </c>
      <c r="FV136" s="2"/>
      <c r="FW136" s="2"/>
      <c r="FX136" s="2">
        <v>117</v>
      </c>
      <c r="FY136" s="2">
        <v>75.650000000000006</v>
      </c>
      <c r="FZ136" s="2"/>
      <c r="GA136" s="2" t="s">
        <v>3</v>
      </c>
      <c r="GB136" s="2"/>
      <c r="GC136" s="2"/>
      <c r="GD136" s="2">
        <v>0</v>
      </c>
      <c r="GE136" s="2"/>
      <c r="GF136" s="2">
        <v>1990328174</v>
      </c>
      <c r="GG136" s="2">
        <v>2</v>
      </c>
      <c r="GH136" s="2">
        <v>1</v>
      </c>
      <c r="GI136" s="2">
        <v>-2</v>
      </c>
      <c r="GJ136" s="2">
        <v>0</v>
      </c>
      <c r="GK136" s="2">
        <f>ROUND(R136*(R12)/100,2)</f>
        <v>0</v>
      </c>
      <c r="GL136" s="2">
        <f t="shared" si="170"/>
        <v>0</v>
      </c>
      <c r="GM136" s="2">
        <f t="shared" si="171"/>
        <v>0</v>
      </c>
      <c r="GN136" s="2">
        <f t="shared" si="172"/>
        <v>0</v>
      </c>
      <c r="GO136" s="2">
        <f t="shared" si="173"/>
        <v>0</v>
      </c>
      <c r="GP136" s="2">
        <f t="shared" si="174"/>
        <v>0</v>
      </c>
      <c r="GQ136" s="2"/>
      <c r="GR136" s="2">
        <v>0</v>
      </c>
      <c r="GS136" s="2">
        <v>3</v>
      </c>
      <c r="GT136" s="2">
        <v>0</v>
      </c>
      <c r="GU136" s="2" t="s">
        <v>3</v>
      </c>
      <c r="GV136" s="2">
        <f t="shared" si="175"/>
        <v>0</v>
      </c>
      <c r="GW136" s="2">
        <v>1</v>
      </c>
      <c r="GX136" s="2">
        <f t="shared" si="176"/>
        <v>0</v>
      </c>
      <c r="GY136" s="2"/>
      <c r="GZ136" s="2"/>
      <c r="HA136" s="2">
        <v>0</v>
      </c>
      <c r="HB136" s="2">
        <v>0</v>
      </c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>
        <v>0</v>
      </c>
      <c r="IL136" s="2"/>
      <c r="IM136" s="2"/>
      <c r="IN136" s="2"/>
      <c r="IO136" s="2"/>
      <c r="IP136" s="2"/>
      <c r="IQ136" s="2"/>
      <c r="IR136" s="2"/>
      <c r="IS136" s="2"/>
      <c r="IT136" s="2"/>
      <c r="IU136" s="2"/>
    </row>
    <row r="137" spans="1:255" x14ac:dyDescent="0.2">
      <c r="A137">
        <v>18</v>
      </c>
      <c r="B137">
        <v>1</v>
      </c>
      <c r="C137">
        <v>324</v>
      </c>
      <c r="E137" t="s">
        <v>220</v>
      </c>
      <c r="F137" t="s">
        <v>204</v>
      </c>
      <c r="G137" t="s">
        <v>205</v>
      </c>
      <c r="H137" t="s">
        <v>92</v>
      </c>
      <c r="I137">
        <f>I133*J137</f>
        <v>227.58199999999999</v>
      </c>
      <c r="J137">
        <v>1007</v>
      </c>
      <c r="O137">
        <f t="shared" si="144"/>
        <v>0</v>
      </c>
      <c r="P137">
        <f t="shared" si="145"/>
        <v>0</v>
      </c>
      <c r="Q137">
        <f t="shared" si="146"/>
        <v>0</v>
      </c>
      <c r="R137">
        <f t="shared" si="147"/>
        <v>0</v>
      </c>
      <c r="S137">
        <f t="shared" si="148"/>
        <v>0</v>
      </c>
      <c r="T137">
        <f t="shared" si="149"/>
        <v>0</v>
      </c>
      <c r="U137">
        <f t="shared" si="150"/>
        <v>0</v>
      </c>
      <c r="V137">
        <f t="shared" si="151"/>
        <v>0</v>
      </c>
      <c r="W137">
        <f t="shared" si="152"/>
        <v>0</v>
      </c>
      <c r="X137">
        <f t="shared" si="153"/>
        <v>0</v>
      </c>
      <c r="Y137">
        <f t="shared" si="154"/>
        <v>0</v>
      </c>
      <c r="AA137">
        <v>39612629</v>
      </c>
      <c r="AB137">
        <f t="shared" si="155"/>
        <v>0</v>
      </c>
      <c r="AC137">
        <f t="shared" si="140"/>
        <v>0</v>
      </c>
      <c r="AD137">
        <f>ROUND((((ET137)-(EU137))+AE137),6)</f>
        <v>0</v>
      </c>
      <c r="AE137">
        <f t="shared" si="184"/>
        <v>0</v>
      </c>
      <c r="AF137">
        <f t="shared" si="184"/>
        <v>0</v>
      </c>
      <c r="AG137">
        <f t="shared" si="156"/>
        <v>0</v>
      </c>
      <c r="AH137">
        <f t="shared" si="185"/>
        <v>0</v>
      </c>
      <c r="AI137">
        <f t="shared" si="185"/>
        <v>0</v>
      </c>
      <c r="AJ137">
        <f t="shared" si="157"/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117</v>
      </c>
      <c r="AU137">
        <v>76</v>
      </c>
      <c r="AV137">
        <v>1</v>
      </c>
      <c r="AW137">
        <v>1</v>
      </c>
      <c r="AZ137">
        <v>5.15</v>
      </c>
      <c r="BA137">
        <v>1</v>
      </c>
      <c r="BB137">
        <v>1</v>
      </c>
      <c r="BC137">
        <v>5.15</v>
      </c>
      <c r="BD137" t="s">
        <v>3</v>
      </c>
      <c r="BE137" t="s">
        <v>3</v>
      </c>
      <c r="BF137" t="s">
        <v>3</v>
      </c>
      <c r="BG137" t="s">
        <v>3</v>
      </c>
      <c r="BH137">
        <v>3</v>
      </c>
      <c r="BI137">
        <v>1</v>
      </c>
      <c r="BJ137" t="s">
        <v>3</v>
      </c>
      <c r="BM137">
        <v>22001</v>
      </c>
      <c r="BN137">
        <v>0</v>
      </c>
      <c r="BO137" t="s">
        <v>3</v>
      </c>
      <c r="BP137">
        <v>0</v>
      </c>
      <c r="BQ137">
        <v>2</v>
      </c>
      <c r="BR137">
        <v>0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3</v>
      </c>
      <c r="BZ137">
        <v>130</v>
      </c>
      <c r="CA137">
        <v>89</v>
      </c>
      <c r="CF137">
        <v>0</v>
      </c>
      <c r="CG137">
        <v>0</v>
      </c>
      <c r="CM137">
        <v>0</v>
      </c>
      <c r="CN137" t="s">
        <v>3</v>
      </c>
      <c r="CO137">
        <v>0</v>
      </c>
      <c r="CP137">
        <f t="shared" si="158"/>
        <v>0</v>
      </c>
      <c r="CQ137">
        <f t="shared" si="159"/>
        <v>0</v>
      </c>
      <c r="CR137">
        <f t="shared" si="160"/>
        <v>0</v>
      </c>
      <c r="CS137">
        <f t="shared" si="161"/>
        <v>0</v>
      </c>
      <c r="CT137">
        <f t="shared" si="162"/>
        <v>0</v>
      </c>
      <c r="CU137">
        <f t="shared" si="163"/>
        <v>0</v>
      </c>
      <c r="CV137">
        <f t="shared" si="164"/>
        <v>0</v>
      </c>
      <c r="CW137">
        <f t="shared" si="165"/>
        <v>0</v>
      </c>
      <c r="CX137">
        <f t="shared" si="166"/>
        <v>0</v>
      </c>
      <c r="CY137">
        <f t="shared" si="167"/>
        <v>0</v>
      </c>
      <c r="CZ137">
        <f t="shared" si="168"/>
        <v>0</v>
      </c>
      <c r="DC137" t="s">
        <v>3</v>
      </c>
      <c r="DD137" t="s">
        <v>3</v>
      </c>
      <c r="DE137" t="s">
        <v>3</v>
      </c>
      <c r="DF137" t="s">
        <v>3</v>
      </c>
      <c r="DG137" t="s">
        <v>3</v>
      </c>
      <c r="DH137" t="s">
        <v>3</v>
      </c>
      <c r="DI137" t="s">
        <v>3</v>
      </c>
      <c r="DJ137" t="s">
        <v>3</v>
      </c>
      <c r="DK137" t="s">
        <v>3</v>
      </c>
      <c r="DL137" t="s">
        <v>3</v>
      </c>
      <c r="DM137" t="s">
        <v>3</v>
      </c>
      <c r="DN137">
        <v>0</v>
      </c>
      <c r="DO137">
        <v>0</v>
      </c>
      <c r="DP137">
        <v>1</v>
      </c>
      <c r="DQ137">
        <v>1</v>
      </c>
      <c r="DU137">
        <v>1003</v>
      </c>
      <c r="DV137" t="s">
        <v>92</v>
      </c>
      <c r="DW137" t="s">
        <v>92</v>
      </c>
      <c r="DX137">
        <v>1</v>
      </c>
      <c r="EE137">
        <v>39174536</v>
      </c>
      <c r="EF137">
        <v>2</v>
      </c>
      <c r="EG137" t="s">
        <v>19</v>
      </c>
      <c r="EH137">
        <v>0</v>
      </c>
      <c r="EI137" t="s">
        <v>3</v>
      </c>
      <c r="EJ137">
        <v>1</v>
      </c>
      <c r="EK137">
        <v>22001</v>
      </c>
      <c r="EL137" t="s">
        <v>192</v>
      </c>
      <c r="EM137" t="s">
        <v>193</v>
      </c>
      <c r="EO137" t="s">
        <v>3</v>
      </c>
      <c r="EQ137">
        <v>0</v>
      </c>
      <c r="ER137">
        <v>0</v>
      </c>
      <c r="ES137">
        <v>0</v>
      </c>
      <c r="ET137">
        <v>0</v>
      </c>
      <c r="EU137">
        <v>0</v>
      </c>
      <c r="EV137">
        <v>0</v>
      </c>
      <c r="EW137">
        <v>0</v>
      </c>
      <c r="EX137">
        <v>0</v>
      </c>
      <c r="FQ137">
        <v>0</v>
      </c>
      <c r="FR137">
        <f t="shared" si="169"/>
        <v>0</v>
      </c>
      <c r="FS137">
        <v>0</v>
      </c>
      <c r="FT137" t="s">
        <v>23</v>
      </c>
      <c r="FU137" t="s">
        <v>24</v>
      </c>
      <c r="FX137">
        <v>117</v>
      </c>
      <c r="FY137">
        <v>75.650000000000006</v>
      </c>
      <c r="GA137" t="s">
        <v>3</v>
      </c>
      <c r="GD137">
        <v>0</v>
      </c>
      <c r="GF137">
        <v>1990328174</v>
      </c>
      <c r="GG137">
        <v>1</v>
      </c>
      <c r="GH137">
        <v>1</v>
      </c>
      <c r="GI137">
        <v>4</v>
      </c>
      <c r="GJ137">
        <v>0</v>
      </c>
      <c r="GK137">
        <f>ROUND(R137*(S12)/100,2)</f>
        <v>0</v>
      </c>
      <c r="GL137">
        <f t="shared" si="170"/>
        <v>0</v>
      </c>
      <c r="GM137">
        <f t="shared" si="171"/>
        <v>0</v>
      </c>
      <c r="GN137">
        <f t="shared" si="172"/>
        <v>0</v>
      </c>
      <c r="GO137">
        <f t="shared" si="173"/>
        <v>0</v>
      </c>
      <c r="GP137">
        <f t="shared" si="174"/>
        <v>0</v>
      </c>
      <c r="GR137">
        <v>0</v>
      </c>
      <c r="GS137">
        <v>3</v>
      </c>
      <c r="GT137">
        <v>0</v>
      </c>
      <c r="GU137" t="s">
        <v>3</v>
      </c>
      <c r="GV137">
        <f t="shared" si="175"/>
        <v>0</v>
      </c>
      <c r="GW137">
        <v>1</v>
      </c>
      <c r="GX137">
        <f t="shared" si="176"/>
        <v>0</v>
      </c>
      <c r="HA137">
        <v>0</v>
      </c>
      <c r="HB137">
        <v>0</v>
      </c>
      <c r="IK137">
        <v>0</v>
      </c>
    </row>
    <row r="138" spans="1:255" x14ac:dyDescent="0.2">
      <c r="A138" s="2">
        <v>17</v>
      </c>
      <c r="B138" s="2">
        <v>1</v>
      </c>
      <c r="C138" s="2">
        <f>ROW(SmtRes!A333)</f>
        <v>333</v>
      </c>
      <c r="D138" s="2">
        <f>ROW(EtalonRes!A320)</f>
        <v>320</v>
      </c>
      <c r="E138" s="2" t="s">
        <v>221</v>
      </c>
      <c r="F138" s="2" t="s">
        <v>222</v>
      </c>
      <c r="G138" s="2" t="s">
        <v>223</v>
      </c>
      <c r="H138" s="2" t="s">
        <v>62</v>
      </c>
      <c r="I138" s="2">
        <v>5</v>
      </c>
      <c r="J138" s="2">
        <v>0</v>
      </c>
      <c r="K138" s="2"/>
      <c r="L138" s="2"/>
      <c r="M138" s="2"/>
      <c r="N138" s="2"/>
      <c r="O138" s="2">
        <f t="shared" si="144"/>
        <v>473.15</v>
      </c>
      <c r="P138" s="2">
        <f t="shared" si="145"/>
        <v>21.5</v>
      </c>
      <c r="Q138" s="2">
        <f t="shared" si="146"/>
        <v>37.880000000000003</v>
      </c>
      <c r="R138" s="2">
        <f t="shared" si="147"/>
        <v>3.13</v>
      </c>
      <c r="S138" s="2">
        <f t="shared" si="148"/>
        <v>413.77</v>
      </c>
      <c r="T138" s="2">
        <f t="shared" si="149"/>
        <v>0</v>
      </c>
      <c r="U138" s="2">
        <f t="shared" si="150"/>
        <v>43.010000000000005</v>
      </c>
      <c r="V138" s="2">
        <f t="shared" si="151"/>
        <v>0.25</v>
      </c>
      <c r="W138" s="2">
        <f t="shared" si="152"/>
        <v>0</v>
      </c>
      <c r="X138" s="2">
        <f t="shared" si="153"/>
        <v>479.44</v>
      </c>
      <c r="Y138" s="2">
        <f t="shared" si="154"/>
        <v>296</v>
      </c>
      <c r="Z138" s="2"/>
      <c r="AA138" s="2">
        <v>39612628</v>
      </c>
      <c r="AB138" s="2">
        <f t="shared" si="155"/>
        <v>94.629000000000005</v>
      </c>
      <c r="AC138" s="2">
        <f t="shared" si="140"/>
        <v>4.3</v>
      </c>
      <c r="AD138" s="2">
        <f>ROUND(((((ET138*1.25))-((EU138*1.25)))+AE138),6)</f>
        <v>7.5750000000000002</v>
      </c>
      <c r="AE138" s="2">
        <f>ROUND(((EU138*1.25)),6)</f>
        <v>0.625</v>
      </c>
      <c r="AF138" s="2">
        <f>ROUND(((EV138*1.15)),6)</f>
        <v>82.754000000000005</v>
      </c>
      <c r="AG138" s="2">
        <f t="shared" si="156"/>
        <v>0</v>
      </c>
      <c r="AH138" s="2">
        <f>((EW138*1.15))</f>
        <v>8.6020000000000003</v>
      </c>
      <c r="AI138" s="2">
        <f>((EX138*1.25))</f>
        <v>0.05</v>
      </c>
      <c r="AJ138" s="2">
        <f t="shared" si="157"/>
        <v>0</v>
      </c>
      <c r="AK138" s="2">
        <v>82.32</v>
      </c>
      <c r="AL138" s="2">
        <v>4.3</v>
      </c>
      <c r="AM138" s="2">
        <v>6.06</v>
      </c>
      <c r="AN138" s="2">
        <v>0.5</v>
      </c>
      <c r="AO138" s="2">
        <v>71.959999999999994</v>
      </c>
      <c r="AP138" s="2">
        <v>0</v>
      </c>
      <c r="AQ138" s="2">
        <v>7.48</v>
      </c>
      <c r="AR138" s="2">
        <v>0.04</v>
      </c>
      <c r="AS138" s="2">
        <v>0</v>
      </c>
      <c r="AT138" s="2">
        <v>115</v>
      </c>
      <c r="AU138" s="2">
        <v>71</v>
      </c>
      <c r="AV138" s="2">
        <v>1</v>
      </c>
      <c r="AW138" s="2">
        <v>1</v>
      </c>
      <c r="AX138" s="2"/>
      <c r="AY138" s="2"/>
      <c r="AZ138" s="2">
        <v>1</v>
      </c>
      <c r="BA138" s="2">
        <v>1</v>
      </c>
      <c r="BB138" s="2">
        <v>1</v>
      </c>
      <c r="BC138" s="2">
        <v>1</v>
      </c>
      <c r="BD138" s="2" t="s">
        <v>3</v>
      </c>
      <c r="BE138" s="2" t="s">
        <v>3</v>
      </c>
      <c r="BF138" s="2" t="s">
        <v>3</v>
      </c>
      <c r="BG138" s="2" t="s">
        <v>3</v>
      </c>
      <c r="BH138" s="2">
        <v>0</v>
      </c>
      <c r="BI138" s="2">
        <v>1</v>
      </c>
      <c r="BJ138" s="2" t="s">
        <v>224</v>
      </c>
      <c r="BK138" s="2"/>
      <c r="BL138" s="2"/>
      <c r="BM138" s="2">
        <v>18001</v>
      </c>
      <c r="BN138" s="2">
        <v>0</v>
      </c>
      <c r="BO138" s="2" t="s">
        <v>3</v>
      </c>
      <c r="BP138" s="2">
        <v>0</v>
      </c>
      <c r="BQ138" s="2">
        <v>2</v>
      </c>
      <c r="BR138" s="2">
        <v>0</v>
      </c>
      <c r="BS138" s="2">
        <v>1</v>
      </c>
      <c r="BT138" s="2">
        <v>1</v>
      </c>
      <c r="BU138" s="2">
        <v>1</v>
      </c>
      <c r="BV138" s="2">
        <v>1</v>
      </c>
      <c r="BW138" s="2">
        <v>1</v>
      </c>
      <c r="BX138" s="2">
        <v>1</v>
      </c>
      <c r="BY138" s="2" t="s">
        <v>3</v>
      </c>
      <c r="BZ138" s="2">
        <v>128</v>
      </c>
      <c r="CA138" s="2">
        <v>83</v>
      </c>
      <c r="CB138" s="2"/>
      <c r="CC138" s="2"/>
      <c r="CD138" s="2"/>
      <c r="CE138" s="2"/>
      <c r="CF138" s="2">
        <v>0</v>
      </c>
      <c r="CG138" s="2">
        <v>0</v>
      </c>
      <c r="CH138" s="2"/>
      <c r="CI138" s="2"/>
      <c r="CJ138" s="2"/>
      <c r="CK138" s="2"/>
      <c r="CL138" s="2"/>
      <c r="CM138" s="2">
        <v>0</v>
      </c>
      <c r="CN138" s="2" t="s">
        <v>715</v>
      </c>
      <c r="CO138" s="2">
        <v>0</v>
      </c>
      <c r="CP138" s="2">
        <f t="shared" si="158"/>
        <v>473.15</v>
      </c>
      <c r="CQ138" s="2">
        <f t="shared" si="159"/>
        <v>4.3</v>
      </c>
      <c r="CR138" s="2">
        <f t="shared" si="160"/>
        <v>7.5750000000000002</v>
      </c>
      <c r="CS138" s="2">
        <f t="shared" si="161"/>
        <v>0.625</v>
      </c>
      <c r="CT138" s="2">
        <f t="shared" si="162"/>
        <v>82.754000000000005</v>
      </c>
      <c r="CU138" s="2">
        <f t="shared" si="163"/>
        <v>0</v>
      </c>
      <c r="CV138" s="2">
        <f t="shared" si="164"/>
        <v>8.6020000000000003</v>
      </c>
      <c r="CW138" s="2">
        <f t="shared" si="165"/>
        <v>0.05</v>
      </c>
      <c r="CX138" s="2">
        <f t="shared" si="166"/>
        <v>0</v>
      </c>
      <c r="CY138" s="2">
        <f t="shared" si="167"/>
        <v>479.435</v>
      </c>
      <c r="CZ138" s="2">
        <f t="shared" si="168"/>
        <v>295.99899999999997</v>
      </c>
      <c r="DA138" s="2"/>
      <c r="DB138" s="2"/>
      <c r="DC138" s="2" t="s">
        <v>3</v>
      </c>
      <c r="DD138" s="2" t="s">
        <v>3</v>
      </c>
      <c r="DE138" s="2" t="s">
        <v>17</v>
      </c>
      <c r="DF138" s="2" t="s">
        <v>17</v>
      </c>
      <c r="DG138" s="2" t="s">
        <v>18</v>
      </c>
      <c r="DH138" s="2" t="s">
        <v>3</v>
      </c>
      <c r="DI138" s="2" t="s">
        <v>18</v>
      </c>
      <c r="DJ138" s="2" t="s">
        <v>17</v>
      </c>
      <c r="DK138" s="2" t="s">
        <v>3</v>
      </c>
      <c r="DL138" s="2" t="s">
        <v>3</v>
      </c>
      <c r="DM138" s="2" t="s">
        <v>3</v>
      </c>
      <c r="DN138" s="2">
        <v>0</v>
      </c>
      <c r="DO138" s="2">
        <v>0</v>
      </c>
      <c r="DP138" s="2">
        <v>1</v>
      </c>
      <c r="DQ138" s="2">
        <v>1</v>
      </c>
      <c r="DR138" s="2"/>
      <c r="DS138" s="2"/>
      <c r="DT138" s="2"/>
      <c r="DU138" s="2">
        <v>1013</v>
      </c>
      <c r="DV138" s="2" t="s">
        <v>62</v>
      </c>
      <c r="DW138" s="2" t="s">
        <v>62</v>
      </c>
      <c r="DX138" s="2">
        <v>1</v>
      </c>
      <c r="DY138" s="2"/>
      <c r="DZ138" s="2"/>
      <c r="EA138" s="2"/>
      <c r="EB138" s="2"/>
      <c r="EC138" s="2"/>
      <c r="ED138" s="2"/>
      <c r="EE138" s="2">
        <v>39174532</v>
      </c>
      <c r="EF138" s="2">
        <v>2</v>
      </c>
      <c r="EG138" s="2" t="s">
        <v>19</v>
      </c>
      <c r="EH138" s="2">
        <v>0</v>
      </c>
      <c r="EI138" s="2" t="s">
        <v>3</v>
      </c>
      <c r="EJ138" s="2">
        <v>1</v>
      </c>
      <c r="EK138" s="2">
        <v>18001</v>
      </c>
      <c r="EL138" s="2" t="s">
        <v>225</v>
      </c>
      <c r="EM138" s="2" t="s">
        <v>226</v>
      </c>
      <c r="EN138" s="2"/>
      <c r="EO138" s="2" t="s">
        <v>22</v>
      </c>
      <c r="EP138" s="2"/>
      <c r="EQ138" s="2">
        <v>131072</v>
      </c>
      <c r="ER138" s="2">
        <v>82.32</v>
      </c>
      <c r="ES138" s="2">
        <v>4.3</v>
      </c>
      <c r="ET138" s="2">
        <v>6.06</v>
      </c>
      <c r="EU138" s="2">
        <v>0.5</v>
      </c>
      <c r="EV138" s="2">
        <v>71.959999999999994</v>
      </c>
      <c r="EW138" s="2">
        <v>7.48</v>
      </c>
      <c r="EX138" s="2">
        <v>0.04</v>
      </c>
      <c r="EY138" s="2">
        <v>0</v>
      </c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>
        <v>0</v>
      </c>
      <c r="FR138" s="2">
        <f t="shared" si="169"/>
        <v>0</v>
      </c>
      <c r="FS138" s="2">
        <v>0</v>
      </c>
      <c r="FT138" s="2" t="s">
        <v>23</v>
      </c>
      <c r="FU138" s="2" t="s">
        <v>24</v>
      </c>
      <c r="FV138" s="2"/>
      <c r="FW138" s="2"/>
      <c r="FX138" s="2">
        <v>115.2</v>
      </c>
      <c r="FY138" s="2">
        <v>70.55</v>
      </c>
      <c r="FZ138" s="2"/>
      <c r="GA138" s="2" t="s">
        <v>3</v>
      </c>
      <c r="GB138" s="2"/>
      <c r="GC138" s="2"/>
      <c r="GD138" s="2">
        <v>0</v>
      </c>
      <c r="GE138" s="2"/>
      <c r="GF138" s="2">
        <v>2054455913</v>
      </c>
      <c r="GG138" s="2">
        <v>2</v>
      </c>
      <c r="GH138" s="2">
        <v>1</v>
      </c>
      <c r="GI138" s="2">
        <v>-2</v>
      </c>
      <c r="GJ138" s="2">
        <v>0</v>
      </c>
      <c r="GK138" s="2">
        <f>ROUND(R138*(R12)/100,2)</f>
        <v>0</v>
      </c>
      <c r="GL138" s="2">
        <f t="shared" si="170"/>
        <v>0</v>
      </c>
      <c r="GM138" s="2">
        <f t="shared" si="171"/>
        <v>1248.5899999999999</v>
      </c>
      <c r="GN138" s="2">
        <f t="shared" si="172"/>
        <v>1248.5899999999999</v>
      </c>
      <c r="GO138" s="2">
        <f t="shared" si="173"/>
        <v>0</v>
      </c>
      <c r="GP138" s="2">
        <f t="shared" si="174"/>
        <v>0</v>
      </c>
      <c r="GQ138" s="2"/>
      <c r="GR138" s="2">
        <v>0</v>
      </c>
      <c r="GS138" s="2">
        <v>3</v>
      </c>
      <c r="GT138" s="2">
        <v>0</v>
      </c>
      <c r="GU138" s="2" t="s">
        <v>3</v>
      </c>
      <c r="GV138" s="2">
        <f t="shared" si="175"/>
        <v>0</v>
      </c>
      <c r="GW138" s="2">
        <v>1</v>
      </c>
      <c r="GX138" s="2">
        <f t="shared" si="176"/>
        <v>0</v>
      </c>
      <c r="GY138" s="2"/>
      <c r="GZ138" s="2"/>
      <c r="HA138" s="2">
        <v>0</v>
      </c>
      <c r="HB138" s="2">
        <v>0</v>
      </c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>
        <v>0</v>
      </c>
      <c r="IL138" s="2"/>
      <c r="IM138" s="2"/>
      <c r="IN138" s="2"/>
      <c r="IO138" s="2"/>
      <c r="IP138" s="2"/>
      <c r="IQ138" s="2"/>
      <c r="IR138" s="2"/>
      <c r="IS138" s="2"/>
      <c r="IT138" s="2"/>
      <c r="IU138" s="2"/>
    </row>
    <row r="139" spans="1:255" x14ac:dyDescent="0.2">
      <c r="A139">
        <v>17</v>
      </c>
      <c r="B139">
        <v>1</v>
      </c>
      <c r="C139">
        <f>ROW(SmtRes!A342)</f>
        <v>342</v>
      </c>
      <c r="D139">
        <f>ROW(EtalonRes!A328)</f>
        <v>328</v>
      </c>
      <c r="E139" t="s">
        <v>221</v>
      </c>
      <c r="F139" t="s">
        <v>222</v>
      </c>
      <c r="G139" t="s">
        <v>223</v>
      </c>
      <c r="H139" t="s">
        <v>62</v>
      </c>
      <c r="I139">
        <v>5</v>
      </c>
      <c r="J139">
        <v>0</v>
      </c>
      <c r="O139">
        <f t="shared" si="144"/>
        <v>2436.71</v>
      </c>
      <c r="P139">
        <f t="shared" si="145"/>
        <v>110.73</v>
      </c>
      <c r="Q139">
        <f t="shared" si="146"/>
        <v>195.06</v>
      </c>
      <c r="R139">
        <f t="shared" si="147"/>
        <v>16.09</v>
      </c>
      <c r="S139">
        <f t="shared" si="148"/>
        <v>2130.92</v>
      </c>
      <c r="T139">
        <f t="shared" si="149"/>
        <v>0</v>
      </c>
      <c r="U139">
        <f t="shared" si="150"/>
        <v>43.010000000000005</v>
      </c>
      <c r="V139">
        <f t="shared" si="151"/>
        <v>0.25</v>
      </c>
      <c r="W139">
        <f t="shared" si="152"/>
        <v>0</v>
      </c>
      <c r="X139">
        <f t="shared" si="153"/>
        <v>2469.06</v>
      </c>
      <c r="Y139">
        <f t="shared" si="154"/>
        <v>1524.38</v>
      </c>
      <c r="AA139">
        <v>39612629</v>
      </c>
      <c r="AB139">
        <f t="shared" si="155"/>
        <v>94.629000000000005</v>
      </c>
      <c r="AC139">
        <f t="shared" si="140"/>
        <v>4.3</v>
      </c>
      <c r="AD139">
        <f>ROUND(((((ET139*1.25))-((EU139*1.25)))+AE139),6)</f>
        <v>7.5750000000000002</v>
      </c>
      <c r="AE139">
        <f>ROUND(((EU139*1.25)),6)</f>
        <v>0.625</v>
      </c>
      <c r="AF139">
        <f>ROUND(((EV139*1.15)),6)</f>
        <v>82.754000000000005</v>
      </c>
      <c r="AG139">
        <f t="shared" si="156"/>
        <v>0</v>
      </c>
      <c r="AH139">
        <f>((EW139*1.15))</f>
        <v>8.6020000000000003</v>
      </c>
      <c r="AI139">
        <f>((EX139*1.25))</f>
        <v>0.05</v>
      </c>
      <c r="AJ139">
        <f t="shared" si="157"/>
        <v>0</v>
      </c>
      <c r="AK139">
        <v>82.32</v>
      </c>
      <c r="AL139">
        <v>4.3</v>
      </c>
      <c r="AM139">
        <v>6.06</v>
      </c>
      <c r="AN139">
        <v>0.5</v>
      </c>
      <c r="AO139">
        <v>71.959999999999994</v>
      </c>
      <c r="AP139">
        <v>0</v>
      </c>
      <c r="AQ139">
        <v>7.48</v>
      </c>
      <c r="AR139">
        <v>0.04</v>
      </c>
      <c r="AS139">
        <v>0</v>
      </c>
      <c r="AT139">
        <v>115</v>
      </c>
      <c r="AU139">
        <v>71</v>
      </c>
      <c r="AV139">
        <v>1</v>
      </c>
      <c r="AW139">
        <v>1</v>
      </c>
      <c r="AZ139">
        <v>5.15</v>
      </c>
      <c r="BA139">
        <v>5.15</v>
      </c>
      <c r="BB139">
        <v>5.15</v>
      </c>
      <c r="BC139">
        <v>5.15</v>
      </c>
      <c r="BD139" t="s">
        <v>3</v>
      </c>
      <c r="BE139" t="s">
        <v>3</v>
      </c>
      <c r="BF139" t="s">
        <v>3</v>
      </c>
      <c r="BG139" t="s">
        <v>3</v>
      </c>
      <c r="BH139">
        <v>0</v>
      </c>
      <c r="BI139">
        <v>1</v>
      </c>
      <c r="BJ139" t="s">
        <v>224</v>
      </c>
      <c r="BM139">
        <v>18001</v>
      </c>
      <c r="BN139">
        <v>0</v>
      </c>
      <c r="BO139" t="s">
        <v>3</v>
      </c>
      <c r="BP139">
        <v>0</v>
      </c>
      <c r="BQ139">
        <v>2</v>
      </c>
      <c r="BR139">
        <v>0</v>
      </c>
      <c r="BS139">
        <v>5.15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3</v>
      </c>
      <c r="BZ139">
        <v>128</v>
      </c>
      <c r="CA139">
        <v>83</v>
      </c>
      <c r="CF139">
        <v>0</v>
      </c>
      <c r="CG139">
        <v>0</v>
      </c>
      <c r="CM139">
        <v>0</v>
      </c>
      <c r="CN139" t="s">
        <v>715</v>
      </c>
      <c r="CO139">
        <v>0</v>
      </c>
      <c r="CP139">
        <f t="shared" si="158"/>
        <v>2436.71</v>
      </c>
      <c r="CQ139">
        <f t="shared" si="159"/>
        <v>22.145</v>
      </c>
      <c r="CR139">
        <f t="shared" si="160"/>
        <v>39.011250000000004</v>
      </c>
      <c r="CS139">
        <f t="shared" si="161"/>
        <v>3.21875</v>
      </c>
      <c r="CT139">
        <f t="shared" si="162"/>
        <v>426.18310000000008</v>
      </c>
      <c r="CU139">
        <f t="shared" si="163"/>
        <v>0</v>
      </c>
      <c r="CV139">
        <f t="shared" si="164"/>
        <v>8.6020000000000003</v>
      </c>
      <c r="CW139">
        <f t="shared" si="165"/>
        <v>0.05</v>
      </c>
      <c r="CX139">
        <f t="shared" si="166"/>
        <v>0</v>
      </c>
      <c r="CY139">
        <f t="shared" si="167"/>
        <v>2469.0615000000003</v>
      </c>
      <c r="CZ139">
        <f t="shared" si="168"/>
        <v>1524.3771000000002</v>
      </c>
      <c r="DC139" t="s">
        <v>3</v>
      </c>
      <c r="DD139" t="s">
        <v>3</v>
      </c>
      <c r="DE139" t="s">
        <v>17</v>
      </c>
      <c r="DF139" t="s">
        <v>17</v>
      </c>
      <c r="DG139" t="s">
        <v>18</v>
      </c>
      <c r="DH139" t="s">
        <v>3</v>
      </c>
      <c r="DI139" t="s">
        <v>18</v>
      </c>
      <c r="DJ139" t="s">
        <v>17</v>
      </c>
      <c r="DK139" t="s">
        <v>3</v>
      </c>
      <c r="DL139" t="s">
        <v>3</v>
      </c>
      <c r="DM139" t="s">
        <v>3</v>
      </c>
      <c r="DN139">
        <v>0</v>
      </c>
      <c r="DO139">
        <v>0</v>
      </c>
      <c r="DP139">
        <v>1</v>
      </c>
      <c r="DQ139">
        <v>1</v>
      </c>
      <c r="DU139">
        <v>1013</v>
      </c>
      <c r="DV139" t="s">
        <v>62</v>
      </c>
      <c r="DW139" t="s">
        <v>62</v>
      </c>
      <c r="DX139">
        <v>1</v>
      </c>
      <c r="EE139">
        <v>39174532</v>
      </c>
      <c r="EF139">
        <v>2</v>
      </c>
      <c r="EG139" t="s">
        <v>19</v>
      </c>
      <c r="EH139">
        <v>0</v>
      </c>
      <c r="EI139" t="s">
        <v>3</v>
      </c>
      <c r="EJ139">
        <v>1</v>
      </c>
      <c r="EK139">
        <v>18001</v>
      </c>
      <c r="EL139" t="s">
        <v>225</v>
      </c>
      <c r="EM139" t="s">
        <v>226</v>
      </c>
      <c r="EO139" t="s">
        <v>22</v>
      </c>
      <c r="EQ139">
        <v>131072</v>
      </c>
      <c r="ER139">
        <v>82.32</v>
      </c>
      <c r="ES139">
        <v>4.3</v>
      </c>
      <c r="ET139">
        <v>6.06</v>
      </c>
      <c r="EU139">
        <v>0.5</v>
      </c>
      <c r="EV139">
        <v>71.959999999999994</v>
      </c>
      <c r="EW139">
        <v>7.48</v>
      </c>
      <c r="EX139">
        <v>0.04</v>
      </c>
      <c r="EY139">
        <v>0</v>
      </c>
      <c r="FQ139">
        <v>0</v>
      </c>
      <c r="FR139">
        <f t="shared" si="169"/>
        <v>0</v>
      </c>
      <c r="FS139">
        <v>0</v>
      </c>
      <c r="FT139" t="s">
        <v>23</v>
      </c>
      <c r="FU139" t="s">
        <v>24</v>
      </c>
      <c r="FX139">
        <v>115.2</v>
      </c>
      <c r="FY139">
        <v>70.55</v>
      </c>
      <c r="GA139" t="s">
        <v>3</v>
      </c>
      <c r="GD139">
        <v>0</v>
      </c>
      <c r="GF139">
        <v>2054455913</v>
      </c>
      <c r="GG139">
        <v>1</v>
      </c>
      <c r="GH139">
        <v>1</v>
      </c>
      <c r="GI139">
        <v>4</v>
      </c>
      <c r="GJ139">
        <v>0</v>
      </c>
      <c r="GK139">
        <f>ROUND(R139*(S12)/100,2)</f>
        <v>0</v>
      </c>
      <c r="GL139">
        <f t="shared" si="170"/>
        <v>0</v>
      </c>
      <c r="GM139">
        <f t="shared" si="171"/>
        <v>6430.15</v>
      </c>
      <c r="GN139">
        <f t="shared" si="172"/>
        <v>6430.15</v>
      </c>
      <c r="GO139">
        <f t="shared" si="173"/>
        <v>0</v>
      </c>
      <c r="GP139">
        <f t="shared" si="174"/>
        <v>0</v>
      </c>
      <c r="GR139">
        <v>0</v>
      </c>
      <c r="GS139">
        <v>3</v>
      </c>
      <c r="GT139">
        <v>0</v>
      </c>
      <c r="GU139" t="s">
        <v>3</v>
      </c>
      <c r="GV139">
        <f t="shared" si="175"/>
        <v>0</v>
      </c>
      <c r="GW139">
        <v>1</v>
      </c>
      <c r="GX139">
        <f t="shared" si="176"/>
        <v>0</v>
      </c>
      <c r="HA139">
        <v>0</v>
      </c>
      <c r="HB139">
        <v>0</v>
      </c>
      <c r="IK139">
        <v>0</v>
      </c>
    </row>
    <row r="140" spans="1:255" x14ac:dyDescent="0.2">
      <c r="A140" s="2">
        <v>18</v>
      </c>
      <c r="B140" s="2">
        <v>1</v>
      </c>
      <c r="C140" s="2">
        <v>332</v>
      </c>
      <c r="D140" s="2"/>
      <c r="E140" s="2" t="s">
        <v>227</v>
      </c>
      <c r="F140" s="2" t="s">
        <v>228</v>
      </c>
      <c r="G140" s="2" t="s">
        <v>229</v>
      </c>
      <c r="H140" s="2" t="s">
        <v>62</v>
      </c>
      <c r="I140" s="2">
        <f>I138*J140</f>
        <v>3</v>
      </c>
      <c r="J140" s="2">
        <v>0.6</v>
      </c>
      <c r="K140" s="2"/>
      <c r="L140" s="2"/>
      <c r="M140" s="2"/>
      <c r="N140" s="2"/>
      <c r="O140" s="2">
        <f t="shared" si="144"/>
        <v>45762.720000000001</v>
      </c>
      <c r="P140" s="2">
        <f t="shared" si="145"/>
        <v>45762.720000000001</v>
      </c>
      <c r="Q140" s="2">
        <f t="shared" si="146"/>
        <v>0</v>
      </c>
      <c r="R140" s="2">
        <f t="shared" si="147"/>
        <v>0</v>
      </c>
      <c r="S140" s="2">
        <f t="shared" si="148"/>
        <v>0</v>
      </c>
      <c r="T140" s="2">
        <f t="shared" si="149"/>
        <v>0</v>
      </c>
      <c r="U140" s="2">
        <f t="shared" si="150"/>
        <v>0</v>
      </c>
      <c r="V140" s="2">
        <f t="shared" si="151"/>
        <v>0</v>
      </c>
      <c r="W140" s="2">
        <f t="shared" si="152"/>
        <v>0</v>
      </c>
      <c r="X140" s="2">
        <f t="shared" si="153"/>
        <v>0</v>
      </c>
      <c r="Y140" s="2">
        <f t="shared" si="154"/>
        <v>0</v>
      </c>
      <c r="Z140" s="2"/>
      <c r="AA140" s="2">
        <v>39612628</v>
      </c>
      <c r="AB140" s="2">
        <f t="shared" si="155"/>
        <v>15254.24</v>
      </c>
      <c r="AC140" s="2">
        <f t="shared" si="140"/>
        <v>15254.24</v>
      </c>
      <c r="AD140" s="2">
        <f>ROUND((((ET140)-(EU140))+AE140),6)</f>
        <v>0</v>
      </c>
      <c r="AE140" s="2">
        <f t="shared" ref="AE140:AF143" si="186">ROUND((EU140),6)</f>
        <v>0</v>
      </c>
      <c r="AF140" s="2">
        <f t="shared" si="186"/>
        <v>0</v>
      </c>
      <c r="AG140" s="2">
        <f t="shared" si="156"/>
        <v>0</v>
      </c>
      <c r="AH140" s="2">
        <f t="shared" ref="AH140:AI143" si="187">(EW140)</f>
        <v>0</v>
      </c>
      <c r="AI140" s="2">
        <f t="shared" si="187"/>
        <v>0</v>
      </c>
      <c r="AJ140" s="2">
        <f t="shared" si="157"/>
        <v>0</v>
      </c>
      <c r="AK140" s="2">
        <v>15254.24</v>
      </c>
      <c r="AL140" s="2">
        <v>15254.24</v>
      </c>
      <c r="AM140" s="2">
        <v>0</v>
      </c>
      <c r="AN140" s="2">
        <v>0</v>
      </c>
      <c r="AO140" s="2">
        <v>0</v>
      </c>
      <c r="AP140" s="2">
        <v>0</v>
      </c>
      <c r="AQ140" s="2">
        <v>0</v>
      </c>
      <c r="AR140" s="2">
        <v>0</v>
      </c>
      <c r="AS140" s="2">
        <v>0</v>
      </c>
      <c r="AT140" s="2">
        <v>115</v>
      </c>
      <c r="AU140" s="2">
        <v>71</v>
      </c>
      <c r="AV140" s="2">
        <v>1</v>
      </c>
      <c r="AW140" s="2">
        <v>1</v>
      </c>
      <c r="AX140" s="2"/>
      <c r="AY140" s="2"/>
      <c r="AZ140" s="2">
        <v>1</v>
      </c>
      <c r="BA140" s="2">
        <v>1</v>
      </c>
      <c r="BB140" s="2">
        <v>1</v>
      </c>
      <c r="BC140" s="2">
        <v>1</v>
      </c>
      <c r="BD140" s="2" t="s">
        <v>3</v>
      </c>
      <c r="BE140" s="2" t="s">
        <v>3</v>
      </c>
      <c r="BF140" s="2" t="s">
        <v>3</v>
      </c>
      <c r="BG140" s="2" t="s">
        <v>3</v>
      </c>
      <c r="BH140" s="2">
        <v>3</v>
      </c>
      <c r="BI140" s="2">
        <v>1</v>
      </c>
      <c r="BJ140" s="2" t="s">
        <v>3</v>
      </c>
      <c r="BK140" s="2"/>
      <c r="BL140" s="2"/>
      <c r="BM140" s="2">
        <v>18001</v>
      </c>
      <c r="BN140" s="2">
        <v>0</v>
      </c>
      <c r="BO140" s="2" t="s">
        <v>3</v>
      </c>
      <c r="BP140" s="2">
        <v>0</v>
      </c>
      <c r="BQ140" s="2">
        <v>2</v>
      </c>
      <c r="BR140" s="2">
        <v>0</v>
      </c>
      <c r="BS140" s="2">
        <v>1</v>
      </c>
      <c r="BT140" s="2">
        <v>1</v>
      </c>
      <c r="BU140" s="2">
        <v>1</v>
      </c>
      <c r="BV140" s="2">
        <v>1</v>
      </c>
      <c r="BW140" s="2">
        <v>1</v>
      </c>
      <c r="BX140" s="2">
        <v>1</v>
      </c>
      <c r="BY140" s="2" t="s">
        <v>3</v>
      </c>
      <c r="BZ140" s="2">
        <v>128</v>
      </c>
      <c r="CA140" s="2">
        <v>83</v>
      </c>
      <c r="CB140" s="2"/>
      <c r="CC140" s="2"/>
      <c r="CD140" s="2"/>
      <c r="CE140" s="2"/>
      <c r="CF140" s="2">
        <v>0</v>
      </c>
      <c r="CG140" s="2">
        <v>0</v>
      </c>
      <c r="CH140" s="2"/>
      <c r="CI140" s="2"/>
      <c r="CJ140" s="2"/>
      <c r="CK140" s="2"/>
      <c r="CL140" s="2"/>
      <c r="CM140" s="2">
        <v>0</v>
      </c>
      <c r="CN140" s="2" t="s">
        <v>3</v>
      </c>
      <c r="CO140" s="2">
        <v>0</v>
      </c>
      <c r="CP140" s="2">
        <f t="shared" si="158"/>
        <v>45762.720000000001</v>
      </c>
      <c r="CQ140" s="2">
        <f t="shared" si="159"/>
        <v>15254.24</v>
      </c>
      <c r="CR140" s="2">
        <f t="shared" si="160"/>
        <v>0</v>
      </c>
      <c r="CS140" s="2">
        <f t="shared" si="161"/>
        <v>0</v>
      </c>
      <c r="CT140" s="2">
        <f t="shared" si="162"/>
        <v>0</v>
      </c>
      <c r="CU140" s="2">
        <f t="shared" si="163"/>
        <v>0</v>
      </c>
      <c r="CV140" s="2">
        <f t="shared" si="164"/>
        <v>0</v>
      </c>
      <c r="CW140" s="2">
        <f t="shared" si="165"/>
        <v>0</v>
      </c>
      <c r="CX140" s="2">
        <f t="shared" si="166"/>
        <v>0</v>
      </c>
      <c r="CY140" s="2">
        <f t="shared" si="167"/>
        <v>0</v>
      </c>
      <c r="CZ140" s="2">
        <f t="shared" si="168"/>
        <v>0</v>
      </c>
      <c r="DA140" s="2"/>
      <c r="DB140" s="2"/>
      <c r="DC140" s="2" t="s">
        <v>3</v>
      </c>
      <c r="DD140" s="2" t="s">
        <v>3</v>
      </c>
      <c r="DE140" s="2" t="s">
        <v>3</v>
      </c>
      <c r="DF140" s="2" t="s">
        <v>3</v>
      </c>
      <c r="DG140" s="2" t="s">
        <v>3</v>
      </c>
      <c r="DH140" s="2" t="s">
        <v>3</v>
      </c>
      <c r="DI140" s="2" t="s">
        <v>3</v>
      </c>
      <c r="DJ140" s="2" t="s">
        <v>3</v>
      </c>
      <c r="DK140" s="2" t="s">
        <v>3</v>
      </c>
      <c r="DL140" s="2" t="s">
        <v>3</v>
      </c>
      <c r="DM140" s="2" t="s">
        <v>3</v>
      </c>
      <c r="DN140" s="2">
        <v>0</v>
      </c>
      <c r="DO140" s="2">
        <v>0</v>
      </c>
      <c r="DP140" s="2">
        <v>1</v>
      </c>
      <c r="DQ140" s="2">
        <v>1</v>
      </c>
      <c r="DR140" s="2"/>
      <c r="DS140" s="2"/>
      <c r="DT140" s="2"/>
      <c r="DU140" s="2">
        <v>1013</v>
      </c>
      <c r="DV140" s="2" t="s">
        <v>62</v>
      </c>
      <c r="DW140" s="2" t="s">
        <v>62</v>
      </c>
      <c r="DX140" s="2">
        <v>1</v>
      </c>
      <c r="DY140" s="2"/>
      <c r="DZ140" s="2"/>
      <c r="EA140" s="2"/>
      <c r="EB140" s="2"/>
      <c r="EC140" s="2"/>
      <c r="ED140" s="2"/>
      <c r="EE140" s="2">
        <v>39174532</v>
      </c>
      <c r="EF140" s="2">
        <v>2</v>
      </c>
      <c r="EG140" s="2" t="s">
        <v>19</v>
      </c>
      <c r="EH140" s="2">
        <v>0</v>
      </c>
      <c r="EI140" s="2" t="s">
        <v>3</v>
      </c>
      <c r="EJ140" s="2">
        <v>1</v>
      </c>
      <c r="EK140" s="2">
        <v>18001</v>
      </c>
      <c r="EL140" s="2" t="s">
        <v>225</v>
      </c>
      <c r="EM140" s="2" t="s">
        <v>226</v>
      </c>
      <c r="EN140" s="2"/>
      <c r="EO140" s="2" t="s">
        <v>3</v>
      </c>
      <c r="EP140" s="2"/>
      <c r="EQ140" s="2">
        <v>0</v>
      </c>
      <c r="ER140" s="2">
        <v>15254.24</v>
      </c>
      <c r="ES140" s="2">
        <v>15254.24</v>
      </c>
      <c r="ET140" s="2">
        <v>0</v>
      </c>
      <c r="EU140" s="2">
        <v>0</v>
      </c>
      <c r="EV140" s="2">
        <v>0</v>
      </c>
      <c r="EW140" s="2">
        <v>0</v>
      </c>
      <c r="EX140" s="2">
        <v>0</v>
      </c>
      <c r="EY140" s="2"/>
      <c r="EZ140" s="2">
        <v>5</v>
      </c>
      <c r="FA140" s="2"/>
      <c r="FB140" s="2"/>
      <c r="FC140" s="2">
        <v>1</v>
      </c>
      <c r="FD140" s="2">
        <v>18</v>
      </c>
      <c r="FE140" s="2"/>
      <c r="FF140" s="2">
        <v>18000</v>
      </c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>
        <v>0</v>
      </c>
      <c r="FR140" s="2">
        <f t="shared" si="169"/>
        <v>0</v>
      </c>
      <c r="FS140" s="2">
        <v>0</v>
      </c>
      <c r="FT140" s="2" t="s">
        <v>23</v>
      </c>
      <c r="FU140" s="2" t="s">
        <v>24</v>
      </c>
      <c r="FV140" s="2"/>
      <c r="FW140" s="2"/>
      <c r="FX140" s="2">
        <v>115.2</v>
      </c>
      <c r="FY140" s="2">
        <v>70.55</v>
      </c>
      <c r="FZ140" s="2"/>
      <c r="GA140" s="2" t="s">
        <v>230</v>
      </c>
      <c r="GB140" s="2"/>
      <c r="GC140" s="2"/>
      <c r="GD140" s="2">
        <v>0</v>
      </c>
      <c r="GE140" s="2"/>
      <c r="GF140" s="2">
        <v>-89075074</v>
      </c>
      <c r="GG140" s="2">
        <v>2</v>
      </c>
      <c r="GH140" s="2">
        <v>3</v>
      </c>
      <c r="GI140" s="2">
        <v>-2</v>
      </c>
      <c r="GJ140" s="2">
        <v>0</v>
      </c>
      <c r="GK140" s="2">
        <f>ROUND(R140*(R12)/100,2)</f>
        <v>0</v>
      </c>
      <c r="GL140" s="2">
        <f t="shared" si="170"/>
        <v>0</v>
      </c>
      <c r="GM140" s="2">
        <f t="shared" si="171"/>
        <v>45762.720000000001</v>
      </c>
      <c r="GN140" s="2">
        <f t="shared" si="172"/>
        <v>45762.720000000001</v>
      </c>
      <c r="GO140" s="2">
        <f t="shared" si="173"/>
        <v>0</v>
      </c>
      <c r="GP140" s="2">
        <f t="shared" si="174"/>
        <v>0</v>
      </c>
      <c r="GQ140" s="2"/>
      <c r="GR140" s="2">
        <v>1</v>
      </c>
      <c r="GS140" s="2">
        <v>1</v>
      </c>
      <c r="GT140" s="2">
        <v>0</v>
      </c>
      <c r="GU140" s="2" t="s">
        <v>3</v>
      </c>
      <c r="GV140" s="2">
        <f t="shared" si="175"/>
        <v>0</v>
      </c>
      <c r="GW140" s="2">
        <v>1</v>
      </c>
      <c r="GX140" s="2">
        <f t="shared" si="176"/>
        <v>0</v>
      </c>
      <c r="GY140" s="2"/>
      <c r="GZ140" s="2"/>
      <c r="HA140" s="2">
        <v>0</v>
      </c>
      <c r="HB140" s="2">
        <v>0</v>
      </c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>
        <v>0</v>
      </c>
      <c r="IL140" s="2"/>
      <c r="IM140" s="2"/>
      <c r="IN140" s="2"/>
      <c r="IO140" s="2"/>
      <c r="IP140" s="2"/>
      <c r="IQ140" s="2"/>
      <c r="IR140" s="2"/>
      <c r="IS140" s="2"/>
      <c r="IT140" s="2"/>
      <c r="IU140" s="2"/>
    </row>
    <row r="141" spans="1:255" x14ac:dyDescent="0.2">
      <c r="A141">
        <v>18</v>
      </c>
      <c r="B141">
        <v>1</v>
      </c>
      <c r="C141">
        <v>341</v>
      </c>
      <c r="E141" t="s">
        <v>227</v>
      </c>
      <c r="F141" t="s">
        <v>228</v>
      </c>
      <c r="G141" t="s">
        <v>229</v>
      </c>
      <c r="H141" t="s">
        <v>62</v>
      </c>
      <c r="I141">
        <f>I139*J141</f>
        <v>3</v>
      </c>
      <c r="J141">
        <v>0.6</v>
      </c>
      <c r="O141">
        <f t="shared" si="144"/>
        <v>45762.75</v>
      </c>
      <c r="P141">
        <f t="shared" si="145"/>
        <v>45762.75</v>
      </c>
      <c r="Q141">
        <f t="shared" si="146"/>
        <v>0</v>
      </c>
      <c r="R141">
        <f t="shared" si="147"/>
        <v>0</v>
      </c>
      <c r="S141">
        <f t="shared" si="148"/>
        <v>0</v>
      </c>
      <c r="T141">
        <f t="shared" si="149"/>
        <v>0</v>
      </c>
      <c r="U141">
        <f t="shared" si="150"/>
        <v>0</v>
      </c>
      <c r="V141">
        <f t="shared" si="151"/>
        <v>0</v>
      </c>
      <c r="W141">
        <f t="shared" si="152"/>
        <v>0</v>
      </c>
      <c r="X141">
        <f t="shared" si="153"/>
        <v>0</v>
      </c>
      <c r="Y141">
        <f t="shared" si="154"/>
        <v>0</v>
      </c>
      <c r="AA141">
        <v>39612629</v>
      </c>
      <c r="AB141">
        <f t="shared" si="155"/>
        <v>2961.99</v>
      </c>
      <c r="AC141">
        <f t="shared" si="140"/>
        <v>2961.99</v>
      </c>
      <c r="AD141">
        <f>ROUND((((ET141)-(EU141))+AE141),6)</f>
        <v>0</v>
      </c>
      <c r="AE141">
        <f t="shared" si="186"/>
        <v>0</v>
      </c>
      <c r="AF141">
        <f t="shared" si="186"/>
        <v>0</v>
      </c>
      <c r="AG141">
        <f t="shared" si="156"/>
        <v>0</v>
      </c>
      <c r="AH141">
        <f t="shared" si="187"/>
        <v>0</v>
      </c>
      <c r="AI141">
        <f t="shared" si="187"/>
        <v>0</v>
      </c>
      <c r="AJ141">
        <f t="shared" si="157"/>
        <v>0</v>
      </c>
      <c r="AK141">
        <v>2961.99</v>
      </c>
      <c r="AL141">
        <v>2961.99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115</v>
      </c>
      <c r="AU141">
        <v>71</v>
      </c>
      <c r="AV141">
        <v>1</v>
      </c>
      <c r="AW141">
        <v>1</v>
      </c>
      <c r="AZ141">
        <v>5.15</v>
      </c>
      <c r="BA141">
        <v>1</v>
      </c>
      <c r="BB141">
        <v>1</v>
      </c>
      <c r="BC141">
        <v>5.15</v>
      </c>
      <c r="BD141" t="s">
        <v>3</v>
      </c>
      <c r="BE141" t="s">
        <v>3</v>
      </c>
      <c r="BF141" t="s">
        <v>3</v>
      </c>
      <c r="BG141" t="s">
        <v>3</v>
      </c>
      <c r="BH141">
        <v>3</v>
      </c>
      <c r="BI141">
        <v>1</v>
      </c>
      <c r="BJ141" t="s">
        <v>3</v>
      </c>
      <c r="BM141">
        <v>18001</v>
      </c>
      <c r="BN141">
        <v>0</v>
      </c>
      <c r="BO141" t="s">
        <v>3</v>
      </c>
      <c r="BP141">
        <v>0</v>
      </c>
      <c r="BQ141">
        <v>2</v>
      </c>
      <c r="BR141">
        <v>0</v>
      </c>
      <c r="BS141">
        <v>1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3</v>
      </c>
      <c r="BZ141">
        <v>128</v>
      </c>
      <c r="CA141">
        <v>83</v>
      </c>
      <c r="CF141">
        <v>0</v>
      </c>
      <c r="CG141">
        <v>0</v>
      </c>
      <c r="CM141">
        <v>0</v>
      </c>
      <c r="CN141" t="s">
        <v>3</v>
      </c>
      <c r="CO141">
        <v>0</v>
      </c>
      <c r="CP141">
        <f t="shared" si="158"/>
        <v>45762.75</v>
      </c>
      <c r="CQ141">
        <f t="shared" si="159"/>
        <v>15254.2485</v>
      </c>
      <c r="CR141">
        <f t="shared" si="160"/>
        <v>0</v>
      </c>
      <c r="CS141">
        <f t="shared" si="161"/>
        <v>0</v>
      </c>
      <c r="CT141">
        <f t="shared" si="162"/>
        <v>0</v>
      </c>
      <c r="CU141">
        <f t="shared" si="163"/>
        <v>0</v>
      </c>
      <c r="CV141">
        <f t="shared" si="164"/>
        <v>0</v>
      </c>
      <c r="CW141">
        <f t="shared" si="165"/>
        <v>0</v>
      </c>
      <c r="CX141">
        <f t="shared" si="166"/>
        <v>0</v>
      </c>
      <c r="CY141">
        <f t="shared" si="167"/>
        <v>0</v>
      </c>
      <c r="CZ141">
        <f t="shared" si="168"/>
        <v>0</v>
      </c>
      <c r="DC141" t="s">
        <v>3</v>
      </c>
      <c r="DD141" t="s">
        <v>3</v>
      </c>
      <c r="DE141" t="s">
        <v>3</v>
      </c>
      <c r="DF141" t="s">
        <v>3</v>
      </c>
      <c r="DG141" t="s">
        <v>3</v>
      </c>
      <c r="DH141" t="s">
        <v>3</v>
      </c>
      <c r="DI141" t="s">
        <v>3</v>
      </c>
      <c r="DJ141" t="s">
        <v>3</v>
      </c>
      <c r="DK141" t="s">
        <v>3</v>
      </c>
      <c r="DL141" t="s">
        <v>3</v>
      </c>
      <c r="DM141" t="s">
        <v>3</v>
      </c>
      <c r="DN141">
        <v>0</v>
      </c>
      <c r="DO141">
        <v>0</v>
      </c>
      <c r="DP141">
        <v>1</v>
      </c>
      <c r="DQ141">
        <v>1</v>
      </c>
      <c r="DU141">
        <v>1013</v>
      </c>
      <c r="DV141" t="s">
        <v>62</v>
      </c>
      <c r="DW141" t="s">
        <v>62</v>
      </c>
      <c r="DX141">
        <v>1</v>
      </c>
      <c r="EE141">
        <v>39174532</v>
      </c>
      <c r="EF141">
        <v>2</v>
      </c>
      <c r="EG141" t="s">
        <v>19</v>
      </c>
      <c r="EH141">
        <v>0</v>
      </c>
      <c r="EI141" t="s">
        <v>3</v>
      </c>
      <c r="EJ141">
        <v>1</v>
      </c>
      <c r="EK141">
        <v>18001</v>
      </c>
      <c r="EL141" t="s">
        <v>225</v>
      </c>
      <c r="EM141" t="s">
        <v>226</v>
      </c>
      <c r="EO141" t="s">
        <v>3</v>
      </c>
      <c r="EQ141">
        <v>0</v>
      </c>
      <c r="ER141">
        <v>2961.99</v>
      </c>
      <c r="ES141">
        <v>2961.99</v>
      </c>
      <c r="ET141">
        <v>0</v>
      </c>
      <c r="EU141">
        <v>0</v>
      </c>
      <c r="EV141">
        <v>0</v>
      </c>
      <c r="EW141">
        <v>0</v>
      </c>
      <c r="EX141">
        <v>0</v>
      </c>
      <c r="EZ141">
        <v>5</v>
      </c>
      <c r="FC141">
        <v>1</v>
      </c>
      <c r="FD141">
        <v>18</v>
      </c>
      <c r="FF141">
        <v>18000</v>
      </c>
      <c r="FQ141">
        <v>0</v>
      </c>
      <c r="FR141">
        <f t="shared" si="169"/>
        <v>0</v>
      </c>
      <c r="FS141">
        <v>0</v>
      </c>
      <c r="FT141" t="s">
        <v>23</v>
      </c>
      <c r="FU141" t="s">
        <v>24</v>
      </c>
      <c r="FX141">
        <v>115.2</v>
      </c>
      <c r="FY141">
        <v>70.55</v>
      </c>
      <c r="GA141" t="s">
        <v>231</v>
      </c>
      <c r="GD141">
        <v>0</v>
      </c>
      <c r="GF141">
        <v>-89075074</v>
      </c>
      <c r="GG141">
        <v>1</v>
      </c>
      <c r="GH141">
        <v>3</v>
      </c>
      <c r="GI141">
        <v>4</v>
      </c>
      <c r="GJ141">
        <v>0</v>
      </c>
      <c r="GK141">
        <f>ROUND(R141*(S12)/100,2)</f>
        <v>0</v>
      </c>
      <c r="GL141">
        <f t="shared" si="170"/>
        <v>0</v>
      </c>
      <c r="GM141">
        <f t="shared" si="171"/>
        <v>45762.75</v>
      </c>
      <c r="GN141">
        <f t="shared" si="172"/>
        <v>45762.75</v>
      </c>
      <c r="GO141">
        <f t="shared" si="173"/>
        <v>0</v>
      </c>
      <c r="GP141">
        <f t="shared" si="174"/>
        <v>0</v>
      </c>
      <c r="GR141">
        <v>1</v>
      </c>
      <c r="GS141">
        <v>1</v>
      </c>
      <c r="GT141">
        <v>0</v>
      </c>
      <c r="GU141" t="s">
        <v>3</v>
      </c>
      <c r="GV141">
        <f t="shared" si="175"/>
        <v>0</v>
      </c>
      <c r="GW141">
        <v>1</v>
      </c>
      <c r="GX141">
        <f t="shared" si="176"/>
        <v>0</v>
      </c>
      <c r="HA141">
        <v>0</v>
      </c>
      <c r="HB141">
        <v>0</v>
      </c>
      <c r="IK141">
        <v>0</v>
      </c>
    </row>
    <row r="142" spans="1:255" x14ac:dyDescent="0.2">
      <c r="A142" s="2">
        <v>18</v>
      </c>
      <c r="B142" s="2">
        <v>1</v>
      </c>
      <c r="C142" s="2">
        <v>333</v>
      </c>
      <c r="D142" s="2"/>
      <c r="E142" s="2" t="s">
        <v>232</v>
      </c>
      <c r="F142" s="2" t="s">
        <v>228</v>
      </c>
      <c r="G142" s="2" t="s">
        <v>233</v>
      </c>
      <c r="H142" s="2" t="s">
        <v>62</v>
      </c>
      <c r="I142" s="2">
        <f>I138*J142</f>
        <v>2</v>
      </c>
      <c r="J142" s="2">
        <v>0.4</v>
      </c>
      <c r="K142" s="2"/>
      <c r="L142" s="2"/>
      <c r="M142" s="2"/>
      <c r="N142" s="2"/>
      <c r="O142" s="2">
        <f t="shared" si="144"/>
        <v>22033.9</v>
      </c>
      <c r="P142" s="2">
        <f t="shared" si="145"/>
        <v>22033.9</v>
      </c>
      <c r="Q142" s="2">
        <f t="shared" si="146"/>
        <v>0</v>
      </c>
      <c r="R142" s="2">
        <f t="shared" si="147"/>
        <v>0</v>
      </c>
      <c r="S142" s="2">
        <f t="shared" si="148"/>
        <v>0</v>
      </c>
      <c r="T142" s="2">
        <f t="shared" si="149"/>
        <v>0</v>
      </c>
      <c r="U142" s="2">
        <f t="shared" si="150"/>
        <v>0</v>
      </c>
      <c r="V142" s="2">
        <f t="shared" si="151"/>
        <v>0</v>
      </c>
      <c r="W142" s="2">
        <f t="shared" si="152"/>
        <v>0</v>
      </c>
      <c r="X142" s="2">
        <f t="shared" si="153"/>
        <v>0</v>
      </c>
      <c r="Y142" s="2">
        <f t="shared" si="154"/>
        <v>0</v>
      </c>
      <c r="Z142" s="2"/>
      <c r="AA142" s="2">
        <v>39612628</v>
      </c>
      <c r="AB142" s="2">
        <f t="shared" si="155"/>
        <v>11016.95</v>
      </c>
      <c r="AC142" s="2">
        <f t="shared" si="140"/>
        <v>11016.95</v>
      </c>
      <c r="AD142" s="2">
        <f>ROUND((((ET142)-(EU142))+AE142),6)</f>
        <v>0</v>
      </c>
      <c r="AE142" s="2">
        <f t="shared" si="186"/>
        <v>0</v>
      </c>
      <c r="AF142" s="2">
        <f t="shared" si="186"/>
        <v>0</v>
      </c>
      <c r="AG142" s="2">
        <f t="shared" si="156"/>
        <v>0</v>
      </c>
      <c r="AH142" s="2">
        <f t="shared" si="187"/>
        <v>0</v>
      </c>
      <c r="AI142" s="2">
        <f t="shared" si="187"/>
        <v>0</v>
      </c>
      <c r="AJ142" s="2">
        <f t="shared" si="157"/>
        <v>0</v>
      </c>
      <c r="AK142" s="2">
        <v>11016.95</v>
      </c>
      <c r="AL142" s="2">
        <v>11016.95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115</v>
      </c>
      <c r="AU142" s="2">
        <v>71</v>
      </c>
      <c r="AV142" s="2">
        <v>1</v>
      </c>
      <c r="AW142" s="2">
        <v>1</v>
      </c>
      <c r="AX142" s="2"/>
      <c r="AY142" s="2"/>
      <c r="AZ142" s="2">
        <v>1</v>
      </c>
      <c r="BA142" s="2">
        <v>1</v>
      </c>
      <c r="BB142" s="2">
        <v>1</v>
      </c>
      <c r="BC142" s="2">
        <v>1</v>
      </c>
      <c r="BD142" s="2" t="s">
        <v>3</v>
      </c>
      <c r="BE142" s="2" t="s">
        <v>3</v>
      </c>
      <c r="BF142" s="2" t="s">
        <v>3</v>
      </c>
      <c r="BG142" s="2" t="s">
        <v>3</v>
      </c>
      <c r="BH142" s="2">
        <v>3</v>
      </c>
      <c r="BI142" s="2">
        <v>1</v>
      </c>
      <c r="BJ142" s="2" t="s">
        <v>3</v>
      </c>
      <c r="BK142" s="2"/>
      <c r="BL142" s="2"/>
      <c r="BM142" s="2">
        <v>18001</v>
      </c>
      <c r="BN142" s="2">
        <v>0</v>
      </c>
      <c r="BO142" s="2" t="s">
        <v>3</v>
      </c>
      <c r="BP142" s="2">
        <v>0</v>
      </c>
      <c r="BQ142" s="2">
        <v>2</v>
      </c>
      <c r="BR142" s="2">
        <v>0</v>
      </c>
      <c r="BS142" s="2">
        <v>1</v>
      </c>
      <c r="BT142" s="2">
        <v>1</v>
      </c>
      <c r="BU142" s="2">
        <v>1</v>
      </c>
      <c r="BV142" s="2">
        <v>1</v>
      </c>
      <c r="BW142" s="2">
        <v>1</v>
      </c>
      <c r="BX142" s="2">
        <v>1</v>
      </c>
      <c r="BY142" s="2" t="s">
        <v>3</v>
      </c>
      <c r="BZ142" s="2">
        <v>128</v>
      </c>
      <c r="CA142" s="2">
        <v>83</v>
      </c>
      <c r="CB142" s="2"/>
      <c r="CC142" s="2"/>
      <c r="CD142" s="2"/>
      <c r="CE142" s="2"/>
      <c r="CF142" s="2">
        <v>0</v>
      </c>
      <c r="CG142" s="2">
        <v>0</v>
      </c>
      <c r="CH142" s="2"/>
      <c r="CI142" s="2"/>
      <c r="CJ142" s="2"/>
      <c r="CK142" s="2"/>
      <c r="CL142" s="2"/>
      <c r="CM142" s="2">
        <v>0</v>
      </c>
      <c r="CN142" s="2" t="s">
        <v>3</v>
      </c>
      <c r="CO142" s="2">
        <v>0</v>
      </c>
      <c r="CP142" s="2">
        <f t="shared" si="158"/>
        <v>22033.9</v>
      </c>
      <c r="CQ142" s="2">
        <f t="shared" si="159"/>
        <v>11016.95</v>
      </c>
      <c r="CR142" s="2">
        <f t="shared" si="160"/>
        <v>0</v>
      </c>
      <c r="CS142" s="2">
        <f t="shared" si="161"/>
        <v>0</v>
      </c>
      <c r="CT142" s="2">
        <f t="shared" si="162"/>
        <v>0</v>
      </c>
      <c r="CU142" s="2">
        <f t="shared" si="163"/>
        <v>0</v>
      </c>
      <c r="CV142" s="2">
        <f t="shared" si="164"/>
        <v>0</v>
      </c>
      <c r="CW142" s="2">
        <f t="shared" si="165"/>
        <v>0</v>
      </c>
      <c r="CX142" s="2">
        <f t="shared" si="166"/>
        <v>0</v>
      </c>
      <c r="CY142" s="2">
        <f t="shared" si="167"/>
        <v>0</v>
      </c>
      <c r="CZ142" s="2">
        <f t="shared" si="168"/>
        <v>0</v>
      </c>
      <c r="DA142" s="2"/>
      <c r="DB142" s="2"/>
      <c r="DC142" s="2" t="s">
        <v>3</v>
      </c>
      <c r="DD142" s="2" t="s">
        <v>3</v>
      </c>
      <c r="DE142" s="2" t="s">
        <v>3</v>
      </c>
      <c r="DF142" s="2" t="s">
        <v>3</v>
      </c>
      <c r="DG142" s="2" t="s">
        <v>3</v>
      </c>
      <c r="DH142" s="2" t="s">
        <v>3</v>
      </c>
      <c r="DI142" s="2" t="s">
        <v>3</v>
      </c>
      <c r="DJ142" s="2" t="s">
        <v>3</v>
      </c>
      <c r="DK142" s="2" t="s">
        <v>3</v>
      </c>
      <c r="DL142" s="2" t="s">
        <v>3</v>
      </c>
      <c r="DM142" s="2" t="s">
        <v>3</v>
      </c>
      <c r="DN142" s="2">
        <v>0</v>
      </c>
      <c r="DO142" s="2">
        <v>0</v>
      </c>
      <c r="DP142" s="2">
        <v>1</v>
      </c>
      <c r="DQ142" s="2">
        <v>1</v>
      </c>
      <c r="DR142" s="2"/>
      <c r="DS142" s="2"/>
      <c r="DT142" s="2"/>
      <c r="DU142" s="2">
        <v>1013</v>
      </c>
      <c r="DV142" s="2" t="s">
        <v>62</v>
      </c>
      <c r="DW142" s="2" t="s">
        <v>62</v>
      </c>
      <c r="DX142" s="2">
        <v>1</v>
      </c>
      <c r="DY142" s="2"/>
      <c r="DZ142" s="2"/>
      <c r="EA142" s="2"/>
      <c r="EB142" s="2"/>
      <c r="EC142" s="2"/>
      <c r="ED142" s="2"/>
      <c r="EE142" s="2">
        <v>39174532</v>
      </c>
      <c r="EF142" s="2">
        <v>2</v>
      </c>
      <c r="EG142" s="2" t="s">
        <v>19</v>
      </c>
      <c r="EH142" s="2">
        <v>0</v>
      </c>
      <c r="EI142" s="2" t="s">
        <v>3</v>
      </c>
      <c r="EJ142" s="2">
        <v>1</v>
      </c>
      <c r="EK142" s="2">
        <v>18001</v>
      </c>
      <c r="EL142" s="2" t="s">
        <v>225</v>
      </c>
      <c r="EM142" s="2" t="s">
        <v>226</v>
      </c>
      <c r="EN142" s="2"/>
      <c r="EO142" s="2" t="s">
        <v>3</v>
      </c>
      <c r="EP142" s="2"/>
      <c r="EQ142" s="2">
        <v>0</v>
      </c>
      <c r="ER142" s="2">
        <v>11016.95</v>
      </c>
      <c r="ES142" s="2">
        <v>11016.95</v>
      </c>
      <c r="ET142" s="2">
        <v>0</v>
      </c>
      <c r="EU142" s="2">
        <v>0</v>
      </c>
      <c r="EV142" s="2">
        <v>0</v>
      </c>
      <c r="EW142" s="2">
        <v>0</v>
      </c>
      <c r="EX142" s="2">
        <v>0</v>
      </c>
      <c r="EY142" s="2"/>
      <c r="EZ142" s="2">
        <v>5</v>
      </c>
      <c r="FA142" s="2"/>
      <c r="FB142" s="2"/>
      <c r="FC142" s="2">
        <v>1</v>
      </c>
      <c r="FD142" s="2">
        <v>18</v>
      </c>
      <c r="FE142" s="2"/>
      <c r="FF142" s="2">
        <v>13000</v>
      </c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>
        <v>0</v>
      </c>
      <c r="FR142" s="2">
        <f t="shared" si="169"/>
        <v>0</v>
      </c>
      <c r="FS142" s="2">
        <v>0</v>
      </c>
      <c r="FT142" s="2" t="s">
        <v>23</v>
      </c>
      <c r="FU142" s="2" t="s">
        <v>24</v>
      </c>
      <c r="FV142" s="2"/>
      <c r="FW142" s="2"/>
      <c r="FX142" s="2">
        <v>115.2</v>
      </c>
      <c r="FY142" s="2">
        <v>70.55</v>
      </c>
      <c r="FZ142" s="2"/>
      <c r="GA142" s="2" t="s">
        <v>234</v>
      </c>
      <c r="GB142" s="2"/>
      <c r="GC142" s="2"/>
      <c r="GD142" s="2">
        <v>0</v>
      </c>
      <c r="GE142" s="2"/>
      <c r="GF142" s="2">
        <v>2038583998</v>
      </c>
      <c r="GG142" s="2">
        <v>2</v>
      </c>
      <c r="GH142" s="2">
        <v>3</v>
      </c>
      <c r="GI142" s="2">
        <v>-2</v>
      </c>
      <c r="GJ142" s="2">
        <v>0</v>
      </c>
      <c r="GK142" s="2">
        <f>ROUND(R142*(R12)/100,2)</f>
        <v>0</v>
      </c>
      <c r="GL142" s="2">
        <f t="shared" si="170"/>
        <v>0</v>
      </c>
      <c r="GM142" s="2">
        <f t="shared" si="171"/>
        <v>22033.9</v>
      </c>
      <c r="GN142" s="2">
        <f t="shared" si="172"/>
        <v>22033.9</v>
      </c>
      <c r="GO142" s="2">
        <f t="shared" si="173"/>
        <v>0</v>
      </c>
      <c r="GP142" s="2">
        <f t="shared" si="174"/>
        <v>0</v>
      </c>
      <c r="GQ142" s="2"/>
      <c r="GR142" s="2">
        <v>1</v>
      </c>
      <c r="GS142" s="2">
        <v>1</v>
      </c>
      <c r="GT142" s="2">
        <v>0</v>
      </c>
      <c r="GU142" s="2" t="s">
        <v>3</v>
      </c>
      <c r="GV142" s="2">
        <f t="shared" si="175"/>
        <v>0</v>
      </c>
      <c r="GW142" s="2">
        <v>1</v>
      </c>
      <c r="GX142" s="2">
        <f t="shared" si="176"/>
        <v>0</v>
      </c>
      <c r="GY142" s="2"/>
      <c r="GZ142" s="2"/>
      <c r="HA142" s="2">
        <v>0</v>
      </c>
      <c r="HB142" s="2">
        <v>0</v>
      </c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>
        <v>0</v>
      </c>
      <c r="IL142" s="2"/>
      <c r="IM142" s="2"/>
      <c r="IN142" s="2"/>
      <c r="IO142" s="2"/>
      <c r="IP142" s="2"/>
      <c r="IQ142" s="2"/>
      <c r="IR142" s="2"/>
      <c r="IS142" s="2"/>
      <c r="IT142" s="2"/>
      <c r="IU142" s="2"/>
    </row>
    <row r="143" spans="1:255" x14ac:dyDescent="0.2">
      <c r="A143">
        <v>18</v>
      </c>
      <c r="B143">
        <v>1</v>
      </c>
      <c r="C143">
        <v>342</v>
      </c>
      <c r="E143" t="s">
        <v>232</v>
      </c>
      <c r="F143" t="s">
        <v>228</v>
      </c>
      <c r="G143" t="s">
        <v>233</v>
      </c>
      <c r="H143" t="s">
        <v>62</v>
      </c>
      <c r="I143">
        <f>I139*J143</f>
        <v>2</v>
      </c>
      <c r="J143">
        <v>0.4</v>
      </c>
      <c r="O143">
        <f t="shared" si="144"/>
        <v>22033.86</v>
      </c>
      <c r="P143">
        <f t="shared" si="145"/>
        <v>22033.86</v>
      </c>
      <c r="Q143">
        <f t="shared" si="146"/>
        <v>0</v>
      </c>
      <c r="R143">
        <f t="shared" si="147"/>
        <v>0</v>
      </c>
      <c r="S143">
        <f t="shared" si="148"/>
        <v>0</v>
      </c>
      <c r="T143">
        <f t="shared" si="149"/>
        <v>0</v>
      </c>
      <c r="U143">
        <f t="shared" si="150"/>
        <v>0</v>
      </c>
      <c r="V143">
        <f t="shared" si="151"/>
        <v>0</v>
      </c>
      <c r="W143">
        <f t="shared" si="152"/>
        <v>0</v>
      </c>
      <c r="X143">
        <f t="shared" si="153"/>
        <v>0</v>
      </c>
      <c r="Y143">
        <f t="shared" si="154"/>
        <v>0</v>
      </c>
      <c r="AA143">
        <v>39612629</v>
      </c>
      <c r="AB143">
        <f t="shared" si="155"/>
        <v>2139.21</v>
      </c>
      <c r="AC143">
        <f t="shared" si="140"/>
        <v>2139.21</v>
      </c>
      <c r="AD143">
        <f>ROUND((((ET143)-(EU143))+AE143),6)</f>
        <v>0</v>
      </c>
      <c r="AE143">
        <f t="shared" si="186"/>
        <v>0</v>
      </c>
      <c r="AF143">
        <f t="shared" si="186"/>
        <v>0</v>
      </c>
      <c r="AG143">
        <f t="shared" si="156"/>
        <v>0</v>
      </c>
      <c r="AH143">
        <f t="shared" si="187"/>
        <v>0</v>
      </c>
      <c r="AI143">
        <f t="shared" si="187"/>
        <v>0</v>
      </c>
      <c r="AJ143">
        <f t="shared" si="157"/>
        <v>0</v>
      </c>
      <c r="AK143">
        <v>2139.21</v>
      </c>
      <c r="AL143">
        <v>2139.21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115</v>
      </c>
      <c r="AU143">
        <v>71</v>
      </c>
      <c r="AV143">
        <v>1</v>
      </c>
      <c r="AW143">
        <v>1</v>
      </c>
      <c r="AZ143">
        <v>5.15</v>
      </c>
      <c r="BA143">
        <v>1</v>
      </c>
      <c r="BB143">
        <v>1</v>
      </c>
      <c r="BC143">
        <v>5.15</v>
      </c>
      <c r="BD143" t="s">
        <v>3</v>
      </c>
      <c r="BE143" t="s">
        <v>3</v>
      </c>
      <c r="BF143" t="s">
        <v>3</v>
      </c>
      <c r="BG143" t="s">
        <v>3</v>
      </c>
      <c r="BH143">
        <v>3</v>
      </c>
      <c r="BI143">
        <v>1</v>
      </c>
      <c r="BJ143" t="s">
        <v>3</v>
      </c>
      <c r="BM143">
        <v>18001</v>
      </c>
      <c r="BN143">
        <v>0</v>
      </c>
      <c r="BO143" t="s">
        <v>3</v>
      </c>
      <c r="BP143">
        <v>0</v>
      </c>
      <c r="BQ143">
        <v>2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3</v>
      </c>
      <c r="BZ143">
        <v>128</v>
      </c>
      <c r="CA143">
        <v>83</v>
      </c>
      <c r="CF143">
        <v>0</v>
      </c>
      <c r="CG143">
        <v>0</v>
      </c>
      <c r="CM143">
        <v>0</v>
      </c>
      <c r="CN143" t="s">
        <v>3</v>
      </c>
      <c r="CO143">
        <v>0</v>
      </c>
      <c r="CP143">
        <f t="shared" si="158"/>
        <v>22033.86</v>
      </c>
      <c r="CQ143">
        <f t="shared" si="159"/>
        <v>11016.931500000001</v>
      </c>
      <c r="CR143">
        <f t="shared" si="160"/>
        <v>0</v>
      </c>
      <c r="CS143">
        <f t="shared" si="161"/>
        <v>0</v>
      </c>
      <c r="CT143">
        <f t="shared" si="162"/>
        <v>0</v>
      </c>
      <c r="CU143">
        <f t="shared" si="163"/>
        <v>0</v>
      </c>
      <c r="CV143">
        <f t="shared" si="164"/>
        <v>0</v>
      </c>
      <c r="CW143">
        <f t="shared" si="165"/>
        <v>0</v>
      </c>
      <c r="CX143">
        <f t="shared" si="166"/>
        <v>0</v>
      </c>
      <c r="CY143">
        <f t="shared" si="167"/>
        <v>0</v>
      </c>
      <c r="CZ143">
        <f t="shared" si="168"/>
        <v>0</v>
      </c>
      <c r="DC143" t="s">
        <v>3</v>
      </c>
      <c r="DD143" t="s">
        <v>3</v>
      </c>
      <c r="DE143" t="s">
        <v>3</v>
      </c>
      <c r="DF143" t="s">
        <v>3</v>
      </c>
      <c r="DG143" t="s">
        <v>3</v>
      </c>
      <c r="DH143" t="s">
        <v>3</v>
      </c>
      <c r="DI143" t="s">
        <v>3</v>
      </c>
      <c r="DJ143" t="s">
        <v>3</v>
      </c>
      <c r="DK143" t="s">
        <v>3</v>
      </c>
      <c r="DL143" t="s">
        <v>3</v>
      </c>
      <c r="DM143" t="s">
        <v>3</v>
      </c>
      <c r="DN143">
        <v>0</v>
      </c>
      <c r="DO143">
        <v>0</v>
      </c>
      <c r="DP143">
        <v>1</v>
      </c>
      <c r="DQ143">
        <v>1</v>
      </c>
      <c r="DU143">
        <v>1013</v>
      </c>
      <c r="DV143" t="s">
        <v>62</v>
      </c>
      <c r="DW143" t="s">
        <v>62</v>
      </c>
      <c r="DX143">
        <v>1</v>
      </c>
      <c r="EE143">
        <v>39174532</v>
      </c>
      <c r="EF143">
        <v>2</v>
      </c>
      <c r="EG143" t="s">
        <v>19</v>
      </c>
      <c r="EH143">
        <v>0</v>
      </c>
      <c r="EI143" t="s">
        <v>3</v>
      </c>
      <c r="EJ143">
        <v>1</v>
      </c>
      <c r="EK143">
        <v>18001</v>
      </c>
      <c r="EL143" t="s">
        <v>225</v>
      </c>
      <c r="EM143" t="s">
        <v>226</v>
      </c>
      <c r="EO143" t="s">
        <v>3</v>
      </c>
      <c r="EQ143">
        <v>0</v>
      </c>
      <c r="ER143">
        <v>2139.21</v>
      </c>
      <c r="ES143">
        <v>2139.21</v>
      </c>
      <c r="ET143">
        <v>0</v>
      </c>
      <c r="EU143">
        <v>0</v>
      </c>
      <c r="EV143">
        <v>0</v>
      </c>
      <c r="EW143">
        <v>0</v>
      </c>
      <c r="EX143">
        <v>0</v>
      </c>
      <c r="EZ143">
        <v>5</v>
      </c>
      <c r="FC143">
        <v>1</v>
      </c>
      <c r="FD143">
        <v>18</v>
      </c>
      <c r="FF143">
        <v>13000</v>
      </c>
      <c r="FQ143">
        <v>0</v>
      </c>
      <c r="FR143">
        <f t="shared" si="169"/>
        <v>0</v>
      </c>
      <c r="FS143">
        <v>0</v>
      </c>
      <c r="FT143" t="s">
        <v>23</v>
      </c>
      <c r="FU143" t="s">
        <v>24</v>
      </c>
      <c r="FX143">
        <v>115.2</v>
      </c>
      <c r="FY143">
        <v>70.55</v>
      </c>
      <c r="GA143" t="s">
        <v>235</v>
      </c>
      <c r="GD143">
        <v>0</v>
      </c>
      <c r="GF143">
        <v>2038583998</v>
      </c>
      <c r="GG143">
        <v>1</v>
      </c>
      <c r="GH143">
        <v>3</v>
      </c>
      <c r="GI143">
        <v>4</v>
      </c>
      <c r="GJ143">
        <v>0</v>
      </c>
      <c r="GK143">
        <f>ROUND(R143*(S12)/100,2)</f>
        <v>0</v>
      </c>
      <c r="GL143">
        <f t="shared" si="170"/>
        <v>0</v>
      </c>
      <c r="GM143">
        <f t="shared" si="171"/>
        <v>22033.86</v>
      </c>
      <c r="GN143">
        <f t="shared" si="172"/>
        <v>22033.86</v>
      </c>
      <c r="GO143">
        <f t="shared" si="173"/>
        <v>0</v>
      </c>
      <c r="GP143">
        <f t="shared" si="174"/>
        <v>0</v>
      </c>
      <c r="GR143">
        <v>1</v>
      </c>
      <c r="GS143">
        <v>1</v>
      </c>
      <c r="GT143">
        <v>0</v>
      </c>
      <c r="GU143" t="s">
        <v>3</v>
      </c>
      <c r="GV143">
        <f t="shared" si="175"/>
        <v>0</v>
      </c>
      <c r="GW143">
        <v>1</v>
      </c>
      <c r="GX143">
        <f t="shared" si="176"/>
        <v>0</v>
      </c>
      <c r="HA143">
        <v>0</v>
      </c>
      <c r="HB143">
        <v>0</v>
      </c>
      <c r="IK143">
        <v>0</v>
      </c>
    </row>
    <row r="144" spans="1:255" x14ac:dyDescent="0.2">
      <c r="A144" s="2">
        <v>17</v>
      </c>
      <c r="B144" s="2">
        <v>1</v>
      </c>
      <c r="C144" s="2">
        <f>ROW(SmtRes!A355)</f>
        <v>355</v>
      </c>
      <c r="D144" s="2">
        <f>ROW(EtalonRes!A339)</f>
        <v>339</v>
      </c>
      <c r="E144" s="2" t="s">
        <v>236</v>
      </c>
      <c r="F144" s="2" t="s">
        <v>237</v>
      </c>
      <c r="G144" s="2" t="s">
        <v>238</v>
      </c>
      <c r="H144" s="2" t="s">
        <v>201</v>
      </c>
      <c r="I144" s="2">
        <v>0.10199999999999999</v>
      </c>
      <c r="J144" s="2">
        <v>0</v>
      </c>
      <c r="K144" s="2"/>
      <c r="L144" s="2"/>
      <c r="M144" s="2"/>
      <c r="N144" s="2"/>
      <c r="O144" s="2">
        <f t="shared" si="144"/>
        <v>662.34</v>
      </c>
      <c r="P144" s="2">
        <f t="shared" si="145"/>
        <v>2.62</v>
      </c>
      <c r="Q144" s="2">
        <f t="shared" si="146"/>
        <v>414.49</v>
      </c>
      <c r="R144" s="2">
        <f t="shared" si="147"/>
        <v>51.8</v>
      </c>
      <c r="S144" s="2">
        <f t="shared" si="148"/>
        <v>245.23</v>
      </c>
      <c r="T144" s="2">
        <f t="shared" si="149"/>
        <v>0</v>
      </c>
      <c r="U144" s="2">
        <f t="shared" si="150"/>
        <v>26.397191999999997</v>
      </c>
      <c r="V144" s="2">
        <f t="shared" si="151"/>
        <v>3.8619749999999993</v>
      </c>
      <c r="W144" s="2">
        <f t="shared" si="152"/>
        <v>0</v>
      </c>
      <c r="X144" s="2">
        <f t="shared" si="153"/>
        <v>347.53</v>
      </c>
      <c r="Y144" s="2">
        <f t="shared" si="154"/>
        <v>225.74</v>
      </c>
      <c r="Z144" s="2"/>
      <c r="AA144" s="2">
        <v>39612628</v>
      </c>
      <c r="AB144" s="2">
        <f t="shared" si="155"/>
        <v>6493.5780000000004</v>
      </c>
      <c r="AC144" s="2">
        <f t="shared" si="140"/>
        <v>25.69</v>
      </c>
      <c r="AD144" s="2">
        <f>ROUND(((((ET144*1.25))-((EU144*1.25)))+AE144),6)</f>
        <v>4063.6750000000002</v>
      </c>
      <c r="AE144" s="2">
        <f>ROUND(((EU144*1.25)),6)</f>
        <v>507.875</v>
      </c>
      <c r="AF144" s="2">
        <f>ROUND(((EV144*1.15)),6)</f>
        <v>2404.2130000000002</v>
      </c>
      <c r="AG144" s="2">
        <f t="shared" si="156"/>
        <v>0</v>
      </c>
      <c r="AH144" s="2">
        <f>((EW144*1.15))</f>
        <v>258.79599999999999</v>
      </c>
      <c r="AI144" s="2">
        <f>((EX144*1.25))</f>
        <v>37.862499999999997</v>
      </c>
      <c r="AJ144" s="2">
        <f t="shared" si="157"/>
        <v>0</v>
      </c>
      <c r="AK144" s="2">
        <v>5367.25</v>
      </c>
      <c r="AL144" s="2">
        <v>25.69</v>
      </c>
      <c r="AM144" s="2">
        <v>3250.94</v>
      </c>
      <c r="AN144" s="2">
        <v>406.3</v>
      </c>
      <c r="AO144" s="2">
        <v>2090.62</v>
      </c>
      <c r="AP144" s="2">
        <v>0</v>
      </c>
      <c r="AQ144" s="2">
        <v>225.04</v>
      </c>
      <c r="AR144" s="2">
        <v>30.29</v>
      </c>
      <c r="AS144" s="2">
        <v>0</v>
      </c>
      <c r="AT144" s="2">
        <v>117</v>
      </c>
      <c r="AU144" s="2">
        <v>76</v>
      </c>
      <c r="AV144" s="2">
        <v>1</v>
      </c>
      <c r="AW144" s="2">
        <v>1</v>
      </c>
      <c r="AX144" s="2"/>
      <c r="AY144" s="2"/>
      <c r="AZ144" s="2">
        <v>1</v>
      </c>
      <c r="BA144" s="2">
        <v>1</v>
      </c>
      <c r="BB144" s="2">
        <v>1</v>
      </c>
      <c r="BC144" s="2">
        <v>1</v>
      </c>
      <c r="BD144" s="2" t="s">
        <v>3</v>
      </c>
      <c r="BE144" s="2" t="s">
        <v>3</v>
      </c>
      <c r="BF144" s="2" t="s">
        <v>3</v>
      </c>
      <c r="BG144" s="2" t="s">
        <v>3</v>
      </c>
      <c r="BH144" s="2">
        <v>0</v>
      </c>
      <c r="BI144" s="2">
        <v>1</v>
      </c>
      <c r="BJ144" s="2" t="s">
        <v>239</v>
      </c>
      <c r="BK144" s="2"/>
      <c r="BL144" s="2"/>
      <c r="BM144" s="2">
        <v>22001</v>
      </c>
      <c r="BN144" s="2">
        <v>0</v>
      </c>
      <c r="BO144" s="2" t="s">
        <v>3</v>
      </c>
      <c r="BP144" s="2">
        <v>0</v>
      </c>
      <c r="BQ144" s="2">
        <v>2</v>
      </c>
      <c r="BR144" s="2">
        <v>0</v>
      </c>
      <c r="BS144" s="2">
        <v>1</v>
      </c>
      <c r="BT144" s="2">
        <v>1</v>
      </c>
      <c r="BU144" s="2">
        <v>1</v>
      </c>
      <c r="BV144" s="2">
        <v>1</v>
      </c>
      <c r="BW144" s="2">
        <v>1</v>
      </c>
      <c r="BX144" s="2">
        <v>1</v>
      </c>
      <c r="BY144" s="2" t="s">
        <v>3</v>
      </c>
      <c r="BZ144" s="2">
        <v>130</v>
      </c>
      <c r="CA144" s="2">
        <v>89</v>
      </c>
      <c r="CB144" s="2"/>
      <c r="CC144" s="2"/>
      <c r="CD144" s="2"/>
      <c r="CE144" s="2"/>
      <c r="CF144" s="2">
        <v>0</v>
      </c>
      <c r="CG144" s="2">
        <v>0</v>
      </c>
      <c r="CH144" s="2"/>
      <c r="CI144" s="2"/>
      <c r="CJ144" s="2"/>
      <c r="CK144" s="2"/>
      <c r="CL144" s="2"/>
      <c r="CM144" s="2">
        <v>0</v>
      </c>
      <c r="CN144" s="2" t="s">
        <v>715</v>
      </c>
      <c r="CO144" s="2">
        <v>0</v>
      </c>
      <c r="CP144" s="2">
        <f t="shared" si="158"/>
        <v>662.34</v>
      </c>
      <c r="CQ144" s="2">
        <f t="shared" si="159"/>
        <v>25.69</v>
      </c>
      <c r="CR144" s="2">
        <f t="shared" si="160"/>
        <v>4063.6750000000002</v>
      </c>
      <c r="CS144" s="2">
        <f t="shared" si="161"/>
        <v>507.875</v>
      </c>
      <c r="CT144" s="2">
        <f t="shared" si="162"/>
        <v>2404.2130000000002</v>
      </c>
      <c r="CU144" s="2">
        <f t="shared" si="163"/>
        <v>0</v>
      </c>
      <c r="CV144" s="2">
        <f t="shared" si="164"/>
        <v>258.79599999999999</v>
      </c>
      <c r="CW144" s="2">
        <f t="shared" si="165"/>
        <v>37.862499999999997</v>
      </c>
      <c r="CX144" s="2">
        <f t="shared" si="166"/>
        <v>0</v>
      </c>
      <c r="CY144" s="2">
        <f t="shared" si="167"/>
        <v>347.52509999999995</v>
      </c>
      <c r="CZ144" s="2">
        <f t="shared" si="168"/>
        <v>225.74279999999999</v>
      </c>
      <c r="DA144" s="2"/>
      <c r="DB144" s="2"/>
      <c r="DC144" s="2" t="s">
        <v>3</v>
      </c>
      <c r="DD144" s="2" t="s">
        <v>3</v>
      </c>
      <c r="DE144" s="2" t="s">
        <v>17</v>
      </c>
      <c r="DF144" s="2" t="s">
        <v>17</v>
      </c>
      <c r="DG144" s="2" t="s">
        <v>18</v>
      </c>
      <c r="DH144" s="2" t="s">
        <v>3</v>
      </c>
      <c r="DI144" s="2" t="s">
        <v>18</v>
      </c>
      <c r="DJ144" s="2" t="s">
        <v>17</v>
      </c>
      <c r="DK144" s="2" t="s">
        <v>3</v>
      </c>
      <c r="DL144" s="2" t="s">
        <v>3</v>
      </c>
      <c r="DM144" s="2" t="s">
        <v>3</v>
      </c>
      <c r="DN144" s="2">
        <v>0</v>
      </c>
      <c r="DO144" s="2">
        <v>0</v>
      </c>
      <c r="DP144" s="2">
        <v>1</v>
      </c>
      <c r="DQ144" s="2">
        <v>1</v>
      </c>
      <c r="DR144" s="2"/>
      <c r="DS144" s="2"/>
      <c r="DT144" s="2"/>
      <c r="DU144" s="2">
        <v>1003</v>
      </c>
      <c r="DV144" s="2" t="s">
        <v>201</v>
      </c>
      <c r="DW144" s="2" t="s">
        <v>201</v>
      </c>
      <c r="DX144" s="2">
        <v>1000</v>
      </c>
      <c r="DY144" s="2"/>
      <c r="DZ144" s="2"/>
      <c r="EA144" s="2"/>
      <c r="EB144" s="2"/>
      <c r="EC144" s="2"/>
      <c r="ED144" s="2"/>
      <c r="EE144" s="2">
        <v>39174536</v>
      </c>
      <c r="EF144" s="2">
        <v>2</v>
      </c>
      <c r="EG144" s="2" t="s">
        <v>19</v>
      </c>
      <c r="EH144" s="2">
        <v>0</v>
      </c>
      <c r="EI144" s="2" t="s">
        <v>3</v>
      </c>
      <c r="EJ144" s="2">
        <v>1</v>
      </c>
      <c r="EK144" s="2">
        <v>22001</v>
      </c>
      <c r="EL144" s="2" t="s">
        <v>192</v>
      </c>
      <c r="EM144" s="2" t="s">
        <v>193</v>
      </c>
      <c r="EN144" s="2"/>
      <c r="EO144" s="2" t="s">
        <v>22</v>
      </c>
      <c r="EP144" s="2"/>
      <c r="EQ144" s="2">
        <v>131072</v>
      </c>
      <c r="ER144" s="2">
        <v>5367.25</v>
      </c>
      <c r="ES144" s="2">
        <v>25.69</v>
      </c>
      <c r="ET144" s="2">
        <v>3250.94</v>
      </c>
      <c r="EU144" s="2">
        <v>406.3</v>
      </c>
      <c r="EV144" s="2">
        <v>2090.62</v>
      </c>
      <c r="EW144" s="2">
        <v>225.04</v>
      </c>
      <c r="EX144" s="2">
        <v>30.29</v>
      </c>
      <c r="EY144" s="2">
        <v>0</v>
      </c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>
        <v>0</v>
      </c>
      <c r="FR144" s="2">
        <f t="shared" si="169"/>
        <v>0</v>
      </c>
      <c r="FS144" s="2">
        <v>0</v>
      </c>
      <c r="FT144" s="2" t="s">
        <v>23</v>
      </c>
      <c r="FU144" s="2" t="s">
        <v>24</v>
      </c>
      <c r="FV144" s="2"/>
      <c r="FW144" s="2"/>
      <c r="FX144" s="2">
        <v>117</v>
      </c>
      <c r="FY144" s="2">
        <v>75.650000000000006</v>
      </c>
      <c r="FZ144" s="2"/>
      <c r="GA144" s="2" t="s">
        <v>3</v>
      </c>
      <c r="GB144" s="2"/>
      <c r="GC144" s="2"/>
      <c r="GD144" s="2">
        <v>0</v>
      </c>
      <c r="GE144" s="2"/>
      <c r="GF144" s="2">
        <v>1287441602</v>
      </c>
      <c r="GG144" s="2">
        <v>2</v>
      </c>
      <c r="GH144" s="2">
        <v>1</v>
      </c>
      <c r="GI144" s="2">
        <v>-2</v>
      </c>
      <c r="GJ144" s="2">
        <v>0</v>
      </c>
      <c r="GK144" s="2">
        <f>ROUND(R144*(R12)/100,2)</f>
        <v>0</v>
      </c>
      <c r="GL144" s="2">
        <f t="shared" si="170"/>
        <v>0</v>
      </c>
      <c r="GM144" s="2">
        <f t="shared" si="171"/>
        <v>1235.6099999999999</v>
      </c>
      <c r="GN144" s="2">
        <f t="shared" si="172"/>
        <v>1235.6099999999999</v>
      </c>
      <c r="GO144" s="2">
        <f t="shared" si="173"/>
        <v>0</v>
      </c>
      <c r="GP144" s="2">
        <f t="shared" si="174"/>
        <v>0</v>
      </c>
      <c r="GQ144" s="2"/>
      <c r="GR144" s="2">
        <v>0</v>
      </c>
      <c r="GS144" s="2">
        <v>3</v>
      </c>
      <c r="GT144" s="2">
        <v>0</v>
      </c>
      <c r="GU144" s="2" t="s">
        <v>3</v>
      </c>
      <c r="GV144" s="2">
        <f t="shared" si="175"/>
        <v>0</v>
      </c>
      <c r="GW144" s="2">
        <v>1</v>
      </c>
      <c r="GX144" s="2">
        <f t="shared" si="176"/>
        <v>0</v>
      </c>
      <c r="GY144" s="2"/>
      <c r="GZ144" s="2"/>
      <c r="HA144" s="2">
        <v>0</v>
      </c>
      <c r="HB144" s="2">
        <v>0</v>
      </c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>
        <v>0</v>
      </c>
      <c r="IL144" s="2"/>
      <c r="IM144" s="2"/>
      <c r="IN144" s="2"/>
      <c r="IO144" s="2"/>
      <c r="IP144" s="2"/>
      <c r="IQ144" s="2"/>
      <c r="IR144" s="2"/>
      <c r="IS144" s="2"/>
      <c r="IT144" s="2"/>
      <c r="IU144" s="2"/>
    </row>
    <row r="145" spans="1:255" x14ac:dyDescent="0.2">
      <c r="A145">
        <v>17</v>
      </c>
      <c r="B145">
        <v>1</v>
      </c>
      <c r="C145">
        <f>ROW(SmtRes!A368)</f>
        <v>368</v>
      </c>
      <c r="D145">
        <f>ROW(EtalonRes!A350)</f>
        <v>350</v>
      </c>
      <c r="E145" t="s">
        <v>236</v>
      </c>
      <c r="F145" t="s">
        <v>237</v>
      </c>
      <c r="G145" t="s">
        <v>238</v>
      </c>
      <c r="H145" t="s">
        <v>201</v>
      </c>
      <c r="I145">
        <v>0.10199999999999999</v>
      </c>
      <c r="J145">
        <v>0</v>
      </c>
      <c r="O145">
        <f t="shared" si="144"/>
        <v>3411.07</v>
      </c>
      <c r="P145">
        <f t="shared" si="145"/>
        <v>13.49</v>
      </c>
      <c r="Q145">
        <f t="shared" si="146"/>
        <v>2134.65</v>
      </c>
      <c r="R145">
        <f t="shared" si="147"/>
        <v>266.79000000000002</v>
      </c>
      <c r="S145">
        <f t="shared" si="148"/>
        <v>1262.93</v>
      </c>
      <c r="T145">
        <f t="shared" si="149"/>
        <v>0</v>
      </c>
      <c r="U145">
        <f t="shared" si="150"/>
        <v>26.397191999999997</v>
      </c>
      <c r="V145">
        <f t="shared" si="151"/>
        <v>3.8619749999999993</v>
      </c>
      <c r="W145">
        <f t="shared" si="152"/>
        <v>0</v>
      </c>
      <c r="X145">
        <f t="shared" si="153"/>
        <v>1789.77</v>
      </c>
      <c r="Y145">
        <f t="shared" si="154"/>
        <v>1162.5899999999999</v>
      </c>
      <c r="AA145">
        <v>39612629</v>
      </c>
      <c r="AB145">
        <f t="shared" si="155"/>
        <v>6493.5780000000004</v>
      </c>
      <c r="AC145">
        <f t="shared" si="140"/>
        <v>25.69</v>
      </c>
      <c r="AD145">
        <f>ROUND(((((ET145*1.25))-((EU145*1.25)))+AE145),6)</f>
        <v>4063.6750000000002</v>
      </c>
      <c r="AE145">
        <f>ROUND(((EU145*1.25)),6)</f>
        <v>507.875</v>
      </c>
      <c r="AF145">
        <f>ROUND(((EV145*1.15)),6)</f>
        <v>2404.2130000000002</v>
      </c>
      <c r="AG145">
        <f t="shared" si="156"/>
        <v>0</v>
      </c>
      <c r="AH145">
        <f>((EW145*1.15))</f>
        <v>258.79599999999999</v>
      </c>
      <c r="AI145">
        <f>((EX145*1.25))</f>
        <v>37.862499999999997</v>
      </c>
      <c r="AJ145">
        <f t="shared" si="157"/>
        <v>0</v>
      </c>
      <c r="AK145">
        <v>5367.25</v>
      </c>
      <c r="AL145">
        <v>25.69</v>
      </c>
      <c r="AM145">
        <v>3250.94</v>
      </c>
      <c r="AN145">
        <v>406.3</v>
      </c>
      <c r="AO145">
        <v>2090.62</v>
      </c>
      <c r="AP145">
        <v>0</v>
      </c>
      <c r="AQ145">
        <v>225.04</v>
      </c>
      <c r="AR145">
        <v>30.29</v>
      </c>
      <c r="AS145">
        <v>0</v>
      </c>
      <c r="AT145">
        <v>117</v>
      </c>
      <c r="AU145">
        <v>76</v>
      </c>
      <c r="AV145">
        <v>1</v>
      </c>
      <c r="AW145">
        <v>1</v>
      </c>
      <c r="AZ145">
        <v>5.15</v>
      </c>
      <c r="BA145">
        <v>5.15</v>
      </c>
      <c r="BB145">
        <v>5.15</v>
      </c>
      <c r="BC145">
        <v>5.15</v>
      </c>
      <c r="BD145" t="s">
        <v>3</v>
      </c>
      <c r="BE145" t="s">
        <v>3</v>
      </c>
      <c r="BF145" t="s">
        <v>3</v>
      </c>
      <c r="BG145" t="s">
        <v>3</v>
      </c>
      <c r="BH145">
        <v>0</v>
      </c>
      <c r="BI145">
        <v>1</v>
      </c>
      <c r="BJ145" t="s">
        <v>239</v>
      </c>
      <c r="BM145">
        <v>22001</v>
      </c>
      <c r="BN145">
        <v>0</v>
      </c>
      <c r="BO145" t="s">
        <v>3</v>
      </c>
      <c r="BP145">
        <v>0</v>
      </c>
      <c r="BQ145">
        <v>2</v>
      </c>
      <c r="BR145">
        <v>0</v>
      </c>
      <c r="BS145">
        <v>5.15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3</v>
      </c>
      <c r="BZ145">
        <v>130</v>
      </c>
      <c r="CA145">
        <v>89</v>
      </c>
      <c r="CF145">
        <v>0</v>
      </c>
      <c r="CG145">
        <v>0</v>
      </c>
      <c r="CM145">
        <v>0</v>
      </c>
      <c r="CN145" t="s">
        <v>715</v>
      </c>
      <c r="CO145">
        <v>0</v>
      </c>
      <c r="CP145">
        <f t="shared" si="158"/>
        <v>3411.0699999999997</v>
      </c>
      <c r="CQ145">
        <f t="shared" si="159"/>
        <v>132.30350000000001</v>
      </c>
      <c r="CR145">
        <f t="shared" si="160"/>
        <v>20927.926250000004</v>
      </c>
      <c r="CS145">
        <f t="shared" si="161"/>
        <v>2615.5562500000001</v>
      </c>
      <c r="CT145">
        <f t="shared" si="162"/>
        <v>12381.696950000001</v>
      </c>
      <c r="CU145">
        <f t="shared" si="163"/>
        <v>0</v>
      </c>
      <c r="CV145">
        <f t="shared" si="164"/>
        <v>258.79599999999999</v>
      </c>
      <c r="CW145">
        <f t="shared" si="165"/>
        <v>37.862499999999997</v>
      </c>
      <c r="CX145">
        <f t="shared" si="166"/>
        <v>0</v>
      </c>
      <c r="CY145">
        <f t="shared" si="167"/>
        <v>1789.7723999999998</v>
      </c>
      <c r="CZ145">
        <f t="shared" si="168"/>
        <v>1162.5871999999999</v>
      </c>
      <c r="DC145" t="s">
        <v>3</v>
      </c>
      <c r="DD145" t="s">
        <v>3</v>
      </c>
      <c r="DE145" t="s">
        <v>17</v>
      </c>
      <c r="DF145" t="s">
        <v>17</v>
      </c>
      <c r="DG145" t="s">
        <v>18</v>
      </c>
      <c r="DH145" t="s">
        <v>3</v>
      </c>
      <c r="DI145" t="s">
        <v>18</v>
      </c>
      <c r="DJ145" t="s">
        <v>17</v>
      </c>
      <c r="DK145" t="s">
        <v>3</v>
      </c>
      <c r="DL145" t="s">
        <v>3</v>
      </c>
      <c r="DM145" t="s">
        <v>3</v>
      </c>
      <c r="DN145">
        <v>0</v>
      </c>
      <c r="DO145">
        <v>0</v>
      </c>
      <c r="DP145">
        <v>1</v>
      </c>
      <c r="DQ145">
        <v>1</v>
      </c>
      <c r="DU145">
        <v>1003</v>
      </c>
      <c r="DV145" t="s">
        <v>201</v>
      </c>
      <c r="DW145" t="s">
        <v>201</v>
      </c>
      <c r="DX145">
        <v>1000</v>
      </c>
      <c r="EE145">
        <v>39174536</v>
      </c>
      <c r="EF145">
        <v>2</v>
      </c>
      <c r="EG145" t="s">
        <v>19</v>
      </c>
      <c r="EH145">
        <v>0</v>
      </c>
      <c r="EI145" t="s">
        <v>3</v>
      </c>
      <c r="EJ145">
        <v>1</v>
      </c>
      <c r="EK145">
        <v>22001</v>
      </c>
      <c r="EL145" t="s">
        <v>192</v>
      </c>
      <c r="EM145" t="s">
        <v>193</v>
      </c>
      <c r="EO145" t="s">
        <v>22</v>
      </c>
      <c r="EQ145">
        <v>131072</v>
      </c>
      <c r="ER145">
        <v>5367.25</v>
      </c>
      <c r="ES145">
        <v>25.69</v>
      </c>
      <c r="ET145">
        <v>3250.94</v>
      </c>
      <c r="EU145">
        <v>406.3</v>
      </c>
      <c r="EV145">
        <v>2090.62</v>
      </c>
      <c r="EW145">
        <v>225.04</v>
      </c>
      <c r="EX145">
        <v>30.29</v>
      </c>
      <c r="EY145">
        <v>0</v>
      </c>
      <c r="FQ145">
        <v>0</v>
      </c>
      <c r="FR145">
        <f t="shared" si="169"/>
        <v>0</v>
      </c>
      <c r="FS145">
        <v>0</v>
      </c>
      <c r="FT145" t="s">
        <v>23</v>
      </c>
      <c r="FU145" t="s">
        <v>24</v>
      </c>
      <c r="FX145">
        <v>117</v>
      </c>
      <c r="FY145">
        <v>75.650000000000006</v>
      </c>
      <c r="GA145" t="s">
        <v>3</v>
      </c>
      <c r="GD145">
        <v>0</v>
      </c>
      <c r="GF145">
        <v>1287441602</v>
      </c>
      <c r="GG145">
        <v>1</v>
      </c>
      <c r="GH145">
        <v>1</v>
      </c>
      <c r="GI145">
        <v>4</v>
      </c>
      <c r="GJ145">
        <v>0</v>
      </c>
      <c r="GK145">
        <f>ROUND(R145*(S12)/100,2)</f>
        <v>0</v>
      </c>
      <c r="GL145">
        <f t="shared" si="170"/>
        <v>0</v>
      </c>
      <c r="GM145">
        <f t="shared" si="171"/>
        <v>6363.43</v>
      </c>
      <c r="GN145">
        <f t="shared" si="172"/>
        <v>6363.43</v>
      </c>
      <c r="GO145">
        <f t="shared" si="173"/>
        <v>0</v>
      </c>
      <c r="GP145">
        <f t="shared" si="174"/>
        <v>0</v>
      </c>
      <c r="GR145">
        <v>0</v>
      </c>
      <c r="GS145">
        <v>3</v>
      </c>
      <c r="GT145">
        <v>0</v>
      </c>
      <c r="GU145" t="s">
        <v>3</v>
      </c>
      <c r="GV145">
        <f t="shared" si="175"/>
        <v>0</v>
      </c>
      <c r="GW145">
        <v>1</v>
      </c>
      <c r="GX145">
        <f t="shared" si="176"/>
        <v>0</v>
      </c>
      <c r="HA145">
        <v>0</v>
      </c>
      <c r="HB145">
        <v>0</v>
      </c>
      <c r="IK145">
        <v>0</v>
      </c>
    </row>
    <row r="146" spans="1:255" x14ac:dyDescent="0.2">
      <c r="A146" s="2">
        <v>18</v>
      </c>
      <c r="B146" s="2">
        <v>1</v>
      </c>
      <c r="C146" s="2">
        <v>355</v>
      </c>
      <c r="D146" s="2"/>
      <c r="E146" s="2" t="s">
        <v>240</v>
      </c>
      <c r="F146" s="2" t="s">
        <v>204</v>
      </c>
      <c r="G146" s="2" t="s">
        <v>205</v>
      </c>
      <c r="H146" s="2" t="s">
        <v>92</v>
      </c>
      <c r="I146" s="2">
        <f>I144*J146</f>
        <v>102</v>
      </c>
      <c r="J146" s="2">
        <v>1000.0000000000001</v>
      </c>
      <c r="K146" s="2"/>
      <c r="L146" s="2"/>
      <c r="M146" s="2"/>
      <c r="N146" s="2"/>
      <c r="O146" s="2">
        <f t="shared" si="144"/>
        <v>0</v>
      </c>
      <c r="P146" s="2">
        <f t="shared" si="145"/>
        <v>0</v>
      </c>
      <c r="Q146" s="2">
        <f t="shared" si="146"/>
        <v>0</v>
      </c>
      <c r="R146" s="2">
        <f t="shared" si="147"/>
        <v>0</v>
      </c>
      <c r="S146" s="2">
        <f t="shared" si="148"/>
        <v>0</v>
      </c>
      <c r="T146" s="2">
        <f t="shared" si="149"/>
        <v>0</v>
      </c>
      <c r="U146" s="2">
        <f t="shared" si="150"/>
        <v>0</v>
      </c>
      <c r="V146" s="2">
        <f t="shared" si="151"/>
        <v>0</v>
      </c>
      <c r="W146" s="2">
        <f t="shared" si="152"/>
        <v>0</v>
      </c>
      <c r="X146" s="2">
        <f t="shared" si="153"/>
        <v>0</v>
      </c>
      <c r="Y146" s="2">
        <f t="shared" si="154"/>
        <v>0</v>
      </c>
      <c r="Z146" s="2"/>
      <c r="AA146" s="2">
        <v>39612628</v>
      </c>
      <c r="AB146" s="2">
        <f t="shared" si="155"/>
        <v>0</v>
      </c>
      <c r="AC146" s="2">
        <f t="shared" si="140"/>
        <v>0</v>
      </c>
      <c r="AD146" s="2">
        <f t="shared" ref="AD146:AD151" si="188">ROUND((((ET146)-(EU146))+AE146),6)</f>
        <v>0</v>
      </c>
      <c r="AE146" s="2">
        <f t="shared" ref="AE146:AF151" si="189">ROUND((EU146),6)</f>
        <v>0</v>
      </c>
      <c r="AF146" s="2">
        <f t="shared" si="189"/>
        <v>0</v>
      </c>
      <c r="AG146" s="2">
        <f t="shared" si="156"/>
        <v>0</v>
      </c>
      <c r="AH146" s="2">
        <f t="shared" ref="AH146:AI151" si="190">(EW146)</f>
        <v>0</v>
      </c>
      <c r="AI146" s="2">
        <f t="shared" si="190"/>
        <v>0</v>
      </c>
      <c r="AJ146" s="2">
        <f t="shared" si="157"/>
        <v>0</v>
      </c>
      <c r="AK146" s="2">
        <v>0</v>
      </c>
      <c r="AL146" s="2">
        <v>0</v>
      </c>
      <c r="AM146" s="2">
        <v>0</v>
      </c>
      <c r="AN146" s="2">
        <v>0</v>
      </c>
      <c r="AO146" s="2">
        <v>0</v>
      </c>
      <c r="AP146" s="2">
        <v>0</v>
      </c>
      <c r="AQ146" s="2">
        <v>0</v>
      </c>
      <c r="AR146" s="2">
        <v>0</v>
      </c>
      <c r="AS146" s="2">
        <v>0</v>
      </c>
      <c r="AT146" s="2">
        <v>117</v>
      </c>
      <c r="AU146" s="2">
        <v>76</v>
      </c>
      <c r="AV146" s="2">
        <v>1</v>
      </c>
      <c r="AW146" s="2">
        <v>1</v>
      </c>
      <c r="AX146" s="2"/>
      <c r="AY146" s="2"/>
      <c r="AZ146" s="2">
        <v>1</v>
      </c>
      <c r="BA146" s="2">
        <v>1</v>
      </c>
      <c r="BB146" s="2">
        <v>1</v>
      </c>
      <c r="BC146" s="2">
        <v>1</v>
      </c>
      <c r="BD146" s="2" t="s">
        <v>3</v>
      </c>
      <c r="BE146" s="2" t="s">
        <v>3</v>
      </c>
      <c r="BF146" s="2" t="s">
        <v>3</v>
      </c>
      <c r="BG146" s="2" t="s">
        <v>3</v>
      </c>
      <c r="BH146" s="2">
        <v>3</v>
      </c>
      <c r="BI146" s="2">
        <v>1</v>
      </c>
      <c r="BJ146" s="2" t="s">
        <v>3</v>
      </c>
      <c r="BK146" s="2"/>
      <c r="BL146" s="2"/>
      <c r="BM146" s="2">
        <v>22001</v>
      </c>
      <c r="BN146" s="2">
        <v>0</v>
      </c>
      <c r="BO146" s="2" t="s">
        <v>3</v>
      </c>
      <c r="BP146" s="2">
        <v>0</v>
      </c>
      <c r="BQ146" s="2">
        <v>2</v>
      </c>
      <c r="BR146" s="2">
        <v>0</v>
      </c>
      <c r="BS146" s="2">
        <v>1</v>
      </c>
      <c r="BT146" s="2">
        <v>1</v>
      </c>
      <c r="BU146" s="2">
        <v>1</v>
      </c>
      <c r="BV146" s="2">
        <v>1</v>
      </c>
      <c r="BW146" s="2">
        <v>1</v>
      </c>
      <c r="BX146" s="2">
        <v>1</v>
      </c>
      <c r="BY146" s="2" t="s">
        <v>3</v>
      </c>
      <c r="BZ146" s="2">
        <v>130</v>
      </c>
      <c r="CA146" s="2">
        <v>89</v>
      </c>
      <c r="CB146" s="2"/>
      <c r="CC146" s="2"/>
      <c r="CD146" s="2"/>
      <c r="CE146" s="2"/>
      <c r="CF146" s="2">
        <v>0</v>
      </c>
      <c r="CG146" s="2">
        <v>0</v>
      </c>
      <c r="CH146" s="2"/>
      <c r="CI146" s="2"/>
      <c r="CJ146" s="2"/>
      <c r="CK146" s="2"/>
      <c r="CL146" s="2"/>
      <c r="CM146" s="2">
        <v>0</v>
      </c>
      <c r="CN146" s="2" t="s">
        <v>3</v>
      </c>
      <c r="CO146" s="2">
        <v>0</v>
      </c>
      <c r="CP146" s="2">
        <f t="shared" si="158"/>
        <v>0</v>
      </c>
      <c r="CQ146" s="2">
        <f t="shared" si="159"/>
        <v>0</v>
      </c>
      <c r="CR146" s="2">
        <f t="shared" si="160"/>
        <v>0</v>
      </c>
      <c r="CS146" s="2">
        <f t="shared" si="161"/>
        <v>0</v>
      </c>
      <c r="CT146" s="2">
        <f t="shared" si="162"/>
        <v>0</v>
      </c>
      <c r="CU146" s="2">
        <f t="shared" si="163"/>
        <v>0</v>
      </c>
      <c r="CV146" s="2">
        <f t="shared" si="164"/>
        <v>0</v>
      </c>
      <c r="CW146" s="2">
        <f t="shared" si="165"/>
        <v>0</v>
      </c>
      <c r="CX146" s="2">
        <f t="shared" si="166"/>
        <v>0</v>
      </c>
      <c r="CY146" s="2">
        <f t="shared" si="167"/>
        <v>0</v>
      </c>
      <c r="CZ146" s="2">
        <f t="shared" si="168"/>
        <v>0</v>
      </c>
      <c r="DA146" s="2"/>
      <c r="DB146" s="2"/>
      <c r="DC146" s="2" t="s">
        <v>3</v>
      </c>
      <c r="DD146" s="2" t="s">
        <v>3</v>
      </c>
      <c r="DE146" s="2" t="s">
        <v>3</v>
      </c>
      <c r="DF146" s="2" t="s">
        <v>3</v>
      </c>
      <c r="DG146" s="2" t="s">
        <v>3</v>
      </c>
      <c r="DH146" s="2" t="s">
        <v>3</v>
      </c>
      <c r="DI146" s="2" t="s">
        <v>3</v>
      </c>
      <c r="DJ146" s="2" t="s">
        <v>3</v>
      </c>
      <c r="DK146" s="2" t="s">
        <v>3</v>
      </c>
      <c r="DL146" s="2" t="s">
        <v>3</v>
      </c>
      <c r="DM146" s="2" t="s">
        <v>3</v>
      </c>
      <c r="DN146" s="2">
        <v>0</v>
      </c>
      <c r="DO146" s="2">
        <v>0</v>
      </c>
      <c r="DP146" s="2">
        <v>1</v>
      </c>
      <c r="DQ146" s="2">
        <v>1</v>
      </c>
      <c r="DR146" s="2"/>
      <c r="DS146" s="2"/>
      <c r="DT146" s="2"/>
      <c r="DU146" s="2">
        <v>1003</v>
      </c>
      <c r="DV146" s="2" t="s">
        <v>92</v>
      </c>
      <c r="DW146" s="2" t="s">
        <v>92</v>
      </c>
      <c r="DX146" s="2">
        <v>1</v>
      </c>
      <c r="DY146" s="2"/>
      <c r="DZ146" s="2"/>
      <c r="EA146" s="2"/>
      <c r="EB146" s="2"/>
      <c r="EC146" s="2"/>
      <c r="ED146" s="2"/>
      <c r="EE146" s="2">
        <v>39174536</v>
      </c>
      <c r="EF146" s="2">
        <v>2</v>
      </c>
      <c r="EG146" s="2" t="s">
        <v>19</v>
      </c>
      <c r="EH146" s="2">
        <v>0</v>
      </c>
      <c r="EI146" s="2" t="s">
        <v>3</v>
      </c>
      <c r="EJ146" s="2">
        <v>1</v>
      </c>
      <c r="EK146" s="2">
        <v>22001</v>
      </c>
      <c r="EL146" s="2" t="s">
        <v>192</v>
      </c>
      <c r="EM146" s="2" t="s">
        <v>193</v>
      </c>
      <c r="EN146" s="2"/>
      <c r="EO146" s="2" t="s">
        <v>3</v>
      </c>
      <c r="EP146" s="2"/>
      <c r="EQ146" s="2">
        <v>0</v>
      </c>
      <c r="ER146" s="2">
        <v>0</v>
      </c>
      <c r="ES146" s="2">
        <v>0</v>
      </c>
      <c r="ET146" s="2">
        <v>0</v>
      </c>
      <c r="EU146" s="2">
        <v>0</v>
      </c>
      <c r="EV146" s="2">
        <v>0</v>
      </c>
      <c r="EW146" s="2">
        <v>0</v>
      </c>
      <c r="EX146" s="2">
        <v>0</v>
      </c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>
        <v>0</v>
      </c>
      <c r="FR146" s="2">
        <f t="shared" si="169"/>
        <v>0</v>
      </c>
      <c r="FS146" s="2">
        <v>0</v>
      </c>
      <c r="FT146" s="2" t="s">
        <v>23</v>
      </c>
      <c r="FU146" s="2" t="s">
        <v>24</v>
      </c>
      <c r="FV146" s="2"/>
      <c r="FW146" s="2"/>
      <c r="FX146" s="2">
        <v>117</v>
      </c>
      <c r="FY146" s="2">
        <v>75.650000000000006</v>
      </c>
      <c r="FZ146" s="2"/>
      <c r="GA146" s="2" t="s">
        <v>3</v>
      </c>
      <c r="GB146" s="2"/>
      <c r="GC146" s="2"/>
      <c r="GD146" s="2">
        <v>0</v>
      </c>
      <c r="GE146" s="2"/>
      <c r="GF146" s="2">
        <v>1990328174</v>
      </c>
      <c r="GG146" s="2">
        <v>2</v>
      </c>
      <c r="GH146" s="2">
        <v>1</v>
      </c>
      <c r="GI146" s="2">
        <v>-2</v>
      </c>
      <c r="GJ146" s="2">
        <v>0</v>
      </c>
      <c r="GK146" s="2">
        <f>ROUND(R146*(R12)/100,2)</f>
        <v>0</v>
      </c>
      <c r="GL146" s="2">
        <f t="shared" si="170"/>
        <v>0</v>
      </c>
      <c r="GM146" s="2">
        <f t="shared" si="171"/>
        <v>0</v>
      </c>
      <c r="GN146" s="2">
        <f t="shared" si="172"/>
        <v>0</v>
      </c>
      <c r="GO146" s="2">
        <f t="shared" si="173"/>
        <v>0</v>
      </c>
      <c r="GP146" s="2">
        <f t="shared" si="174"/>
        <v>0</v>
      </c>
      <c r="GQ146" s="2"/>
      <c r="GR146" s="2">
        <v>0</v>
      </c>
      <c r="GS146" s="2">
        <v>3</v>
      </c>
      <c r="GT146" s="2">
        <v>0</v>
      </c>
      <c r="GU146" s="2" t="s">
        <v>3</v>
      </c>
      <c r="GV146" s="2">
        <f t="shared" si="175"/>
        <v>0</v>
      </c>
      <c r="GW146" s="2">
        <v>1</v>
      </c>
      <c r="GX146" s="2">
        <f t="shared" si="176"/>
        <v>0</v>
      </c>
      <c r="GY146" s="2"/>
      <c r="GZ146" s="2"/>
      <c r="HA146" s="2">
        <v>0</v>
      </c>
      <c r="HB146" s="2">
        <v>0</v>
      </c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>
        <v>0</v>
      </c>
      <c r="IL146" s="2"/>
      <c r="IM146" s="2"/>
      <c r="IN146" s="2"/>
      <c r="IO146" s="2"/>
      <c r="IP146" s="2"/>
      <c r="IQ146" s="2"/>
      <c r="IR146" s="2"/>
      <c r="IS146" s="2"/>
      <c r="IT146" s="2"/>
      <c r="IU146" s="2"/>
    </row>
    <row r="147" spans="1:255" x14ac:dyDescent="0.2">
      <c r="A147">
        <v>18</v>
      </c>
      <c r="B147">
        <v>1</v>
      </c>
      <c r="C147">
        <v>368</v>
      </c>
      <c r="E147" t="s">
        <v>240</v>
      </c>
      <c r="F147" t="s">
        <v>204</v>
      </c>
      <c r="G147" t="s">
        <v>205</v>
      </c>
      <c r="H147" t="s">
        <v>92</v>
      </c>
      <c r="I147">
        <f>I145*J147</f>
        <v>102</v>
      </c>
      <c r="J147">
        <v>1000.0000000000001</v>
      </c>
      <c r="O147">
        <f t="shared" si="144"/>
        <v>0</v>
      </c>
      <c r="P147">
        <f t="shared" si="145"/>
        <v>0</v>
      </c>
      <c r="Q147">
        <f t="shared" si="146"/>
        <v>0</v>
      </c>
      <c r="R147">
        <f t="shared" si="147"/>
        <v>0</v>
      </c>
      <c r="S147">
        <f t="shared" si="148"/>
        <v>0</v>
      </c>
      <c r="T147">
        <f t="shared" si="149"/>
        <v>0</v>
      </c>
      <c r="U147">
        <f t="shared" si="150"/>
        <v>0</v>
      </c>
      <c r="V147">
        <f t="shared" si="151"/>
        <v>0</v>
      </c>
      <c r="W147">
        <f t="shared" si="152"/>
        <v>0</v>
      </c>
      <c r="X147">
        <f t="shared" si="153"/>
        <v>0</v>
      </c>
      <c r="Y147">
        <f t="shared" si="154"/>
        <v>0</v>
      </c>
      <c r="AA147">
        <v>39612629</v>
      </c>
      <c r="AB147">
        <f t="shared" si="155"/>
        <v>0</v>
      </c>
      <c r="AC147">
        <f t="shared" si="140"/>
        <v>0</v>
      </c>
      <c r="AD147">
        <f t="shared" si="188"/>
        <v>0</v>
      </c>
      <c r="AE147">
        <f t="shared" si="189"/>
        <v>0</v>
      </c>
      <c r="AF147">
        <f t="shared" si="189"/>
        <v>0</v>
      </c>
      <c r="AG147">
        <f t="shared" si="156"/>
        <v>0</v>
      </c>
      <c r="AH147">
        <f t="shared" si="190"/>
        <v>0</v>
      </c>
      <c r="AI147">
        <f t="shared" si="190"/>
        <v>0</v>
      </c>
      <c r="AJ147">
        <f t="shared" si="157"/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117</v>
      </c>
      <c r="AU147">
        <v>76</v>
      </c>
      <c r="AV147">
        <v>1</v>
      </c>
      <c r="AW147">
        <v>1</v>
      </c>
      <c r="AZ147">
        <v>5.15</v>
      </c>
      <c r="BA147">
        <v>1</v>
      </c>
      <c r="BB147">
        <v>1</v>
      </c>
      <c r="BC147">
        <v>5.15</v>
      </c>
      <c r="BD147" t="s">
        <v>3</v>
      </c>
      <c r="BE147" t="s">
        <v>3</v>
      </c>
      <c r="BF147" t="s">
        <v>3</v>
      </c>
      <c r="BG147" t="s">
        <v>3</v>
      </c>
      <c r="BH147">
        <v>3</v>
      </c>
      <c r="BI147">
        <v>1</v>
      </c>
      <c r="BJ147" t="s">
        <v>3</v>
      </c>
      <c r="BM147">
        <v>22001</v>
      </c>
      <c r="BN147">
        <v>0</v>
      </c>
      <c r="BO147" t="s">
        <v>3</v>
      </c>
      <c r="BP147">
        <v>0</v>
      </c>
      <c r="BQ147">
        <v>2</v>
      </c>
      <c r="BR147">
        <v>0</v>
      </c>
      <c r="BS147">
        <v>1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3</v>
      </c>
      <c r="BZ147">
        <v>130</v>
      </c>
      <c r="CA147">
        <v>89</v>
      </c>
      <c r="CF147">
        <v>0</v>
      </c>
      <c r="CG147">
        <v>0</v>
      </c>
      <c r="CM147">
        <v>0</v>
      </c>
      <c r="CN147" t="s">
        <v>3</v>
      </c>
      <c r="CO147">
        <v>0</v>
      </c>
      <c r="CP147">
        <f t="shared" si="158"/>
        <v>0</v>
      </c>
      <c r="CQ147">
        <f t="shared" si="159"/>
        <v>0</v>
      </c>
      <c r="CR147">
        <f t="shared" si="160"/>
        <v>0</v>
      </c>
      <c r="CS147">
        <f t="shared" si="161"/>
        <v>0</v>
      </c>
      <c r="CT147">
        <f t="shared" si="162"/>
        <v>0</v>
      </c>
      <c r="CU147">
        <f t="shared" si="163"/>
        <v>0</v>
      </c>
      <c r="CV147">
        <f t="shared" si="164"/>
        <v>0</v>
      </c>
      <c r="CW147">
        <f t="shared" si="165"/>
        <v>0</v>
      </c>
      <c r="CX147">
        <f t="shared" si="166"/>
        <v>0</v>
      </c>
      <c r="CY147">
        <f t="shared" si="167"/>
        <v>0</v>
      </c>
      <c r="CZ147">
        <f t="shared" si="168"/>
        <v>0</v>
      </c>
      <c r="DC147" t="s">
        <v>3</v>
      </c>
      <c r="DD147" t="s">
        <v>3</v>
      </c>
      <c r="DE147" t="s">
        <v>3</v>
      </c>
      <c r="DF147" t="s">
        <v>3</v>
      </c>
      <c r="DG147" t="s">
        <v>3</v>
      </c>
      <c r="DH147" t="s">
        <v>3</v>
      </c>
      <c r="DI147" t="s">
        <v>3</v>
      </c>
      <c r="DJ147" t="s">
        <v>3</v>
      </c>
      <c r="DK147" t="s">
        <v>3</v>
      </c>
      <c r="DL147" t="s">
        <v>3</v>
      </c>
      <c r="DM147" t="s">
        <v>3</v>
      </c>
      <c r="DN147">
        <v>0</v>
      </c>
      <c r="DO147">
        <v>0</v>
      </c>
      <c r="DP147">
        <v>1</v>
      </c>
      <c r="DQ147">
        <v>1</v>
      </c>
      <c r="DU147">
        <v>1003</v>
      </c>
      <c r="DV147" t="s">
        <v>92</v>
      </c>
      <c r="DW147" t="s">
        <v>92</v>
      </c>
      <c r="DX147">
        <v>1</v>
      </c>
      <c r="EE147">
        <v>39174536</v>
      </c>
      <c r="EF147">
        <v>2</v>
      </c>
      <c r="EG147" t="s">
        <v>19</v>
      </c>
      <c r="EH147">
        <v>0</v>
      </c>
      <c r="EI147" t="s">
        <v>3</v>
      </c>
      <c r="EJ147">
        <v>1</v>
      </c>
      <c r="EK147">
        <v>22001</v>
      </c>
      <c r="EL147" t="s">
        <v>192</v>
      </c>
      <c r="EM147" t="s">
        <v>193</v>
      </c>
      <c r="EO147" t="s">
        <v>3</v>
      </c>
      <c r="EQ147">
        <v>0</v>
      </c>
      <c r="ER147">
        <v>0</v>
      </c>
      <c r="ES147">
        <v>0</v>
      </c>
      <c r="ET147">
        <v>0</v>
      </c>
      <c r="EU147">
        <v>0</v>
      </c>
      <c r="EV147">
        <v>0</v>
      </c>
      <c r="EW147">
        <v>0</v>
      </c>
      <c r="EX147">
        <v>0</v>
      </c>
      <c r="FQ147">
        <v>0</v>
      </c>
      <c r="FR147">
        <f t="shared" si="169"/>
        <v>0</v>
      </c>
      <c r="FS147">
        <v>0</v>
      </c>
      <c r="FT147" t="s">
        <v>23</v>
      </c>
      <c r="FU147" t="s">
        <v>24</v>
      </c>
      <c r="FX147">
        <v>117</v>
      </c>
      <c r="FY147">
        <v>75.650000000000006</v>
      </c>
      <c r="GA147" t="s">
        <v>3</v>
      </c>
      <c r="GD147">
        <v>0</v>
      </c>
      <c r="GF147">
        <v>1990328174</v>
      </c>
      <c r="GG147">
        <v>1</v>
      </c>
      <c r="GH147">
        <v>1</v>
      </c>
      <c r="GI147">
        <v>4</v>
      </c>
      <c r="GJ147">
        <v>0</v>
      </c>
      <c r="GK147">
        <f>ROUND(R147*(S12)/100,2)</f>
        <v>0</v>
      </c>
      <c r="GL147">
        <f t="shared" si="170"/>
        <v>0</v>
      </c>
      <c r="GM147">
        <f t="shared" si="171"/>
        <v>0</v>
      </c>
      <c r="GN147">
        <f t="shared" si="172"/>
        <v>0</v>
      </c>
      <c r="GO147">
        <f t="shared" si="173"/>
        <v>0</v>
      </c>
      <c r="GP147">
        <f t="shared" si="174"/>
        <v>0</v>
      </c>
      <c r="GR147">
        <v>0</v>
      </c>
      <c r="GS147">
        <v>3</v>
      </c>
      <c r="GT147">
        <v>0</v>
      </c>
      <c r="GU147" t="s">
        <v>3</v>
      </c>
      <c r="GV147">
        <f t="shared" si="175"/>
        <v>0</v>
      </c>
      <c r="GW147">
        <v>1</v>
      </c>
      <c r="GX147">
        <f t="shared" si="176"/>
        <v>0</v>
      </c>
      <c r="HA147">
        <v>0</v>
      </c>
      <c r="HB147">
        <v>0</v>
      </c>
      <c r="IK147">
        <v>0</v>
      </c>
    </row>
    <row r="148" spans="1:255" x14ac:dyDescent="0.2">
      <c r="A148" s="2">
        <v>18</v>
      </c>
      <c r="B148" s="2">
        <v>1</v>
      </c>
      <c r="C148" s="2">
        <v>354</v>
      </c>
      <c r="D148" s="2"/>
      <c r="E148" s="2" t="s">
        <v>241</v>
      </c>
      <c r="F148" s="2" t="s">
        <v>242</v>
      </c>
      <c r="G148" s="2" t="s">
        <v>243</v>
      </c>
      <c r="H148" s="2" t="s">
        <v>209</v>
      </c>
      <c r="I148" s="2">
        <f>I144*J148</f>
        <v>8.1999999999999993</v>
      </c>
      <c r="J148" s="2">
        <v>80.392156862745097</v>
      </c>
      <c r="K148" s="2"/>
      <c r="L148" s="2"/>
      <c r="M148" s="2"/>
      <c r="N148" s="2"/>
      <c r="O148" s="2">
        <f t="shared" si="144"/>
        <v>5166</v>
      </c>
      <c r="P148" s="2">
        <f t="shared" si="145"/>
        <v>5166</v>
      </c>
      <c r="Q148" s="2">
        <f t="shared" si="146"/>
        <v>0</v>
      </c>
      <c r="R148" s="2">
        <f t="shared" si="147"/>
        <v>0</v>
      </c>
      <c r="S148" s="2">
        <f t="shared" si="148"/>
        <v>0</v>
      </c>
      <c r="T148" s="2">
        <f t="shared" si="149"/>
        <v>0</v>
      </c>
      <c r="U148" s="2">
        <f t="shared" si="150"/>
        <v>0</v>
      </c>
      <c r="V148" s="2">
        <f t="shared" si="151"/>
        <v>0</v>
      </c>
      <c r="W148" s="2">
        <f t="shared" si="152"/>
        <v>0</v>
      </c>
      <c r="X148" s="2">
        <f t="shared" si="153"/>
        <v>0</v>
      </c>
      <c r="Y148" s="2">
        <f t="shared" si="154"/>
        <v>0</v>
      </c>
      <c r="Z148" s="2"/>
      <c r="AA148" s="2">
        <v>39612628</v>
      </c>
      <c r="AB148" s="2">
        <f t="shared" si="155"/>
        <v>630</v>
      </c>
      <c r="AC148" s="2">
        <f t="shared" ref="AC148:AC179" si="191">ROUND((ES148),6)</f>
        <v>630</v>
      </c>
      <c r="AD148" s="2">
        <f t="shared" si="188"/>
        <v>0</v>
      </c>
      <c r="AE148" s="2">
        <f t="shared" si="189"/>
        <v>0</v>
      </c>
      <c r="AF148" s="2">
        <f t="shared" si="189"/>
        <v>0</v>
      </c>
      <c r="AG148" s="2">
        <f t="shared" si="156"/>
        <v>0</v>
      </c>
      <c r="AH148" s="2">
        <f t="shared" si="190"/>
        <v>0</v>
      </c>
      <c r="AI148" s="2">
        <f t="shared" si="190"/>
        <v>0</v>
      </c>
      <c r="AJ148" s="2">
        <f t="shared" si="157"/>
        <v>0</v>
      </c>
      <c r="AK148" s="2">
        <v>630</v>
      </c>
      <c r="AL148" s="2">
        <v>630</v>
      </c>
      <c r="AM148" s="2">
        <v>0</v>
      </c>
      <c r="AN148" s="2">
        <v>0</v>
      </c>
      <c r="AO148" s="2">
        <v>0</v>
      </c>
      <c r="AP148" s="2">
        <v>0</v>
      </c>
      <c r="AQ148" s="2">
        <v>0</v>
      </c>
      <c r="AR148" s="2">
        <v>0</v>
      </c>
      <c r="AS148" s="2">
        <v>0</v>
      </c>
      <c r="AT148" s="2">
        <v>117</v>
      </c>
      <c r="AU148" s="2">
        <v>76</v>
      </c>
      <c r="AV148" s="2">
        <v>1</v>
      </c>
      <c r="AW148" s="2">
        <v>1</v>
      </c>
      <c r="AX148" s="2"/>
      <c r="AY148" s="2"/>
      <c r="AZ148" s="2">
        <v>1</v>
      </c>
      <c r="BA148" s="2">
        <v>1</v>
      </c>
      <c r="BB148" s="2">
        <v>1</v>
      </c>
      <c r="BC148" s="2">
        <v>1</v>
      </c>
      <c r="BD148" s="2" t="s">
        <v>3</v>
      </c>
      <c r="BE148" s="2" t="s">
        <v>3</v>
      </c>
      <c r="BF148" s="2" t="s">
        <v>3</v>
      </c>
      <c r="BG148" s="2" t="s">
        <v>3</v>
      </c>
      <c r="BH148" s="2">
        <v>3</v>
      </c>
      <c r="BI148" s="2">
        <v>1</v>
      </c>
      <c r="BJ148" s="2" t="s">
        <v>244</v>
      </c>
      <c r="BK148" s="2"/>
      <c r="BL148" s="2"/>
      <c r="BM148" s="2">
        <v>22001</v>
      </c>
      <c r="BN148" s="2">
        <v>0</v>
      </c>
      <c r="BO148" s="2" t="s">
        <v>3</v>
      </c>
      <c r="BP148" s="2">
        <v>0</v>
      </c>
      <c r="BQ148" s="2">
        <v>2</v>
      </c>
      <c r="BR148" s="2">
        <v>0</v>
      </c>
      <c r="BS148" s="2">
        <v>1</v>
      </c>
      <c r="BT148" s="2">
        <v>1</v>
      </c>
      <c r="BU148" s="2">
        <v>1</v>
      </c>
      <c r="BV148" s="2">
        <v>1</v>
      </c>
      <c r="BW148" s="2">
        <v>1</v>
      </c>
      <c r="BX148" s="2">
        <v>1</v>
      </c>
      <c r="BY148" s="2" t="s">
        <v>3</v>
      </c>
      <c r="BZ148" s="2">
        <v>130</v>
      </c>
      <c r="CA148" s="2">
        <v>89</v>
      </c>
      <c r="CB148" s="2"/>
      <c r="CC148" s="2"/>
      <c r="CD148" s="2"/>
      <c r="CE148" s="2"/>
      <c r="CF148" s="2">
        <v>0</v>
      </c>
      <c r="CG148" s="2">
        <v>0</v>
      </c>
      <c r="CH148" s="2"/>
      <c r="CI148" s="2"/>
      <c r="CJ148" s="2"/>
      <c r="CK148" s="2"/>
      <c r="CL148" s="2"/>
      <c r="CM148" s="2">
        <v>0</v>
      </c>
      <c r="CN148" s="2" t="s">
        <v>3</v>
      </c>
      <c r="CO148" s="2">
        <v>0</v>
      </c>
      <c r="CP148" s="2">
        <f t="shared" si="158"/>
        <v>5166</v>
      </c>
      <c r="CQ148" s="2">
        <f t="shared" si="159"/>
        <v>630</v>
      </c>
      <c r="CR148" s="2">
        <f t="shared" si="160"/>
        <v>0</v>
      </c>
      <c r="CS148" s="2">
        <f t="shared" si="161"/>
        <v>0</v>
      </c>
      <c r="CT148" s="2">
        <f t="shared" si="162"/>
        <v>0</v>
      </c>
      <c r="CU148" s="2">
        <f t="shared" si="163"/>
        <v>0</v>
      </c>
      <c r="CV148" s="2">
        <f t="shared" si="164"/>
        <v>0</v>
      </c>
      <c r="CW148" s="2">
        <f t="shared" si="165"/>
        <v>0</v>
      </c>
      <c r="CX148" s="2">
        <f t="shared" si="166"/>
        <v>0</v>
      </c>
      <c r="CY148" s="2">
        <f t="shared" si="167"/>
        <v>0</v>
      </c>
      <c r="CZ148" s="2">
        <f t="shared" si="168"/>
        <v>0</v>
      </c>
      <c r="DA148" s="2"/>
      <c r="DB148" s="2"/>
      <c r="DC148" s="2" t="s">
        <v>3</v>
      </c>
      <c r="DD148" s="2" t="s">
        <v>3</v>
      </c>
      <c r="DE148" s="2" t="s">
        <v>3</v>
      </c>
      <c r="DF148" s="2" t="s">
        <v>3</v>
      </c>
      <c r="DG148" s="2" t="s">
        <v>3</v>
      </c>
      <c r="DH148" s="2" t="s">
        <v>3</v>
      </c>
      <c r="DI148" s="2" t="s">
        <v>3</v>
      </c>
      <c r="DJ148" s="2" t="s">
        <v>3</v>
      </c>
      <c r="DK148" s="2" t="s">
        <v>3</v>
      </c>
      <c r="DL148" s="2" t="s">
        <v>3</v>
      </c>
      <c r="DM148" s="2" t="s">
        <v>3</v>
      </c>
      <c r="DN148" s="2">
        <v>0</v>
      </c>
      <c r="DO148" s="2">
        <v>0</v>
      </c>
      <c r="DP148" s="2">
        <v>1</v>
      </c>
      <c r="DQ148" s="2">
        <v>1</v>
      </c>
      <c r="DR148" s="2"/>
      <c r="DS148" s="2"/>
      <c r="DT148" s="2"/>
      <c r="DU148" s="2">
        <v>1003</v>
      </c>
      <c r="DV148" s="2" t="s">
        <v>209</v>
      </c>
      <c r="DW148" s="2" t="s">
        <v>209</v>
      </c>
      <c r="DX148" s="2">
        <v>10</v>
      </c>
      <c r="DY148" s="2"/>
      <c r="DZ148" s="2"/>
      <c r="EA148" s="2"/>
      <c r="EB148" s="2"/>
      <c r="EC148" s="2"/>
      <c r="ED148" s="2"/>
      <c r="EE148" s="2">
        <v>39174536</v>
      </c>
      <c r="EF148" s="2">
        <v>2</v>
      </c>
      <c r="EG148" s="2" t="s">
        <v>19</v>
      </c>
      <c r="EH148" s="2">
        <v>0</v>
      </c>
      <c r="EI148" s="2" t="s">
        <v>3</v>
      </c>
      <c r="EJ148" s="2">
        <v>1</v>
      </c>
      <c r="EK148" s="2">
        <v>22001</v>
      </c>
      <c r="EL148" s="2" t="s">
        <v>192</v>
      </c>
      <c r="EM148" s="2" t="s">
        <v>193</v>
      </c>
      <c r="EN148" s="2"/>
      <c r="EO148" s="2" t="s">
        <v>3</v>
      </c>
      <c r="EP148" s="2"/>
      <c r="EQ148" s="2">
        <v>0</v>
      </c>
      <c r="ER148" s="2">
        <v>630</v>
      </c>
      <c r="ES148" s="2">
        <v>630</v>
      </c>
      <c r="ET148" s="2">
        <v>0</v>
      </c>
      <c r="EU148" s="2">
        <v>0</v>
      </c>
      <c r="EV148" s="2">
        <v>0</v>
      </c>
      <c r="EW148" s="2">
        <v>0</v>
      </c>
      <c r="EX148" s="2">
        <v>0</v>
      </c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>
        <v>0</v>
      </c>
      <c r="FR148" s="2">
        <f t="shared" si="169"/>
        <v>0</v>
      </c>
      <c r="FS148" s="2">
        <v>0</v>
      </c>
      <c r="FT148" s="2" t="s">
        <v>23</v>
      </c>
      <c r="FU148" s="2" t="s">
        <v>24</v>
      </c>
      <c r="FV148" s="2"/>
      <c r="FW148" s="2"/>
      <c r="FX148" s="2">
        <v>117</v>
      </c>
      <c r="FY148" s="2">
        <v>75.650000000000006</v>
      </c>
      <c r="FZ148" s="2"/>
      <c r="GA148" s="2" t="s">
        <v>3</v>
      </c>
      <c r="GB148" s="2"/>
      <c r="GC148" s="2"/>
      <c r="GD148" s="2">
        <v>0</v>
      </c>
      <c r="GE148" s="2"/>
      <c r="GF148" s="2">
        <v>1057700267</v>
      </c>
      <c r="GG148" s="2">
        <v>2</v>
      </c>
      <c r="GH148" s="2">
        <v>1</v>
      </c>
      <c r="GI148" s="2">
        <v>-2</v>
      </c>
      <c r="GJ148" s="2">
        <v>0</v>
      </c>
      <c r="GK148" s="2">
        <f>ROUND(R148*(R12)/100,2)</f>
        <v>0</v>
      </c>
      <c r="GL148" s="2">
        <f t="shared" si="170"/>
        <v>0</v>
      </c>
      <c r="GM148" s="2">
        <f t="shared" si="171"/>
        <v>5166</v>
      </c>
      <c r="GN148" s="2">
        <f t="shared" si="172"/>
        <v>5166</v>
      </c>
      <c r="GO148" s="2">
        <f t="shared" si="173"/>
        <v>0</v>
      </c>
      <c r="GP148" s="2">
        <f t="shared" si="174"/>
        <v>0</v>
      </c>
      <c r="GQ148" s="2"/>
      <c r="GR148" s="2">
        <v>0</v>
      </c>
      <c r="GS148" s="2">
        <v>3</v>
      </c>
      <c r="GT148" s="2">
        <v>0</v>
      </c>
      <c r="GU148" s="2" t="s">
        <v>3</v>
      </c>
      <c r="GV148" s="2">
        <f t="shared" si="175"/>
        <v>0</v>
      </c>
      <c r="GW148" s="2">
        <v>1</v>
      </c>
      <c r="GX148" s="2">
        <f t="shared" si="176"/>
        <v>0</v>
      </c>
      <c r="GY148" s="2"/>
      <c r="GZ148" s="2"/>
      <c r="HA148" s="2">
        <v>0</v>
      </c>
      <c r="HB148" s="2">
        <v>0</v>
      </c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>
        <v>0</v>
      </c>
      <c r="IL148" s="2"/>
      <c r="IM148" s="2"/>
      <c r="IN148" s="2"/>
      <c r="IO148" s="2"/>
      <c r="IP148" s="2"/>
      <c r="IQ148" s="2"/>
      <c r="IR148" s="2"/>
      <c r="IS148" s="2"/>
      <c r="IT148" s="2"/>
      <c r="IU148" s="2"/>
    </row>
    <row r="149" spans="1:255" x14ac:dyDescent="0.2">
      <c r="A149">
        <v>18</v>
      </c>
      <c r="B149">
        <v>1</v>
      </c>
      <c r="C149">
        <v>367</v>
      </c>
      <c r="E149" t="s">
        <v>241</v>
      </c>
      <c r="F149" t="s">
        <v>242</v>
      </c>
      <c r="G149" t="s">
        <v>243</v>
      </c>
      <c r="H149" t="s">
        <v>209</v>
      </c>
      <c r="I149">
        <f>I145*J149</f>
        <v>8.1999999999999993</v>
      </c>
      <c r="J149">
        <v>80.392156862745097</v>
      </c>
      <c r="O149">
        <f t="shared" si="144"/>
        <v>26604.9</v>
      </c>
      <c r="P149">
        <f t="shared" si="145"/>
        <v>26604.9</v>
      </c>
      <c r="Q149">
        <f t="shared" si="146"/>
        <v>0</v>
      </c>
      <c r="R149">
        <f t="shared" si="147"/>
        <v>0</v>
      </c>
      <c r="S149">
        <f t="shared" si="148"/>
        <v>0</v>
      </c>
      <c r="T149">
        <f t="shared" si="149"/>
        <v>0</v>
      </c>
      <c r="U149">
        <f t="shared" si="150"/>
        <v>0</v>
      </c>
      <c r="V149">
        <f t="shared" si="151"/>
        <v>0</v>
      </c>
      <c r="W149">
        <f t="shared" si="152"/>
        <v>0</v>
      </c>
      <c r="X149">
        <f t="shared" si="153"/>
        <v>0</v>
      </c>
      <c r="Y149">
        <f t="shared" si="154"/>
        <v>0</v>
      </c>
      <c r="AA149">
        <v>39612629</v>
      </c>
      <c r="AB149">
        <f t="shared" si="155"/>
        <v>630</v>
      </c>
      <c r="AC149">
        <f t="shared" si="191"/>
        <v>630</v>
      </c>
      <c r="AD149">
        <f t="shared" si="188"/>
        <v>0</v>
      </c>
      <c r="AE149">
        <f t="shared" si="189"/>
        <v>0</v>
      </c>
      <c r="AF149">
        <f t="shared" si="189"/>
        <v>0</v>
      </c>
      <c r="AG149">
        <f t="shared" si="156"/>
        <v>0</v>
      </c>
      <c r="AH149">
        <f t="shared" si="190"/>
        <v>0</v>
      </c>
      <c r="AI149">
        <f t="shared" si="190"/>
        <v>0</v>
      </c>
      <c r="AJ149">
        <f t="shared" si="157"/>
        <v>0</v>
      </c>
      <c r="AK149">
        <v>630</v>
      </c>
      <c r="AL149">
        <v>630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117</v>
      </c>
      <c r="AU149">
        <v>76</v>
      </c>
      <c r="AV149">
        <v>1</v>
      </c>
      <c r="AW149">
        <v>1</v>
      </c>
      <c r="AZ149">
        <v>5.15</v>
      </c>
      <c r="BA149">
        <v>1</v>
      </c>
      <c r="BB149">
        <v>1</v>
      </c>
      <c r="BC149">
        <v>5.15</v>
      </c>
      <c r="BD149" t="s">
        <v>3</v>
      </c>
      <c r="BE149" t="s">
        <v>3</v>
      </c>
      <c r="BF149" t="s">
        <v>3</v>
      </c>
      <c r="BG149" t="s">
        <v>3</v>
      </c>
      <c r="BH149">
        <v>3</v>
      </c>
      <c r="BI149">
        <v>1</v>
      </c>
      <c r="BJ149" t="s">
        <v>244</v>
      </c>
      <c r="BM149">
        <v>22001</v>
      </c>
      <c r="BN149">
        <v>0</v>
      </c>
      <c r="BO149" t="s">
        <v>3</v>
      </c>
      <c r="BP149">
        <v>0</v>
      </c>
      <c r="BQ149">
        <v>2</v>
      </c>
      <c r="BR149">
        <v>0</v>
      </c>
      <c r="BS149">
        <v>1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3</v>
      </c>
      <c r="BZ149">
        <v>130</v>
      </c>
      <c r="CA149">
        <v>89</v>
      </c>
      <c r="CF149">
        <v>0</v>
      </c>
      <c r="CG149">
        <v>0</v>
      </c>
      <c r="CM149">
        <v>0</v>
      </c>
      <c r="CN149" t="s">
        <v>3</v>
      </c>
      <c r="CO149">
        <v>0</v>
      </c>
      <c r="CP149">
        <f t="shared" si="158"/>
        <v>26604.9</v>
      </c>
      <c r="CQ149">
        <f t="shared" si="159"/>
        <v>3244.5</v>
      </c>
      <c r="CR149">
        <f t="shared" si="160"/>
        <v>0</v>
      </c>
      <c r="CS149">
        <f t="shared" si="161"/>
        <v>0</v>
      </c>
      <c r="CT149">
        <f t="shared" si="162"/>
        <v>0</v>
      </c>
      <c r="CU149">
        <f t="shared" si="163"/>
        <v>0</v>
      </c>
      <c r="CV149">
        <f t="shared" si="164"/>
        <v>0</v>
      </c>
      <c r="CW149">
        <f t="shared" si="165"/>
        <v>0</v>
      </c>
      <c r="CX149">
        <f t="shared" si="166"/>
        <v>0</v>
      </c>
      <c r="CY149">
        <f t="shared" si="167"/>
        <v>0</v>
      </c>
      <c r="CZ149">
        <f t="shared" si="168"/>
        <v>0</v>
      </c>
      <c r="DC149" t="s">
        <v>3</v>
      </c>
      <c r="DD149" t="s">
        <v>3</v>
      </c>
      <c r="DE149" t="s">
        <v>3</v>
      </c>
      <c r="DF149" t="s">
        <v>3</v>
      </c>
      <c r="DG149" t="s">
        <v>3</v>
      </c>
      <c r="DH149" t="s">
        <v>3</v>
      </c>
      <c r="DI149" t="s">
        <v>3</v>
      </c>
      <c r="DJ149" t="s">
        <v>3</v>
      </c>
      <c r="DK149" t="s">
        <v>3</v>
      </c>
      <c r="DL149" t="s">
        <v>3</v>
      </c>
      <c r="DM149" t="s">
        <v>3</v>
      </c>
      <c r="DN149">
        <v>0</v>
      </c>
      <c r="DO149">
        <v>0</v>
      </c>
      <c r="DP149">
        <v>1</v>
      </c>
      <c r="DQ149">
        <v>1</v>
      </c>
      <c r="DU149">
        <v>1003</v>
      </c>
      <c r="DV149" t="s">
        <v>209</v>
      </c>
      <c r="DW149" t="s">
        <v>209</v>
      </c>
      <c r="DX149">
        <v>10</v>
      </c>
      <c r="EE149">
        <v>39174536</v>
      </c>
      <c r="EF149">
        <v>2</v>
      </c>
      <c r="EG149" t="s">
        <v>19</v>
      </c>
      <c r="EH149">
        <v>0</v>
      </c>
      <c r="EI149" t="s">
        <v>3</v>
      </c>
      <c r="EJ149">
        <v>1</v>
      </c>
      <c r="EK149">
        <v>22001</v>
      </c>
      <c r="EL149" t="s">
        <v>192</v>
      </c>
      <c r="EM149" t="s">
        <v>193</v>
      </c>
      <c r="EO149" t="s">
        <v>3</v>
      </c>
      <c r="EQ149">
        <v>0</v>
      </c>
      <c r="ER149">
        <v>630</v>
      </c>
      <c r="ES149">
        <v>630</v>
      </c>
      <c r="ET149">
        <v>0</v>
      </c>
      <c r="EU149">
        <v>0</v>
      </c>
      <c r="EV149">
        <v>0</v>
      </c>
      <c r="EW149">
        <v>0</v>
      </c>
      <c r="EX149">
        <v>0</v>
      </c>
      <c r="FQ149">
        <v>0</v>
      </c>
      <c r="FR149">
        <f t="shared" si="169"/>
        <v>0</v>
      </c>
      <c r="FS149">
        <v>0</v>
      </c>
      <c r="FT149" t="s">
        <v>23</v>
      </c>
      <c r="FU149" t="s">
        <v>24</v>
      </c>
      <c r="FX149">
        <v>117</v>
      </c>
      <c r="FY149">
        <v>75.650000000000006</v>
      </c>
      <c r="GA149" t="s">
        <v>3</v>
      </c>
      <c r="GD149">
        <v>0</v>
      </c>
      <c r="GF149">
        <v>1057700267</v>
      </c>
      <c r="GG149">
        <v>1</v>
      </c>
      <c r="GH149">
        <v>1</v>
      </c>
      <c r="GI149">
        <v>4</v>
      </c>
      <c r="GJ149">
        <v>0</v>
      </c>
      <c r="GK149">
        <f>ROUND(R149*(S12)/100,2)</f>
        <v>0</v>
      </c>
      <c r="GL149">
        <f t="shared" si="170"/>
        <v>0</v>
      </c>
      <c r="GM149">
        <f t="shared" si="171"/>
        <v>26604.9</v>
      </c>
      <c r="GN149">
        <f t="shared" si="172"/>
        <v>26604.9</v>
      </c>
      <c r="GO149">
        <f t="shared" si="173"/>
        <v>0</v>
      </c>
      <c r="GP149">
        <f t="shared" si="174"/>
        <v>0</v>
      </c>
      <c r="GR149">
        <v>0</v>
      </c>
      <c r="GS149">
        <v>3</v>
      </c>
      <c r="GT149">
        <v>0</v>
      </c>
      <c r="GU149" t="s">
        <v>3</v>
      </c>
      <c r="GV149">
        <f t="shared" si="175"/>
        <v>0</v>
      </c>
      <c r="GW149">
        <v>1</v>
      </c>
      <c r="GX149">
        <f t="shared" si="176"/>
        <v>0</v>
      </c>
      <c r="HA149">
        <v>0</v>
      </c>
      <c r="HB149">
        <v>0</v>
      </c>
      <c r="IK149">
        <v>0</v>
      </c>
    </row>
    <row r="150" spans="1:255" x14ac:dyDescent="0.2">
      <c r="A150" s="2">
        <v>18</v>
      </c>
      <c r="B150" s="2">
        <v>1</v>
      </c>
      <c r="C150" s="2">
        <v>353</v>
      </c>
      <c r="D150" s="2"/>
      <c r="E150" s="2" t="s">
        <v>245</v>
      </c>
      <c r="F150" s="2" t="s">
        <v>246</v>
      </c>
      <c r="G150" s="2" t="s">
        <v>247</v>
      </c>
      <c r="H150" s="2" t="s">
        <v>209</v>
      </c>
      <c r="I150" s="2">
        <f>I144*J150</f>
        <v>2</v>
      </c>
      <c r="J150" s="2">
        <v>19.607843137254903</v>
      </c>
      <c r="K150" s="2"/>
      <c r="L150" s="2"/>
      <c r="M150" s="2"/>
      <c r="N150" s="2"/>
      <c r="O150" s="2">
        <f t="shared" si="144"/>
        <v>1242.02</v>
      </c>
      <c r="P150" s="2">
        <f t="shared" si="145"/>
        <v>1242.02</v>
      </c>
      <c r="Q150" s="2">
        <f t="shared" si="146"/>
        <v>0</v>
      </c>
      <c r="R150" s="2">
        <f t="shared" si="147"/>
        <v>0</v>
      </c>
      <c r="S150" s="2">
        <f t="shared" si="148"/>
        <v>0</v>
      </c>
      <c r="T150" s="2">
        <f t="shared" si="149"/>
        <v>0</v>
      </c>
      <c r="U150" s="2">
        <f t="shared" si="150"/>
        <v>0</v>
      </c>
      <c r="V150" s="2">
        <f t="shared" si="151"/>
        <v>0</v>
      </c>
      <c r="W150" s="2">
        <f t="shared" si="152"/>
        <v>0</v>
      </c>
      <c r="X150" s="2">
        <f t="shared" si="153"/>
        <v>0</v>
      </c>
      <c r="Y150" s="2">
        <f t="shared" si="154"/>
        <v>0</v>
      </c>
      <c r="Z150" s="2"/>
      <c r="AA150" s="2">
        <v>39612628</v>
      </c>
      <c r="AB150" s="2">
        <f t="shared" si="155"/>
        <v>621.01</v>
      </c>
      <c r="AC150" s="2">
        <f t="shared" si="191"/>
        <v>621.01</v>
      </c>
      <c r="AD150" s="2">
        <f t="shared" si="188"/>
        <v>0</v>
      </c>
      <c r="AE150" s="2">
        <f t="shared" si="189"/>
        <v>0</v>
      </c>
      <c r="AF150" s="2">
        <f t="shared" si="189"/>
        <v>0</v>
      </c>
      <c r="AG150" s="2">
        <f t="shared" si="156"/>
        <v>0</v>
      </c>
      <c r="AH150" s="2">
        <f t="shared" si="190"/>
        <v>0</v>
      </c>
      <c r="AI150" s="2">
        <f t="shared" si="190"/>
        <v>0</v>
      </c>
      <c r="AJ150" s="2">
        <f t="shared" si="157"/>
        <v>0</v>
      </c>
      <c r="AK150" s="2">
        <v>621.01</v>
      </c>
      <c r="AL150" s="2">
        <v>621.01</v>
      </c>
      <c r="AM150" s="2">
        <v>0</v>
      </c>
      <c r="AN150" s="2">
        <v>0</v>
      </c>
      <c r="AO150" s="2">
        <v>0</v>
      </c>
      <c r="AP150" s="2">
        <v>0</v>
      </c>
      <c r="AQ150" s="2">
        <v>0</v>
      </c>
      <c r="AR150" s="2">
        <v>0</v>
      </c>
      <c r="AS150" s="2">
        <v>0</v>
      </c>
      <c r="AT150" s="2">
        <v>117</v>
      </c>
      <c r="AU150" s="2">
        <v>76</v>
      </c>
      <c r="AV150" s="2">
        <v>1</v>
      </c>
      <c r="AW150" s="2">
        <v>1</v>
      </c>
      <c r="AX150" s="2"/>
      <c r="AY150" s="2"/>
      <c r="AZ150" s="2">
        <v>1</v>
      </c>
      <c r="BA150" s="2">
        <v>1</v>
      </c>
      <c r="BB150" s="2">
        <v>1</v>
      </c>
      <c r="BC150" s="2">
        <v>1</v>
      </c>
      <c r="BD150" s="2" t="s">
        <v>3</v>
      </c>
      <c r="BE150" s="2" t="s">
        <v>3</v>
      </c>
      <c r="BF150" s="2" t="s">
        <v>3</v>
      </c>
      <c r="BG150" s="2" t="s">
        <v>3</v>
      </c>
      <c r="BH150" s="2">
        <v>3</v>
      </c>
      <c r="BI150" s="2">
        <v>1</v>
      </c>
      <c r="BJ150" s="2" t="s">
        <v>248</v>
      </c>
      <c r="BK150" s="2"/>
      <c r="BL150" s="2"/>
      <c r="BM150" s="2">
        <v>22001</v>
      </c>
      <c r="BN150" s="2">
        <v>0</v>
      </c>
      <c r="BO150" s="2" t="s">
        <v>3</v>
      </c>
      <c r="BP150" s="2">
        <v>0</v>
      </c>
      <c r="BQ150" s="2">
        <v>2</v>
      </c>
      <c r="BR150" s="2">
        <v>0</v>
      </c>
      <c r="BS150" s="2">
        <v>1</v>
      </c>
      <c r="BT150" s="2">
        <v>1</v>
      </c>
      <c r="BU150" s="2">
        <v>1</v>
      </c>
      <c r="BV150" s="2">
        <v>1</v>
      </c>
      <c r="BW150" s="2">
        <v>1</v>
      </c>
      <c r="BX150" s="2">
        <v>1</v>
      </c>
      <c r="BY150" s="2" t="s">
        <v>3</v>
      </c>
      <c r="BZ150" s="2">
        <v>130</v>
      </c>
      <c r="CA150" s="2">
        <v>89</v>
      </c>
      <c r="CB150" s="2"/>
      <c r="CC150" s="2"/>
      <c r="CD150" s="2"/>
      <c r="CE150" s="2"/>
      <c r="CF150" s="2">
        <v>0</v>
      </c>
      <c r="CG150" s="2">
        <v>0</v>
      </c>
      <c r="CH150" s="2"/>
      <c r="CI150" s="2"/>
      <c r="CJ150" s="2"/>
      <c r="CK150" s="2"/>
      <c r="CL150" s="2"/>
      <c r="CM150" s="2">
        <v>0</v>
      </c>
      <c r="CN150" s="2" t="s">
        <v>3</v>
      </c>
      <c r="CO150" s="2">
        <v>0</v>
      </c>
      <c r="CP150" s="2">
        <f t="shared" si="158"/>
        <v>1242.02</v>
      </c>
      <c r="CQ150" s="2">
        <f t="shared" si="159"/>
        <v>621.01</v>
      </c>
      <c r="CR150" s="2">
        <f t="shared" si="160"/>
        <v>0</v>
      </c>
      <c r="CS150" s="2">
        <f t="shared" si="161"/>
        <v>0</v>
      </c>
      <c r="CT150" s="2">
        <f t="shared" si="162"/>
        <v>0</v>
      </c>
      <c r="CU150" s="2">
        <f t="shared" si="163"/>
        <v>0</v>
      </c>
      <c r="CV150" s="2">
        <f t="shared" si="164"/>
        <v>0</v>
      </c>
      <c r="CW150" s="2">
        <f t="shared" si="165"/>
        <v>0</v>
      </c>
      <c r="CX150" s="2">
        <f t="shared" si="166"/>
        <v>0</v>
      </c>
      <c r="CY150" s="2">
        <f t="shared" si="167"/>
        <v>0</v>
      </c>
      <c r="CZ150" s="2">
        <f t="shared" si="168"/>
        <v>0</v>
      </c>
      <c r="DA150" s="2"/>
      <c r="DB150" s="2"/>
      <c r="DC150" s="2" t="s">
        <v>3</v>
      </c>
      <c r="DD150" s="2" t="s">
        <v>3</v>
      </c>
      <c r="DE150" s="2" t="s">
        <v>3</v>
      </c>
      <c r="DF150" s="2" t="s">
        <v>3</v>
      </c>
      <c r="DG150" s="2" t="s">
        <v>3</v>
      </c>
      <c r="DH150" s="2" t="s">
        <v>3</v>
      </c>
      <c r="DI150" s="2" t="s">
        <v>3</v>
      </c>
      <c r="DJ150" s="2" t="s">
        <v>3</v>
      </c>
      <c r="DK150" s="2" t="s">
        <v>3</v>
      </c>
      <c r="DL150" s="2" t="s">
        <v>3</v>
      </c>
      <c r="DM150" s="2" t="s">
        <v>3</v>
      </c>
      <c r="DN150" s="2">
        <v>0</v>
      </c>
      <c r="DO150" s="2">
        <v>0</v>
      </c>
      <c r="DP150" s="2">
        <v>1</v>
      </c>
      <c r="DQ150" s="2">
        <v>1</v>
      </c>
      <c r="DR150" s="2"/>
      <c r="DS150" s="2"/>
      <c r="DT150" s="2"/>
      <c r="DU150" s="2">
        <v>1003</v>
      </c>
      <c r="DV150" s="2" t="s">
        <v>209</v>
      </c>
      <c r="DW150" s="2" t="s">
        <v>209</v>
      </c>
      <c r="DX150" s="2">
        <v>10</v>
      </c>
      <c r="DY150" s="2"/>
      <c r="DZ150" s="2"/>
      <c r="EA150" s="2"/>
      <c r="EB150" s="2"/>
      <c r="EC150" s="2"/>
      <c r="ED150" s="2"/>
      <c r="EE150" s="2">
        <v>39174536</v>
      </c>
      <c r="EF150" s="2">
        <v>2</v>
      </c>
      <c r="EG150" s="2" t="s">
        <v>19</v>
      </c>
      <c r="EH150" s="2">
        <v>0</v>
      </c>
      <c r="EI150" s="2" t="s">
        <v>3</v>
      </c>
      <c r="EJ150" s="2">
        <v>1</v>
      </c>
      <c r="EK150" s="2">
        <v>22001</v>
      </c>
      <c r="EL150" s="2" t="s">
        <v>192</v>
      </c>
      <c r="EM150" s="2" t="s">
        <v>193</v>
      </c>
      <c r="EN150" s="2"/>
      <c r="EO150" s="2" t="s">
        <v>3</v>
      </c>
      <c r="EP150" s="2"/>
      <c r="EQ150" s="2">
        <v>0</v>
      </c>
      <c r="ER150" s="2">
        <v>621.01</v>
      </c>
      <c r="ES150" s="2">
        <v>621.01</v>
      </c>
      <c r="ET150" s="2">
        <v>0</v>
      </c>
      <c r="EU150" s="2">
        <v>0</v>
      </c>
      <c r="EV150" s="2">
        <v>0</v>
      </c>
      <c r="EW150" s="2">
        <v>0</v>
      </c>
      <c r="EX150" s="2">
        <v>0</v>
      </c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>
        <v>0</v>
      </c>
      <c r="FR150" s="2">
        <f t="shared" si="169"/>
        <v>0</v>
      </c>
      <c r="FS150" s="2">
        <v>0</v>
      </c>
      <c r="FT150" s="2" t="s">
        <v>23</v>
      </c>
      <c r="FU150" s="2" t="s">
        <v>24</v>
      </c>
      <c r="FV150" s="2"/>
      <c r="FW150" s="2"/>
      <c r="FX150" s="2">
        <v>117</v>
      </c>
      <c r="FY150" s="2">
        <v>75.650000000000006</v>
      </c>
      <c r="FZ150" s="2"/>
      <c r="GA150" s="2" t="s">
        <v>211</v>
      </c>
      <c r="GB150" s="2"/>
      <c r="GC150" s="2"/>
      <c r="GD150" s="2">
        <v>0</v>
      </c>
      <c r="GE150" s="2"/>
      <c r="GF150" s="2">
        <v>-974220988</v>
      </c>
      <c r="GG150" s="2">
        <v>2</v>
      </c>
      <c r="GH150" s="2">
        <v>0</v>
      </c>
      <c r="GI150" s="2">
        <v>-2</v>
      </c>
      <c r="GJ150" s="2">
        <v>0</v>
      </c>
      <c r="GK150" s="2">
        <f>ROUND(R150*(R12)/100,2)</f>
        <v>0</v>
      </c>
      <c r="GL150" s="2">
        <f t="shared" si="170"/>
        <v>0</v>
      </c>
      <c r="GM150" s="2">
        <f t="shared" si="171"/>
        <v>1242.02</v>
      </c>
      <c r="GN150" s="2">
        <f t="shared" si="172"/>
        <v>1242.02</v>
      </c>
      <c r="GO150" s="2">
        <f t="shared" si="173"/>
        <v>0</v>
      </c>
      <c r="GP150" s="2">
        <f t="shared" si="174"/>
        <v>0</v>
      </c>
      <c r="GQ150" s="2"/>
      <c r="GR150" s="2">
        <v>0</v>
      </c>
      <c r="GS150" s="2">
        <v>4</v>
      </c>
      <c r="GT150" s="2">
        <v>0</v>
      </c>
      <c r="GU150" s="2" t="s">
        <v>3</v>
      </c>
      <c r="GV150" s="2">
        <f t="shared" si="175"/>
        <v>0</v>
      </c>
      <c r="GW150" s="2">
        <v>1</v>
      </c>
      <c r="GX150" s="2">
        <f t="shared" si="176"/>
        <v>0</v>
      </c>
      <c r="GY150" s="2"/>
      <c r="GZ150" s="2"/>
      <c r="HA150" s="2">
        <v>0</v>
      </c>
      <c r="HB150" s="2">
        <v>0</v>
      </c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>
        <v>0</v>
      </c>
      <c r="IL150" s="2"/>
      <c r="IM150" s="2"/>
      <c r="IN150" s="2"/>
      <c r="IO150" s="2"/>
      <c r="IP150" s="2"/>
      <c r="IQ150" s="2"/>
      <c r="IR150" s="2"/>
      <c r="IS150" s="2"/>
      <c r="IT150" s="2"/>
      <c r="IU150" s="2"/>
    </row>
    <row r="151" spans="1:255" x14ac:dyDescent="0.2">
      <c r="A151">
        <v>18</v>
      </c>
      <c r="B151">
        <v>1</v>
      </c>
      <c r="C151">
        <v>366</v>
      </c>
      <c r="E151" t="s">
        <v>245</v>
      </c>
      <c r="F151" t="s">
        <v>246</v>
      </c>
      <c r="G151" t="s">
        <v>247</v>
      </c>
      <c r="H151" t="s">
        <v>209</v>
      </c>
      <c r="I151">
        <f>I145*J151</f>
        <v>2</v>
      </c>
      <c r="J151">
        <v>19.607843137254903</v>
      </c>
      <c r="O151">
        <f t="shared" si="144"/>
        <v>6396.4</v>
      </c>
      <c r="P151">
        <f t="shared" si="145"/>
        <v>6396.4</v>
      </c>
      <c r="Q151">
        <f t="shared" si="146"/>
        <v>0</v>
      </c>
      <c r="R151">
        <f t="shared" si="147"/>
        <v>0</v>
      </c>
      <c r="S151">
        <f t="shared" si="148"/>
        <v>0</v>
      </c>
      <c r="T151">
        <f t="shared" si="149"/>
        <v>0</v>
      </c>
      <c r="U151">
        <f t="shared" si="150"/>
        <v>0</v>
      </c>
      <c r="V151">
        <f t="shared" si="151"/>
        <v>0</v>
      </c>
      <c r="W151">
        <f t="shared" si="152"/>
        <v>0</v>
      </c>
      <c r="X151">
        <f t="shared" si="153"/>
        <v>0</v>
      </c>
      <c r="Y151">
        <f t="shared" si="154"/>
        <v>0</v>
      </c>
      <c r="AA151">
        <v>39612629</v>
      </c>
      <c r="AB151">
        <f t="shared" si="155"/>
        <v>621.01</v>
      </c>
      <c r="AC151">
        <f t="shared" si="191"/>
        <v>621.01</v>
      </c>
      <c r="AD151">
        <f t="shared" si="188"/>
        <v>0</v>
      </c>
      <c r="AE151">
        <f t="shared" si="189"/>
        <v>0</v>
      </c>
      <c r="AF151">
        <f t="shared" si="189"/>
        <v>0</v>
      </c>
      <c r="AG151">
        <f t="shared" si="156"/>
        <v>0</v>
      </c>
      <c r="AH151">
        <f t="shared" si="190"/>
        <v>0</v>
      </c>
      <c r="AI151">
        <f t="shared" si="190"/>
        <v>0</v>
      </c>
      <c r="AJ151">
        <f t="shared" si="157"/>
        <v>0</v>
      </c>
      <c r="AK151">
        <v>621.01</v>
      </c>
      <c r="AL151">
        <v>621.01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117</v>
      </c>
      <c r="AU151">
        <v>76</v>
      </c>
      <c r="AV151">
        <v>1</v>
      </c>
      <c r="AW151">
        <v>1</v>
      </c>
      <c r="AZ151">
        <v>5.15</v>
      </c>
      <c r="BA151">
        <v>1</v>
      </c>
      <c r="BB151">
        <v>1</v>
      </c>
      <c r="BC151">
        <v>5.15</v>
      </c>
      <c r="BD151" t="s">
        <v>3</v>
      </c>
      <c r="BE151" t="s">
        <v>3</v>
      </c>
      <c r="BF151" t="s">
        <v>3</v>
      </c>
      <c r="BG151" t="s">
        <v>3</v>
      </c>
      <c r="BH151">
        <v>3</v>
      </c>
      <c r="BI151">
        <v>1</v>
      </c>
      <c r="BJ151" t="s">
        <v>248</v>
      </c>
      <c r="BM151">
        <v>22001</v>
      </c>
      <c r="BN151">
        <v>0</v>
      </c>
      <c r="BO151" t="s">
        <v>3</v>
      </c>
      <c r="BP151">
        <v>0</v>
      </c>
      <c r="BQ151">
        <v>2</v>
      </c>
      <c r="BR151">
        <v>0</v>
      </c>
      <c r="BS151">
        <v>1</v>
      </c>
      <c r="BT151">
        <v>1</v>
      </c>
      <c r="BU151">
        <v>1</v>
      </c>
      <c r="BV151">
        <v>1</v>
      </c>
      <c r="BW151">
        <v>1</v>
      </c>
      <c r="BX151">
        <v>1</v>
      </c>
      <c r="BY151" t="s">
        <v>3</v>
      </c>
      <c r="BZ151">
        <v>130</v>
      </c>
      <c r="CA151">
        <v>89</v>
      </c>
      <c r="CF151">
        <v>0</v>
      </c>
      <c r="CG151">
        <v>0</v>
      </c>
      <c r="CM151">
        <v>0</v>
      </c>
      <c r="CN151" t="s">
        <v>3</v>
      </c>
      <c r="CO151">
        <v>0</v>
      </c>
      <c r="CP151">
        <f t="shared" si="158"/>
        <v>6396.4</v>
      </c>
      <c r="CQ151">
        <f t="shared" si="159"/>
        <v>3198.2015000000001</v>
      </c>
      <c r="CR151">
        <f t="shared" si="160"/>
        <v>0</v>
      </c>
      <c r="CS151">
        <f t="shared" si="161"/>
        <v>0</v>
      </c>
      <c r="CT151">
        <f t="shared" si="162"/>
        <v>0</v>
      </c>
      <c r="CU151">
        <f t="shared" si="163"/>
        <v>0</v>
      </c>
      <c r="CV151">
        <f t="shared" si="164"/>
        <v>0</v>
      </c>
      <c r="CW151">
        <f t="shared" si="165"/>
        <v>0</v>
      </c>
      <c r="CX151">
        <f t="shared" si="166"/>
        <v>0</v>
      </c>
      <c r="CY151">
        <f t="shared" si="167"/>
        <v>0</v>
      </c>
      <c r="CZ151">
        <f t="shared" si="168"/>
        <v>0</v>
      </c>
      <c r="DC151" t="s">
        <v>3</v>
      </c>
      <c r="DD151" t="s">
        <v>3</v>
      </c>
      <c r="DE151" t="s">
        <v>3</v>
      </c>
      <c r="DF151" t="s">
        <v>3</v>
      </c>
      <c r="DG151" t="s">
        <v>3</v>
      </c>
      <c r="DH151" t="s">
        <v>3</v>
      </c>
      <c r="DI151" t="s">
        <v>3</v>
      </c>
      <c r="DJ151" t="s">
        <v>3</v>
      </c>
      <c r="DK151" t="s">
        <v>3</v>
      </c>
      <c r="DL151" t="s">
        <v>3</v>
      </c>
      <c r="DM151" t="s">
        <v>3</v>
      </c>
      <c r="DN151">
        <v>0</v>
      </c>
      <c r="DO151">
        <v>0</v>
      </c>
      <c r="DP151">
        <v>1</v>
      </c>
      <c r="DQ151">
        <v>1</v>
      </c>
      <c r="DU151">
        <v>1003</v>
      </c>
      <c r="DV151" t="s">
        <v>209</v>
      </c>
      <c r="DW151" t="s">
        <v>209</v>
      </c>
      <c r="DX151">
        <v>10</v>
      </c>
      <c r="EE151">
        <v>39174536</v>
      </c>
      <c r="EF151">
        <v>2</v>
      </c>
      <c r="EG151" t="s">
        <v>19</v>
      </c>
      <c r="EH151">
        <v>0</v>
      </c>
      <c r="EI151" t="s">
        <v>3</v>
      </c>
      <c r="EJ151">
        <v>1</v>
      </c>
      <c r="EK151">
        <v>22001</v>
      </c>
      <c r="EL151" t="s">
        <v>192</v>
      </c>
      <c r="EM151" t="s">
        <v>193</v>
      </c>
      <c r="EO151" t="s">
        <v>3</v>
      </c>
      <c r="EQ151">
        <v>0</v>
      </c>
      <c r="ER151">
        <v>421.01</v>
      </c>
      <c r="ES151">
        <v>621.01</v>
      </c>
      <c r="ET151">
        <v>0</v>
      </c>
      <c r="EU151">
        <v>0</v>
      </c>
      <c r="EV151">
        <v>0</v>
      </c>
      <c r="EW151">
        <v>0</v>
      </c>
      <c r="EX151">
        <v>0</v>
      </c>
      <c r="FQ151">
        <v>0</v>
      </c>
      <c r="FR151">
        <f t="shared" si="169"/>
        <v>0</v>
      </c>
      <c r="FS151">
        <v>0</v>
      </c>
      <c r="FT151" t="s">
        <v>23</v>
      </c>
      <c r="FU151" t="s">
        <v>24</v>
      </c>
      <c r="FX151">
        <v>117</v>
      </c>
      <c r="FY151">
        <v>75.650000000000006</v>
      </c>
      <c r="GA151" t="s">
        <v>211</v>
      </c>
      <c r="GD151">
        <v>0</v>
      </c>
      <c r="GF151">
        <v>-974220988</v>
      </c>
      <c r="GG151">
        <v>1</v>
      </c>
      <c r="GH151">
        <v>4</v>
      </c>
      <c r="GI151">
        <v>4</v>
      </c>
      <c r="GJ151">
        <v>0</v>
      </c>
      <c r="GK151">
        <f>ROUND(R151*(S12)/100,2)</f>
        <v>0</v>
      </c>
      <c r="GL151">
        <f t="shared" si="170"/>
        <v>0</v>
      </c>
      <c r="GM151">
        <f t="shared" si="171"/>
        <v>6396.4</v>
      </c>
      <c r="GN151">
        <f t="shared" si="172"/>
        <v>6396.4</v>
      </c>
      <c r="GO151">
        <f t="shared" si="173"/>
        <v>0</v>
      </c>
      <c r="GP151">
        <f t="shared" si="174"/>
        <v>0</v>
      </c>
      <c r="GR151">
        <v>0</v>
      </c>
      <c r="GS151">
        <v>2</v>
      </c>
      <c r="GT151">
        <v>0</v>
      </c>
      <c r="GU151" t="s">
        <v>3</v>
      </c>
      <c r="GV151">
        <f t="shared" si="175"/>
        <v>0</v>
      </c>
      <c r="GW151">
        <v>1</v>
      </c>
      <c r="GX151">
        <f t="shared" si="176"/>
        <v>0</v>
      </c>
      <c r="HA151">
        <v>0</v>
      </c>
      <c r="HB151">
        <v>0</v>
      </c>
      <c r="IK151">
        <v>0</v>
      </c>
    </row>
    <row r="152" spans="1:255" x14ac:dyDescent="0.2">
      <c r="A152" s="2">
        <v>17</v>
      </c>
      <c r="B152" s="2">
        <v>1</v>
      </c>
      <c r="C152" s="2">
        <f>ROW(SmtRes!A383)</f>
        <v>383</v>
      </c>
      <c r="D152" s="2">
        <f>ROW(EtalonRes!A367)</f>
        <v>367</v>
      </c>
      <c r="E152" s="2" t="s">
        <v>249</v>
      </c>
      <c r="F152" s="2" t="s">
        <v>250</v>
      </c>
      <c r="G152" s="2" t="s">
        <v>251</v>
      </c>
      <c r="H152" s="2" t="s">
        <v>47</v>
      </c>
      <c r="I152" s="2">
        <f>ROUND(230/100,9)</f>
        <v>2.2999999999999998</v>
      </c>
      <c r="J152" s="2">
        <v>0</v>
      </c>
      <c r="K152" s="2"/>
      <c r="L152" s="2"/>
      <c r="M152" s="2"/>
      <c r="N152" s="2"/>
      <c r="O152" s="2">
        <f t="shared" ref="O152:O183" si="192">ROUND(CP152,2)</f>
        <v>6174.42</v>
      </c>
      <c r="P152" s="2">
        <f t="shared" ref="P152:P183" si="193">ROUND(CQ152*I152,2)</f>
        <v>157.80000000000001</v>
      </c>
      <c r="Q152" s="2">
        <f t="shared" ref="Q152:Q183" si="194">ROUND(CR152*I152,2)</f>
        <v>1755.5</v>
      </c>
      <c r="R152" s="2">
        <f t="shared" ref="R152:R183" si="195">ROUND(CS152*I152,2)</f>
        <v>239.34</v>
      </c>
      <c r="S152" s="2">
        <f t="shared" ref="S152:S183" si="196">ROUND(CT152*I152,2)</f>
        <v>4261.12</v>
      </c>
      <c r="T152" s="2">
        <f t="shared" ref="T152:T183" si="197">ROUND(CU152*I152,2)</f>
        <v>0</v>
      </c>
      <c r="U152" s="2">
        <f t="shared" ref="U152:U183" si="198">CV152*I152</f>
        <v>429.54799999999994</v>
      </c>
      <c r="V152" s="2">
        <f t="shared" ref="V152:V183" si="199">CW152*I152</f>
        <v>17.853749999999998</v>
      </c>
      <c r="W152" s="2">
        <f t="shared" ref="W152:W183" si="200">ROUND(CX152*I152,2)</f>
        <v>0</v>
      </c>
      <c r="X152" s="2">
        <f t="shared" ref="X152:X183" si="201">ROUND(CY152,2)</f>
        <v>5175.53</v>
      </c>
      <c r="Y152" s="2">
        <f t="shared" ref="Y152:Y183" si="202">ROUND(CZ152,2)</f>
        <v>3195.33</v>
      </c>
      <c r="Z152" s="2"/>
      <c r="AA152" s="2">
        <v>39612628</v>
      </c>
      <c r="AB152" s="2">
        <f t="shared" ref="AB152:AB183" si="203">ROUND((AC152+AD152+AF152),6)</f>
        <v>2684.5340000000001</v>
      </c>
      <c r="AC152" s="2">
        <f t="shared" si="191"/>
        <v>68.61</v>
      </c>
      <c r="AD152" s="2">
        <f>ROUND(((((ET152*1.25))-((EU152*1.25)))+AE152),6)</f>
        <v>763.26250000000005</v>
      </c>
      <c r="AE152" s="2">
        <f>ROUND(((EU152*1.25)),6)</f>
        <v>104.0625</v>
      </c>
      <c r="AF152" s="2">
        <f>ROUND(((EV152*1.15)),6)</f>
        <v>1852.6614999999999</v>
      </c>
      <c r="AG152" s="2">
        <f t="shared" ref="AG152:AG183" si="204">ROUND((AP152),6)</f>
        <v>0</v>
      </c>
      <c r="AH152" s="2">
        <f>((EW152*1.15))</f>
        <v>186.76</v>
      </c>
      <c r="AI152" s="2">
        <f>((EX152*1.25))</f>
        <v>7.7625000000000002</v>
      </c>
      <c r="AJ152" s="2">
        <f t="shared" ref="AJ152:AJ183" si="205">ROUND((AS152),6)</f>
        <v>0</v>
      </c>
      <c r="AK152" s="2">
        <v>2290.23</v>
      </c>
      <c r="AL152" s="2">
        <v>68.61</v>
      </c>
      <c r="AM152" s="2">
        <v>610.61</v>
      </c>
      <c r="AN152" s="2">
        <v>83.25</v>
      </c>
      <c r="AO152" s="2">
        <v>1611.01</v>
      </c>
      <c r="AP152" s="2">
        <v>0</v>
      </c>
      <c r="AQ152" s="2">
        <v>162.4</v>
      </c>
      <c r="AR152" s="2">
        <v>6.21</v>
      </c>
      <c r="AS152" s="2">
        <v>0</v>
      </c>
      <c r="AT152" s="2">
        <v>115</v>
      </c>
      <c r="AU152" s="2">
        <v>71</v>
      </c>
      <c r="AV152" s="2">
        <v>1</v>
      </c>
      <c r="AW152" s="2">
        <v>1</v>
      </c>
      <c r="AX152" s="2"/>
      <c r="AY152" s="2"/>
      <c r="AZ152" s="2">
        <v>1</v>
      </c>
      <c r="BA152" s="2">
        <v>1</v>
      </c>
      <c r="BB152" s="2">
        <v>1</v>
      </c>
      <c r="BC152" s="2">
        <v>1</v>
      </c>
      <c r="BD152" s="2" t="s">
        <v>3</v>
      </c>
      <c r="BE152" s="2" t="s">
        <v>3</v>
      </c>
      <c r="BF152" s="2" t="s">
        <v>3</v>
      </c>
      <c r="BG152" s="2" t="s">
        <v>3</v>
      </c>
      <c r="BH152" s="2">
        <v>0</v>
      </c>
      <c r="BI152" s="2">
        <v>1</v>
      </c>
      <c r="BJ152" s="2" t="s">
        <v>252</v>
      </c>
      <c r="BK152" s="2"/>
      <c r="BL152" s="2"/>
      <c r="BM152" s="2">
        <v>16001</v>
      </c>
      <c r="BN152" s="2">
        <v>0</v>
      </c>
      <c r="BO152" s="2" t="s">
        <v>3</v>
      </c>
      <c r="BP152" s="2">
        <v>0</v>
      </c>
      <c r="BQ152" s="2">
        <v>2</v>
      </c>
      <c r="BR152" s="2">
        <v>0</v>
      </c>
      <c r="BS152" s="2">
        <v>1</v>
      </c>
      <c r="BT152" s="2">
        <v>1</v>
      </c>
      <c r="BU152" s="2">
        <v>1</v>
      </c>
      <c r="BV152" s="2">
        <v>1</v>
      </c>
      <c r="BW152" s="2">
        <v>1</v>
      </c>
      <c r="BX152" s="2">
        <v>1</v>
      </c>
      <c r="BY152" s="2" t="s">
        <v>3</v>
      </c>
      <c r="BZ152" s="2">
        <v>128</v>
      </c>
      <c r="CA152" s="2">
        <v>83</v>
      </c>
      <c r="CB152" s="2"/>
      <c r="CC152" s="2"/>
      <c r="CD152" s="2"/>
      <c r="CE152" s="2"/>
      <c r="CF152" s="2">
        <v>0</v>
      </c>
      <c r="CG152" s="2">
        <v>0</v>
      </c>
      <c r="CH152" s="2"/>
      <c r="CI152" s="2"/>
      <c r="CJ152" s="2"/>
      <c r="CK152" s="2"/>
      <c r="CL152" s="2"/>
      <c r="CM152" s="2">
        <v>0</v>
      </c>
      <c r="CN152" s="2" t="s">
        <v>715</v>
      </c>
      <c r="CO152" s="2">
        <v>0</v>
      </c>
      <c r="CP152" s="2">
        <f t="shared" ref="CP152:CP183" si="206">(P152+Q152+S152)</f>
        <v>6174.42</v>
      </c>
      <c r="CQ152" s="2">
        <f t="shared" ref="CQ152:CQ183" si="207">AC152*BC152</f>
        <v>68.61</v>
      </c>
      <c r="CR152" s="2">
        <f t="shared" ref="CR152:CR183" si="208">AD152*BB152</f>
        <v>763.26250000000005</v>
      </c>
      <c r="CS152" s="2">
        <f t="shared" ref="CS152:CS183" si="209">AE152*BS152</f>
        <v>104.0625</v>
      </c>
      <c r="CT152" s="2">
        <f t="shared" ref="CT152:CT183" si="210">AF152*BA152</f>
        <v>1852.6614999999999</v>
      </c>
      <c r="CU152" s="2">
        <f t="shared" ref="CU152:CU183" si="211">AG152</f>
        <v>0</v>
      </c>
      <c r="CV152" s="2">
        <f t="shared" ref="CV152:CV183" si="212">AH152</f>
        <v>186.76</v>
      </c>
      <c r="CW152" s="2">
        <f t="shared" ref="CW152:CW183" si="213">AI152</f>
        <v>7.7625000000000002</v>
      </c>
      <c r="CX152" s="2">
        <f t="shared" ref="CX152:CX183" si="214">AJ152</f>
        <v>0</v>
      </c>
      <c r="CY152" s="2">
        <f t="shared" ref="CY152:CY183" si="215">(((S152+R152)*AT152)/100)</f>
        <v>5175.5290000000005</v>
      </c>
      <c r="CZ152" s="2">
        <f t="shared" ref="CZ152:CZ183" si="216">(((S152+R152)*AU152)/100)</f>
        <v>3195.3265999999999</v>
      </c>
      <c r="DA152" s="2"/>
      <c r="DB152" s="2"/>
      <c r="DC152" s="2" t="s">
        <v>3</v>
      </c>
      <c r="DD152" s="2" t="s">
        <v>3</v>
      </c>
      <c r="DE152" s="2" t="s">
        <v>17</v>
      </c>
      <c r="DF152" s="2" t="s">
        <v>17</v>
      </c>
      <c r="DG152" s="2" t="s">
        <v>18</v>
      </c>
      <c r="DH152" s="2" t="s">
        <v>3</v>
      </c>
      <c r="DI152" s="2" t="s">
        <v>18</v>
      </c>
      <c r="DJ152" s="2" t="s">
        <v>17</v>
      </c>
      <c r="DK152" s="2" t="s">
        <v>3</v>
      </c>
      <c r="DL152" s="2" t="s">
        <v>3</v>
      </c>
      <c r="DM152" s="2" t="s">
        <v>3</v>
      </c>
      <c r="DN152" s="2">
        <v>0</v>
      </c>
      <c r="DO152" s="2">
        <v>0</v>
      </c>
      <c r="DP152" s="2">
        <v>1</v>
      </c>
      <c r="DQ152" s="2">
        <v>1</v>
      </c>
      <c r="DR152" s="2"/>
      <c r="DS152" s="2"/>
      <c r="DT152" s="2"/>
      <c r="DU152" s="2">
        <v>1003</v>
      </c>
      <c r="DV152" s="2" t="s">
        <v>47</v>
      </c>
      <c r="DW152" s="2" t="s">
        <v>47</v>
      </c>
      <c r="DX152" s="2">
        <v>100</v>
      </c>
      <c r="DY152" s="2"/>
      <c r="DZ152" s="2"/>
      <c r="EA152" s="2"/>
      <c r="EB152" s="2"/>
      <c r="EC152" s="2"/>
      <c r="ED152" s="2"/>
      <c r="EE152" s="2">
        <v>39174530</v>
      </c>
      <c r="EF152" s="2">
        <v>2</v>
      </c>
      <c r="EG152" s="2" t="s">
        <v>19</v>
      </c>
      <c r="EH152" s="2">
        <v>0</v>
      </c>
      <c r="EI152" s="2" t="s">
        <v>3</v>
      </c>
      <c r="EJ152" s="2">
        <v>1</v>
      </c>
      <c r="EK152" s="2">
        <v>16001</v>
      </c>
      <c r="EL152" s="2" t="s">
        <v>253</v>
      </c>
      <c r="EM152" s="2" t="s">
        <v>254</v>
      </c>
      <c r="EN152" s="2"/>
      <c r="EO152" s="2" t="s">
        <v>22</v>
      </c>
      <c r="EP152" s="2"/>
      <c r="EQ152" s="2">
        <v>131072</v>
      </c>
      <c r="ER152" s="2">
        <v>2290.23</v>
      </c>
      <c r="ES152" s="2">
        <v>68.61</v>
      </c>
      <c r="ET152" s="2">
        <v>610.61</v>
      </c>
      <c r="EU152" s="2">
        <v>83.25</v>
      </c>
      <c r="EV152" s="2">
        <v>1611.01</v>
      </c>
      <c r="EW152" s="2">
        <v>162.4</v>
      </c>
      <c r="EX152" s="2">
        <v>6.21</v>
      </c>
      <c r="EY152" s="2">
        <v>0</v>
      </c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>
        <v>0</v>
      </c>
      <c r="FR152" s="2">
        <f t="shared" ref="FR152:FR183" si="217">ROUND(IF(AND(BH152=3,BI152=3),P152,0),2)</f>
        <v>0</v>
      </c>
      <c r="FS152" s="2">
        <v>0</v>
      </c>
      <c r="FT152" s="2" t="s">
        <v>23</v>
      </c>
      <c r="FU152" s="2" t="s">
        <v>24</v>
      </c>
      <c r="FV152" s="2"/>
      <c r="FW152" s="2"/>
      <c r="FX152" s="2">
        <v>115.2</v>
      </c>
      <c r="FY152" s="2">
        <v>70.55</v>
      </c>
      <c r="FZ152" s="2"/>
      <c r="GA152" s="2" t="s">
        <v>3</v>
      </c>
      <c r="GB152" s="2"/>
      <c r="GC152" s="2"/>
      <c r="GD152" s="2">
        <v>0</v>
      </c>
      <c r="GE152" s="2"/>
      <c r="GF152" s="2">
        <v>1874915790</v>
      </c>
      <c r="GG152" s="2">
        <v>2</v>
      </c>
      <c r="GH152" s="2">
        <v>1</v>
      </c>
      <c r="GI152" s="2">
        <v>-2</v>
      </c>
      <c r="GJ152" s="2">
        <v>0</v>
      </c>
      <c r="GK152" s="2">
        <f>ROUND(R152*(R12)/100,2)</f>
        <v>0</v>
      </c>
      <c r="GL152" s="2">
        <f t="shared" ref="GL152:GL183" si="218">ROUND(IF(AND(BH152=3,BI152=3,FS152&lt;&gt;0),P152,0),2)</f>
        <v>0</v>
      </c>
      <c r="GM152" s="2">
        <f t="shared" ref="GM152:GM183" si="219">ROUND(O152+X152+Y152+GK152,2)+GX152</f>
        <v>14545.28</v>
      </c>
      <c r="GN152" s="2">
        <f t="shared" ref="GN152:GN183" si="220">IF(OR(BI152=0,BI152=1),ROUND(O152+X152+Y152+GK152,2),0)</f>
        <v>14545.28</v>
      </c>
      <c r="GO152" s="2">
        <f t="shared" ref="GO152:GO183" si="221">IF(BI152=2,ROUND(O152+X152+Y152+GK152,2),0)</f>
        <v>0</v>
      </c>
      <c r="GP152" s="2">
        <f t="shared" ref="GP152:GP183" si="222">IF(BI152=4,ROUND(O152+X152+Y152+GK152,2)+GX152,0)</f>
        <v>0</v>
      </c>
      <c r="GQ152" s="2"/>
      <c r="GR152" s="2">
        <v>0</v>
      </c>
      <c r="GS152" s="2">
        <v>3</v>
      </c>
      <c r="GT152" s="2">
        <v>0</v>
      </c>
      <c r="GU152" s="2" t="s">
        <v>3</v>
      </c>
      <c r="GV152" s="2">
        <f t="shared" ref="GV152:GV183" si="223">ROUND(GT152,6)</f>
        <v>0</v>
      </c>
      <c r="GW152" s="2">
        <v>1</v>
      </c>
      <c r="GX152" s="2">
        <f t="shared" ref="GX152:GX183" si="224">ROUND(GV152*GW152*I152,2)</f>
        <v>0</v>
      </c>
      <c r="GY152" s="2"/>
      <c r="GZ152" s="2"/>
      <c r="HA152" s="2">
        <v>0</v>
      </c>
      <c r="HB152" s="2">
        <v>0</v>
      </c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>
        <v>0</v>
      </c>
      <c r="IL152" s="2"/>
      <c r="IM152" s="2"/>
      <c r="IN152" s="2"/>
      <c r="IO152" s="2"/>
      <c r="IP152" s="2"/>
      <c r="IQ152" s="2"/>
      <c r="IR152" s="2"/>
      <c r="IS152" s="2"/>
      <c r="IT152" s="2"/>
      <c r="IU152" s="2"/>
    </row>
    <row r="153" spans="1:255" x14ac:dyDescent="0.2">
      <c r="A153">
        <v>17</v>
      </c>
      <c r="B153">
        <v>1</v>
      </c>
      <c r="C153">
        <f>ROW(SmtRes!A398)</f>
        <v>398</v>
      </c>
      <c r="D153">
        <f>ROW(EtalonRes!A384)</f>
        <v>384</v>
      </c>
      <c r="E153" t="s">
        <v>249</v>
      </c>
      <c r="F153" t="s">
        <v>250</v>
      </c>
      <c r="G153" t="s">
        <v>251</v>
      </c>
      <c r="H153" t="s">
        <v>47</v>
      </c>
      <c r="I153">
        <f>ROUND(230/100,9)</f>
        <v>2.2999999999999998</v>
      </c>
      <c r="J153">
        <v>0</v>
      </c>
      <c r="O153">
        <f t="shared" si="192"/>
        <v>31798.31</v>
      </c>
      <c r="P153">
        <f t="shared" si="193"/>
        <v>812.69</v>
      </c>
      <c r="Q153">
        <f t="shared" si="194"/>
        <v>9040.84</v>
      </c>
      <c r="R153">
        <f t="shared" si="195"/>
        <v>1232.6199999999999</v>
      </c>
      <c r="S153">
        <f t="shared" si="196"/>
        <v>21944.78</v>
      </c>
      <c r="T153">
        <f t="shared" si="197"/>
        <v>0</v>
      </c>
      <c r="U153">
        <f t="shared" si="198"/>
        <v>429.54799999999994</v>
      </c>
      <c r="V153">
        <f t="shared" si="199"/>
        <v>17.853749999999998</v>
      </c>
      <c r="W153">
        <f t="shared" si="200"/>
        <v>0</v>
      </c>
      <c r="X153">
        <f t="shared" si="201"/>
        <v>26654.01</v>
      </c>
      <c r="Y153">
        <f t="shared" si="202"/>
        <v>16455.95</v>
      </c>
      <c r="AA153">
        <v>39612629</v>
      </c>
      <c r="AB153">
        <f t="shared" si="203"/>
        <v>2684.5340000000001</v>
      </c>
      <c r="AC153">
        <f t="shared" si="191"/>
        <v>68.61</v>
      </c>
      <c r="AD153">
        <f>ROUND(((((ET153*1.25))-((EU153*1.25)))+AE153),6)</f>
        <v>763.26250000000005</v>
      </c>
      <c r="AE153">
        <f>ROUND(((EU153*1.25)),6)</f>
        <v>104.0625</v>
      </c>
      <c r="AF153">
        <f>ROUND(((EV153*1.15)),6)</f>
        <v>1852.6614999999999</v>
      </c>
      <c r="AG153">
        <f t="shared" si="204"/>
        <v>0</v>
      </c>
      <c r="AH153">
        <f>((EW153*1.15))</f>
        <v>186.76</v>
      </c>
      <c r="AI153">
        <f>((EX153*1.25))</f>
        <v>7.7625000000000002</v>
      </c>
      <c r="AJ153">
        <f t="shared" si="205"/>
        <v>0</v>
      </c>
      <c r="AK153">
        <v>2290.23</v>
      </c>
      <c r="AL153">
        <v>68.61</v>
      </c>
      <c r="AM153">
        <v>610.61</v>
      </c>
      <c r="AN153">
        <v>83.25</v>
      </c>
      <c r="AO153">
        <v>1611.01</v>
      </c>
      <c r="AP153">
        <v>0</v>
      </c>
      <c r="AQ153">
        <v>162.4</v>
      </c>
      <c r="AR153">
        <v>6.21</v>
      </c>
      <c r="AS153">
        <v>0</v>
      </c>
      <c r="AT153">
        <v>115</v>
      </c>
      <c r="AU153">
        <v>71</v>
      </c>
      <c r="AV153">
        <v>1</v>
      </c>
      <c r="AW153">
        <v>1</v>
      </c>
      <c r="AZ153">
        <v>5.15</v>
      </c>
      <c r="BA153">
        <v>5.15</v>
      </c>
      <c r="BB153">
        <v>5.15</v>
      </c>
      <c r="BC153">
        <v>5.15</v>
      </c>
      <c r="BD153" t="s">
        <v>3</v>
      </c>
      <c r="BE153" t="s">
        <v>3</v>
      </c>
      <c r="BF153" t="s">
        <v>3</v>
      </c>
      <c r="BG153" t="s">
        <v>3</v>
      </c>
      <c r="BH153">
        <v>0</v>
      </c>
      <c r="BI153">
        <v>1</v>
      </c>
      <c r="BJ153" t="s">
        <v>252</v>
      </c>
      <c r="BM153">
        <v>16001</v>
      </c>
      <c r="BN153">
        <v>0</v>
      </c>
      <c r="BO153" t="s">
        <v>3</v>
      </c>
      <c r="BP153">
        <v>0</v>
      </c>
      <c r="BQ153">
        <v>2</v>
      </c>
      <c r="BR153">
        <v>0</v>
      </c>
      <c r="BS153">
        <v>5.15</v>
      </c>
      <c r="BT153">
        <v>1</v>
      </c>
      <c r="BU153">
        <v>1</v>
      </c>
      <c r="BV153">
        <v>1</v>
      </c>
      <c r="BW153">
        <v>1</v>
      </c>
      <c r="BX153">
        <v>1</v>
      </c>
      <c r="BY153" t="s">
        <v>3</v>
      </c>
      <c r="BZ153">
        <v>128</v>
      </c>
      <c r="CA153">
        <v>83</v>
      </c>
      <c r="CF153">
        <v>0</v>
      </c>
      <c r="CG153">
        <v>0</v>
      </c>
      <c r="CM153">
        <v>0</v>
      </c>
      <c r="CN153" t="s">
        <v>715</v>
      </c>
      <c r="CO153">
        <v>0</v>
      </c>
      <c r="CP153">
        <f t="shared" si="206"/>
        <v>31798.309999999998</v>
      </c>
      <c r="CQ153">
        <f t="shared" si="207"/>
        <v>353.3415</v>
      </c>
      <c r="CR153">
        <f t="shared" si="208"/>
        <v>3930.8018750000006</v>
      </c>
      <c r="CS153">
        <f t="shared" si="209"/>
        <v>535.921875</v>
      </c>
      <c r="CT153">
        <f t="shared" si="210"/>
        <v>9541.206725</v>
      </c>
      <c r="CU153">
        <f t="shared" si="211"/>
        <v>0</v>
      </c>
      <c r="CV153">
        <f t="shared" si="212"/>
        <v>186.76</v>
      </c>
      <c r="CW153">
        <f t="shared" si="213"/>
        <v>7.7625000000000002</v>
      </c>
      <c r="CX153">
        <f t="shared" si="214"/>
        <v>0</v>
      </c>
      <c r="CY153">
        <f t="shared" si="215"/>
        <v>26654.009999999995</v>
      </c>
      <c r="CZ153">
        <f t="shared" si="216"/>
        <v>16455.953999999998</v>
      </c>
      <c r="DC153" t="s">
        <v>3</v>
      </c>
      <c r="DD153" t="s">
        <v>3</v>
      </c>
      <c r="DE153" t="s">
        <v>17</v>
      </c>
      <c r="DF153" t="s">
        <v>17</v>
      </c>
      <c r="DG153" t="s">
        <v>18</v>
      </c>
      <c r="DH153" t="s">
        <v>3</v>
      </c>
      <c r="DI153" t="s">
        <v>18</v>
      </c>
      <c r="DJ153" t="s">
        <v>17</v>
      </c>
      <c r="DK153" t="s">
        <v>3</v>
      </c>
      <c r="DL153" t="s">
        <v>3</v>
      </c>
      <c r="DM153" t="s">
        <v>3</v>
      </c>
      <c r="DN153">
        <v>0</v>
      </c>
      <c r="DO153">
        <v>0</v>
      </c>
      <c r="DP153">
        <v>1</v>
      </c>
      <c r="DQ153">
        <v>1</v>
      </c>
      <c r="DU153">
        <v>1003</v>
      </c>
      <c r="DV153" t="s">
        <v>47</v>
      </c>
      <c r="DW153" t="s">
        <v>47</v>
      </c>
      <c r="DX153">
        <v>100</v>
      </c>
      <c r="EE153">
        <v>39174530</v>
      </c>
      <c r="EF153">
        <v>2</v>
      </c>
      <c r="EG153" t="s">
        <v>19</v>
      </c>
      <c r="EH153">
        <v>0</v>
      </c>
      <c r="EI153" t="s">
        <v>3</v>
      </c>
      <c r="EJ153">
        <v>1</v>
      </c>
      <c r="EK153">
        <v>16001</v>
      </c>
      <c r="EL153" t="s">
        <v>253</v>
      </c>
      <c r="EM153" t="s">
        <v>254</v>
      </c>
      <c r="EO153" t="s">
        <v>22</v>
      </c>
      <c r="EQ153">
        <v>131072</v>
      </c>
      <c r="ER153">
        <v>2290.23</v>
      </c>
      <c r="ES153">
        <v>68.61</v>
      </c>
      <c r="ET153">
        <v>610.61</v>
      </c>
      <c r="EU153">
        <v>83.25</v>
      </c>
      <c r="EV153">
        <v>1611.01</v>
      </c>
      <c r="EW153">
        <v>162.4</v>
      </c>
      <c r="EX153">
        <v>6.21</v>
      </c>
      <c r="EY153">
        <v>0</v>
      </c>
      <c r="FQ153">
        <v>0</v>
      </c>
      <c r="FR153">
        <f t="shared" si="217"/>
        <v>0</v>
      </c>
      <c r="FS153">
        <v>0</v>
      </c>
      <c r="FT153" t="s">
        <v>23</v>
      </c>
      <c r="FU153" t="s">
        <v>24</v>
      </c>
      <c r="FX153">
        <v>115.2</v>
      </c>
      <c r="FY153">
        <v>70.55</v>
      </c>
      <c r="GA153" t="s">
        <v>3</v>
      </c>
      <c r="GD153">
        <v>0</v>
      </c>
      <c r="GF153">
        <v>1874915790</v>
      </c>
      <c r="GG153">
        <v>1</v>
      </c>
      <c r="GH153">
        <v>1</v>
      </c>
      <c r="GI153">
        <v>4</v>
      </c>
      <c r="GJ153">
        <v>0</v>
      </c>
      <c r="GK153">
        <f>ROUND(R153*(S12)/100,2)</f>
        <v>0</v>
      </c>
      <c r="GL153">
        <f t="shared" si="218"/>
        <v>0</v>
      </c>
      <c r="GM153">
        <f t="shared" si="219"/>
        <v>74908.27</v>
      </c>
      <c r="GN153">
        <f t="shared" si="220"/>
        <v>74908.27</v>
      </c>
      <c r="GO153">
        <f t="shared" si="221"/>
        <v>0</v>
      </c>
      <c r="GP153">
        <f t="shared" si="222"/>
        <v>0</v>
      </c>
      <c r="GR153">
        <v>0</v>
      </c>
      <c r="GS153">
        <v>3</v>
      </c>
      <c r="GT153">
        <v>0</v>
      </c>
      <c r="GU153" t="s">
        <v>3</v>
      </c>
      <c r="GV153">
        <f t="shared" si="223"/>
        <v>0</v>
      </c>
      <c r="GW153">
        <v>1</v>
      </c>
      <c r="GX153">
        <f t="shared" si="224"/>
        <v>0</v>
      </c>
      <c r="HA153">
        <v>0</v>
      </c>
      <c r="HB153">
        <v>0</v>
      </c>
      <c r="IK153">
        <v>0</v>
      </c>
    </row>
    <row r="154" spans="1:255" x14ac:dyDescent="0.2">
      <c r="A154" s="2">
        <v>18</v>
      </c>
      <c r="B154" s="2">
        <v>1</v>
      </c>
      <c r="C154" s="2">
        <v>381</v>
      </c>
      <c r="D154" s="2"/>
      <c r="E154" s="2" t="s">
        <v>255</v>
      </c>
      <c r="F154" s="2" t="s">
        <v>256</v>
      </c>
      <c r="G154" s="2" t="s">
        <v>257</v>
      </c>
      <c r="H154" s="2" t="s">
        <v>209</v>
      </c>
      <c r="I154" s="2">
        <f>I152*J154</f>
        <v>21.51</v>
      </c>
      <c r="J154" s="2">
        <v>9.3521739130434796</v>
      </c>
      <c r="K154" s="2"/>
      <c r="L154" s="2"/>
      <c r="M154" s="2"/>
      <c r="N154" s="2"/>
      <c r="O154" s="2">
        <f t="shared" si="192"/>
        <v>6683.59</v>
      </c>
      <c r="P154" s="2">
        <f t="shared" si="193"/>
        <v>6683.59</v>
      </c>
      <c r="Q154" s="2">
        <f t="shared" si="194"/>
        <v>0</v>
      </c>
      <c r="R154" s="2">
        <f t="shared" si="195"/>
        <v>0</v>
      </c>
      <c r="S154" s="2">
        <f t="shared" si="196"/>
        <v>0</v>
      </c>
      <c r="T154" s="2">
        <f t="shared" si="197"/>
        <v>0</v>
      </c>
      <c r="U154" s="2">
        <f t="shared" si="198"/>
        <v>0</v>
      </c>
      <c r="V154" s="2">
        <f t="shared" si="199"/>
        <v>0</v>
      </c>
      <c r="W154" s="2">
        <f t="shared" si="200"/>
        <v>0</v>
      </c>
      <c r="X154" s="2">
        <f t="shared" si="201"/>
        <v>0</v>
      </c>
      <c r="Y154" s="2">
        <f t="shared" si="202"/>
        <v>0</v>
      </c>
      <c r="Z154" s="2"/>
      <c r="AA154" s="2">
        <v>39612628</v>
      </c>
      <c r="AB154" s="2">
        <f t="shared" si="203"/>
        <v>310.72000000000003</v>
      </c>
      <c r="AC154" s="2">
        <f t="shared" si="191"/>
        <v>310.72000000000003</v>
      </c>
      <c r="AD154" s="2">
        <f t="shared" ref="AD154:AD159" si="225">ROUND((((ET154)-(EU154))+AE154),6)</f>
        <v>0</v>
      </c>
      <c r="AE154" s="2">
        <f t="shared" ref="AE154:AF159" si="226">ROUND((EU154),6)</f>
        <v>0</v>
      </c>
      <c r="AF154" s="2">
        <f t="shared" si="226"/>
        <v>0</v>
      </c>
      <c r="AG154" s="2">
        <f t="shared" si="204"/>
        <v>0</v>
      </c>
      <c r="AH154" s="2">
        <f t="shared" ref="AH154:AI159" si="227">(EW154)</f>
        <v>0</v>
      </c>
      <c r="AI154" s="2">
        <f t="shared" si="227"/>
        <v>0</v>
      </c>
      <c r="AJ154" s="2">
        <f t="shared" si="205"/>
        <v>0</v>
      </c>
      <c r="AK154" s="2">
        <v>310.72000000000003</v>
      </c>
      <c r="AL154" s="2">
        <v>310.72000000000003</v>
      </c>
      <c r="AM154" s="2">
        <v>0</v>
      </c>
      <c r="AN154" s="2">
        <v>0</v>
      </c>
      <c r="AO154" s="2">
        <v>0</v>
      </c>
      <c r="AP154" s="2">
        <v>0</v>
      </c>
      <c r="AQ154" s="2">
        <v>0</v>
      </c>
      <c r="AR154" s="2">
        <v>0</v>
      </c>
      <c r="AS154" s="2">
        <v>0</v>
      </c>
      <c r="AT154" s="2">
        <v>117</v>
      </c>
      <c r="AU154" s="2">
        <v>76</v>
      </c>
      <c r="AV154" s="2">
        <v>1</v>
      </c>
      <c r="AW154" s="2">
        <v>1</v>
      </c>
      <c r="AX154" s="2"/>
      <c r="AY154" s="2"/>
      <c r="AZ154" s="2">
        <v>1</v>
      </c>
      <c r="BA154" s="2">
        <v>1</v>
      </c>
      <c r="BB154" s="2">
        <v>1</v>
      </c>
      <c r="BC154" s="2">
        <v>1</v>
      </c>
      <c r="BD154" s="2" t="s">
        <v>3</v>
      </c>
      <c r="BE154" s="2" t="s">
        <v>3</v>
      </c>
      <c r="BF154" s="2" t="s">
        <v>3</v>
      </c>
      <c r="BG154" s="2" t="s">
        <v>3</v>
      </c>
      <c r="BH154" s="2">
        <v>3</v>
      </c>
      <c r="BI154" s="2">
        <v>1</v>
      </c>
      <c r="BJ154" s="2" t="s">
        <v>258</v>
      </c>
      <c r="BK154" s="2"/>
      <c r="BL154" s="2"/>
      <c r="BM154" s="2">
        <v>22001</v>
      </c>
      <c r="BN154" s="2">
        <v>0</v>
      </c>
      <c r="BO154" s="2" t="s">
        <v>3</v>
      </c>
      <c r="BP154" s="2">
        <v>0</v>
      </c>
      <c r="BQ154" s="2">
        <v>2</v>
      </c>
      <c r="BR154" s="2">
        <v>0</v>
      </c>
      <c r="BS154" s="2">
        <v>1</v>
      </c>
      <c r="BT154" s="2">
        <v>1</v>
      </c>
      <c r="BU154" s="2">
        <v>1</v>
      </c>
      <c r="BV154" s="2">
        <v>1</v>
      </c>
      <c r="BW154" s="2">
        <v>1</v>
      </c>
      <c r="BX154" s="2">
        <v>1</v>
      </c>
      <c r="BY154" s="2" t="s">
        <v>3</v>
      </c>
      <c r="BZ154" s="2">
        <v>130</v>
      </c>
      <c r="CA154" s="2">
        <v>89</v>
      </c>
      <c r="CB154" s="2"/>
      <c r="CC154" s="2"/>
      <c r="CD154" s="2"/>
      <c r="CE154" s="2"/>
      <c r="CF154" s="2">
        <v>0</v>
      </c>
      <c r="CG154" s="2">
        <v>0</v>
      </c>
      <c r="CH154" s="2"/>
      <c r="CI154" s="2"/>
      <c r="CJ154" s="2"/>
      <c r="CK154" s="2"/>
      <c r="CL154" s="2"/>
      <c r="CM154" s="2">
        <v>0</v>
      </c>
      <c r="CN154" s="2" t="s">
        <v>3</v>
      </c>
      <c r="CO154" s="2">
        <v>0</v>
      </c>
      <c r="CP154" s="2">
        <f t="shared" si="206"/>
        <v>6683.59</v>
      </c>
      <c r="CQ154" s="2">
        <f t="shared" si="207"/>
        <v>310.72000000000003</v>
      </c>
      <c r="CR154" s="2">
        <f t="shared" si="208"/>
        <v>0</v>
      </c>
      <c r="CS154" s="2">
        <f t="shared" si="209"/>
        <v>0</v>
      </c>
      <c r="CT154" s="2">
        <f t="shared" si="210"/>
        <v>0</v>
      </c>
      <c r="CU154" s="2">
        <f t="shared" si="211"/>
        <v>0</v>
      </c>
      <c r="CV154" s="2">
        <f t="shared" si="212"/>
        <v>0</v>
      </c>
      <c r="CW154" s="2">
        <f t="shared" si="213"/>
        <v>0</v>
      </c>
      <c r="CX154" s="2">
        <f t="shared" si="214"/>
        <v>0</v>
      </c>
      <c r="CY154" s="2">
        <f t="shared" si="215"/>
        <v>0</v>
      </c>
      <c r="CZ154" s="2">
        <f t="shared" si="216"/>
        <v>0</v>
      </c>
      <c r="DA154" s="2"/>
      <c r="DB154" s="2"/>
      <c r="DC154" s="2" t="s">
        <v>3</v>
      </c>
      <c r="DD154" s="2" t="s">
        <v>3</v>
      </c>
      <c r="DE154" s="2" t="s">
        <v>3</v>
      </c>
      <c r="DF154" s="2" t="s">
        <v>3</v>
      </c>
      <c r="DG154" s="2" t="s">
        <v>3</v>
      </c>
      <c r="DH154" s="2" t="s">
        <v>3</v>
      </c>
      <c r="DI154" s="2" t="s">
        <v>3</v>
      </c>
      <c r="DJ154" s="2" t="s">
        <v>3</v>
      </c>
      <c r="DK154" s="2" t="s">
        <v>3</v>
      </c>
      <c r="DL154" s="2" t="s">
        <v>3</v>
      </c>
      <c r="DM154" s="2" t="s">
        <v>3</v>
      </c>
      <c r="DN154" s="2">
        <v>0</v>
      </c>
      <c r="DO154" s="2">
        <v>0</v>
      </c>
      <c r="DP154" s="2">
        <v>1</v>
      </c>
      <c r="DQ154" s="2">
        <v>1</v>
      </c>
      <c r="DR154" s="2"/>
      <c r="DS154" s="2"/>
      <c r="DT154" s="2"/>
      <c r="DU154" s="2">
        <v>1003</v>
      </c>
      <c r="DV154" s="2" t="s">
        <v>209</v>
      </c>
      <c r="DW154" s="2" t="s">
        <v>209</v>
      </c>
      <c r="DX154" s="2">
        <v>10</v>
      </c>
      <c r="DY154" s="2"/>
      <c r="DZ154" s="2"/>
      <c r="EA154" s="2"/>
      <c r="EB154" s="2"/>
      <c r="EC154" s="2"/>
      <c r="ED154" s="2"/>
      <c r="EE154" s="2">
        <v>39174536</v>
      </c>
      <c r="EF154" s="2">
        <v>2</v>
      </c>
      <c r="EG154" s="2" t="s">
        <v>19</v>
      </c>
      <c r="EH154" s="2">
        <v>0</v>
      </c>
      <c r="EI154" s="2" t="s">
        <v>3</v>
      </c>
      <c r="EJ154" s="2">
        <v>1</v>
      </c>
      <c r="EK154" s="2">
        <v>22001</v>
      </c>
      <c r="EL154" s="2" t="s">
        <v>192</v>
      </c>
      <c r="EM154" s="2" t="s">
        <v>193</v>
      </c>
      <c r="EN154" s="2"/>
      <c r="EO154" s="2" t="s">
        <v>3</v>
      </c>
      <c r="EP154" s="2"/>
      <c r="EQ154" s="2">
        <v>0</v>
      </c>
      <c r="ER154" s="2">
        <v>110.72</v>
      </c>
      <c r="ES154" s="2">
        <v>310.72000000000003</v>
      </c>
      <c r="ET154" s="2">
        <v>0</v>
      </c>
      <c r="EU154" s="2">
        <v>0</v>
      </c>
      <c r="EV154" s="2">
        <v>0</v>
      </c>
      <c r="EW154" s="2">
        <v>0</v>
      </c>
      <c r="EX154" s="2">
        <v>0</v>
      </c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>
        <v>0</v>
      </c>
      <c r="FR154" s="2">
        <f t="shared" si="217"/>
        <v>0</v>
      </c>
      <c r="FS154" s="2">
        <v>0</v>
      </c>
      <c r="FT154" s="2" t="s">
        <v>23</v>
      </c>
      <c r="FU154" s="2" t="s">
        <v>24</v>
      </c>
      <c r="FV154" s="2"/>
      <c r="FW154" s="2"/>
      <c r="FX154" s="2">
        <v>117</v>
      </c>
      <c r="FY154" s="2">
        <v>75.650000000000006</v>
      </c>
      <c r="FZ154" s="2"/>
      <c r="GA154" s="2" t="s">
        <v>211</v>
      </c>
      <c r="GB154" s="2"/>
      <c r="GC154" s="2"/>
      <c r="GD154" s="2">
        <v>0</v>
      </c>
      <c r="GE154" s="2"/>
      <c r="GF154" s="2">
        <v>1228416322</v>
      </c>
      <c r="GG154" s="2">
        <v>2</v>
      </c>
      <c r="GH154" s="2">
        <v>4</v>
      </c>
      <c r="GI154" s="2">
        <v>-2</v>
      </c>
      <c r="GJ154" s="2">
        <v>0</v>
      </c>
      <c r="GK154" s="2">
        <f>ROUND(R154*(R12)/100,2)</f>
        <v>0</v>
      </c>
      <c r="GL154" s="2">
        <f t="shared" si="218"/>
        <v>0</v>
      </c>
      <c r="GM154" s="2">
        <f t="shared" si="219"/>
        <v>6683.59</v>
      </c>
      <c r="GN154" s="2">
        <f t="shared" si="220"/>
        <v>6683.59</v>
      </c>
      <c r="GO154" s="2">
        <f t="shared" si="221"/>
        <v>0</v>
      </c>
      <c r="GP154" s="2">
        <f t="shared" si="222"/>
        <v>0</v>
      </c>
      <c r="GQ154" s="2"/>
      <c r="GR154" s="2">
        <v>0</v>
      </c>
      <c r="GS154" s="2">
        <v>2</v>
      </c>
      <c r="GT154" s="2">
        <v>0</v>
      </c>
      <c r="GU154" s="2" t="s">
        <v>3</v>
      </c>
      <c r="GV154" s="2">
        <f t="shared" si="223"/>
        <v>0</v>
      </c>
      <c r="GW154" s="2">
        <v>1</v>
      </c>
      <c r="GX154" s="2">
        <f t="shared" si="224"/>
        <v>0</v>
      </c>
      <c r="GY154" s="2"/>
      <c r="GZ154" s="2"/>
      <c r="HA154" s="2">
        <v>0</v>
      </c>
      <c r="HB154" s="2">
        <v>0</v>
      </c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>
        <v>0</v>
      </c>
      <c r="IL154" s="2"/>
      <c r="IM154" s="2"/>
      <c r="IN154" s="2"/>
      <c r="IO154" s="2"/>
      <c r="IP154" s="2"/>
      <c r="IQ154" s="2"/>
      <c r="IR154" s="2"/>
      <c r="IS154" s="2"/>
      <c r="IT154" s="2"/>
      <c r="IU154" s="2"/>
    </row>
    <row r="155" spans="1:255" x14ac:dyDescent="0.2">
      <c r="A155">
        <v>18</v>
      </c>
      <c r="B155">
        <v>1</v>
      </c>
      <c r="C155">
        <v>396</v>
      </c>
      <c r="E155" t="s">
        <v>255</v>
      </c>
      <c r="F155" t="s">
        <v>256</v>
      </c>
      <c r="G155" t="s">
        <v>257</v>
      </c>
      <c r="H155" t="s">
        <v>209</v>
      </c>
      <c r="I155">
        <f>I153*J155</f>
        <v>21.51</v>
      </c>
      <c r="J155">
        <v>9.3521739130434796</v>
      </c>
      <c r="O155">
        <f t="shared" si="192"/>
        <v>34420.47</v>
      </c>
      <c r="P155">
        <f t="shared" si="193"/>
        <v>34420.47</v>
      </c>
      <c r="Q155">
        <f t="shared" si="194"/>
        <v>0</v>
      </c>
      <c r="R155">
        <f t="shared" si="195"/>
        <v>0</v>
      </c>
      <c r="S155">
        <f t="shared" si="196"/>
        <v>0</v>
      </c>
      <c r="T155">
        <f t="shared" si="197"/>
        <v>0</v>
      </c>
      <c r="U155">
        <f t="shared" si="198"/>
        <v>0</v>
      </c>
      <c r="V155">
        <f t="shared" si="199"/>
        <v>0</v>
      </c>
      <c r="W155">
        <f t="shared" si="200"/>
        <v>0</v>
      </c>
      <c r="X155">
        <f t="shared" si="201"/>
        <v>0</v>
      </c>
      <c r="Y155">
        <f t="shared" si="202"/>
        <v>0</v>
      </c>
      <c r="AA155">
        <v>39612629</v>
      </c>
      <c r="AB155">
        <f t="shared" si="203"/>
        <v>310.72000000000003</v>
      </c>
      <c r="AC155">
        <f t="shared" si="191"/>
        <v>310.72000000000003</v>
      </c>
      <c r="AD155">
        <f t="shared" si="225"/>
        <v>0</v>
      </c>
      <c r="AE155">
        <f t="shared" si="226"/>
        <v>0</v>
      </c>
      <c r="AF155">
        <f t="shared" si="226"/>
        <v>0</v>
      </c>
      <c r="AG155">
        <f t="shared" si="204"/>
        <v>0</v>
      </c>
      <c r="AH155">
        <f t="shared" si="227"/>
        <v>0</v>
      </c>
      <c r="AI155">
        <f t="shared" si="227"/>
        <v>0</v>
      </c>
      <c r="AJ155">
        <f t="shared" si="205"/>
        <v>0</v>
      </c>
      <c r="AK155">
        <v>310.72000000000003</v>
      </c>
      <c r="AL155">
        <v>310.72000000000003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117</v>
      </c>
      <c r="AU155">
        <v>76</v>
      </c>
      <c r="AV155">
        <v>1</v>
      </c>
      <c r="AW155">
        <v>1</v>
      </c>
      <c r="AZ155">
        <v>5.15</v>
      </c>
      <c r="BA155">
        <v>1</v>
      </c>
      <c r="BB155">
        <v>1</v>
      </c>
      <c r="BC155">
        <v>5.15</v>
      </c>
      <c r="BD155" t="s">
        <v>3</v>
      </c>
      <c r="BE155" t="s">
        <v>3</v>
      </c>
      <c r="BF155" t="s">
        <v>3</v>
      </c>
      <c r="BG155" t="s">
        <v>3</v>
      </c>
      <c r="BH155">
        <v>3</v>
      </c>
      <c r="BI155">
        <v>1</v>
      </c>
      <c r="BJ155" t="s">
        <v>258</v>
      </c>
      <c r="BM155">
        <v>22001</v>
      </c>
      <c r="BN155">
        <v>0</v>
      </c>
      <c r="BO155" t="s">
        <v>3</v>
      </c>
      <c r="BP155">
        <v>0</v>
      </c>
      <c r="BQ155">
        <v>2</v>
      </c>
      <c r="BR155">
        <v>0</v>
      </c>
      <c r="BS155">
        <v>1</v>
      </c>
      <c r="BT155">
        <v>1</v>
      </c>
      <c r="BU155">
        <v>1</v>
      </c>
      <c r="BV155">
        <v>1</v>
      </c>
      <c r="BW155">
        <v>1</v>
      </c>
      <c r="BX155">
        <v>1</v>
      </c>
      <c r="BY155" t="s">
        <v>3</v>
      </c>
      <c r="BZ155">
        <v>130</v>
      </c>
      <c r="CA155">
        <v>89</v>
      </c>
      <c r="CF155">
        <v>0</v>
      </c>
      <c r="CG155">
        <v>0</v>
      </c>
      <c r="CM155">
        <v>0</v>
      </c>
      <c r="CN155" t="s">
        <v>3</v>
      </c>
      <c r="CO155">
        <v>0</v>
      </c>
      <c r="CP155">
        <f t="shared" si="206"/>
        <v>34420.47</v>
      </c>
      <c r="CQ155">
        <f t="shared" si="207"/>
        <v>1600.2080000000003</v>
      </c>
      <c r="CR155">
        <f t="shared" si="208"/>
        <v>0</v>
      </c>
      <c r="CS155">
        <f t="shared" si="209"/>
        <v>0</v>
      </c>
      <c r="CT155">
        <f t="shared" si="210"/>
        <v>0</v>
      </c>
      <c r="CU155">
        <f t="shared" si="211"/>
        <v>0</v>
      </c>
      <c r="CV155">
        <f t="shared" si="212"/>
        <v>0</v>
      </c>
      <c r="CW155">
        <f t="shared" si="213"/>
        <v>0</v>
      </c>
      <c r="CX155">
        <f t="shared" si="214"/>
        <v>0</v>
      </c>
      <c r="CY155">
        <f t="shared" si="215"/>
        <v>0</v>
      </c>
      <c r="CZ155">
        <f t="shared" si="216"/>
        <v>0</v>
      </c>
      <c r="DC155" t="s">
        <v>3</v>
      </c>
      <c r="DD155" t="s">
        <v>3</v>
      </c>
      <c r="DE155" t="s">
        <v>3</v>
      </c>
      <c r="DF155" t="s">
        <v>3</v>
      </c>
      <c r="DG155" t="s">
        <v>3</v>
      </c>
      <c r="DH155" t="s">
        <v>3</v>
      </c>
      <c r="DI155" t="s">
        <v>3</v>
      </c>
      <c r="DJ155" t="s">
        <v>3</v>
      </c>
      <c r="DK155" t="s">
        <v>3</v>
      </c>
      <c r="DL155" t="s">
        <v>3</v>
      </c>
      <c r="DM155" t="s">
        <v>3</v>
      </c>
      <c r="DN155">
        <v>0</v>
      </c>
      <c r="DO155">
        <v>0</v>
      </c>
      <c r="DP155">
        <v>1</v>
      </c>
      <c r="DQ155">
        <v>1</v>
      </c>
      <c r="DU155">
        <v>1003</v>
      </c>
      <c r="DV155" t="s">
        <v>209</v>
      </c>
      <c r="DW155" t="s">
        <v>209</v>
      </c>
      <c r="DX155">
        <v>10</v>
      </c>
      <c r="EE155">
        <v>39174536</v>
      </c>
      <c r="EF155">
        <v>2</v>
      </c>
      <c r="EG155" t="s">
        <v>19</v>
      </c>
      <c r="EH155">
        <v>0</v>
      </c>
      <c r="EI155" t="s">
        <v>3</v>
      </c>
      <c r="EJ155">
        <v>1</v>
      </c>
      <c r="EK155">
        <v>22001</v>
      </c>
      <c r="EL155" t="s">
        <v>192</v>
      </c>
      <c r="EM155" t="s">
        <v>193</v>
      </c>
      <c r="EO155" t="s">
        <v>3</v>
      </c>
      <c r="EQ155">
        <v>0</v>
      </c>
      <c r="ER155">
        <v>310.72000000000003</v>
      </c>
      <c r="ES155">
        <v>310.72000000000003</v>
      </c>
      <c r="ET155">
        <v>0</v>
      </c>
      <c r="EU155">
        <v>0</v>
      </c>
      <c r="EV155">
        <v>0</v>
      </c>
      <c r="EW155">
        <v>0</v>
      </c>
      <c r="EX155">
        <v>0</v>
      </c>
      <c r="FQ155">
        <v>0</v>
      </c>
      <c r="FR155">
        <f t="shared" si="217"/>
        <v>0</v>
      </c>
      <c r="FS155">
        <v>0</v>
      </c>
      <c r="FT155" t="s">
        <v>23</v>
      </c>
      <c r="FU155" t="s">
        <v>24</v>
      </c>
      <c r="FX155">
        <v>117</v>
      </c>
      <c r="FY155">
        <v>75.650000000000006</v>
      </c>
      <c r="GA155" t="s">
        <v>211</v>
      </c>
      <c r="GD155">
        <v>0</v>
      </c>
      <c r="GF155">
        <v>1228416322</v>
      </c>
      <c r="GG155">
        <v>1</v>
      </c>
      <c r="GH155">
        <v>0</v>
      </c>
      <c r="GI155">
        <v>4</v>
      </c>
      <c r="GJ155">
        <v>0</v>
      </c>
      <c r="GK155">
        <f>ROUND(R155*(S12)/100,2)</f>
        <v>0</v>
      </c>
      <c r="GL155">
        <f t="shared" si="218"/>
        <v>0</v>
      </c>
      <c r="GM155">
        <f t="shared" si="219"/>
        <v>34420.47</v>
      </c>
      <c r="GN155">
        <f t="shared" si="220"/>
        <v>34420.47</v>
      </c>
      <c r="GO155">
        <f t="shared" si="221"/>
        <v>0</v>
      </c>
      <c r="GP155">
        <f t="shared" si="222"/>
        <v>0</v>
      </c>
      <c r="GR155">
        <v>0</v>
      </c>
      <c r="GS155">
        <v>4</v>
      </c>
      <c r="GT155">
        <v>0</v>
      </c>
      <c r="GU155" t="s">
        <v>3</v>
      </c>
      <c r="GV155">
        <f t="shared" si="223"/>
        <v>0</v>
      </c>
      <c r="GW155">
        <v>1</v>
      </c>
      <c r="GX155">
        <f t="shared" si="224"/>
        <v>0</v>
      </c>
      <c r="HA155">
        <v>0</v>
      </c>
      <c r="HB155">
        <v>0</v>
      </c>
      <c r="IK155">
        <v>0</v>
      </c>
    </row>
    <row r="156" spans="1:255" x14ac:dyDescent="0.2">
      <c r="A156" s="2">
        <v>18</v>
      </c>
      <c r="B156" s="2">
        <v>1</v>
      </c>
      <c r="C156" s="2">
        <v>383</v>
      </c>
      <c r="D156" s="2"/>
      <c r="E156" s="2" t="s">
        <v>259</v>
      </c>
      <c r="F156" s="2" t="s">
        <v>260</v>
      </c>
      <c r="G156" s="2" t="s">
        <v>261</v>
      </c>
      <c r="H156" s="2" t="s">
        <v>99</v>
      </c>
      <c r="I156" s="2">
        <f>I152*J156</f>
        <v>2</v>
      </c>
      <c r="J156" s="2">
        <v>0.86956521739130443</v>
      </c>
      <c r="K156" s="2"/>
      <c r="L156" s="2"/>
      <c r="M156" s="2"/>
      <c r="N156" s="2"/>
      <c r="O156" s="2">
        <f t="shared" si="192"/>
        <v>563.6</v>
      </c>
      <c r="P156" s="2">
        <f t="shared" si="193"/>
        <v>563.6</v>
      </c>
      <c r="Q156" s="2">
        <f t="shared" si="194"/>
        <v>0</v>
      </c>
      <c r="R156" s="2">
        <f t="shared" si="195"/>
        <v>0</v>
      </c>
      <c r="S156" s="2">
        <f t="shared" si="196"/>
        <v>0</v>
      </c>
      <c r="T156" s="2">
        <f t="shared" si="197"/>
        <v>0</v>
      </c>
      <c r="U156" s="2">
        <f t="shared" si="198"/>
        <v>0</v>
      </c>
      <c r="V156" s="2">
        <f t="shared" si="199"/>
        <v>0</v>
      </c>
      <c r="W156" s="2">
        <f t="shared" si="200"/>
        <v>0</v>
      </c>
      <c r="X156" s="2">
        <f t="shared" si="201"/>
        <v>0</v>
      </c>
      <c r="Y156" s="2">
        <f t="shared" si="202"/>
        <v>0</v>
      </c>
      <c r="Z156" s="2"/>
      <c r="AA156" s="2">
        <v>39612628</v>
      </c>
      <c r="AB156" s="2">
        <f t="shared" si="203"/>
        <v>281.8</v>
      </c>
      <c r="AC156" s="2">
        <f t="shared" si="191"/>
        <v>281.8</v>
      </c>
      <c r="AD156" s="2">
        <f t="shared" si="225"/>
        <v>0</v>
      </c>
      <c r="AE156" s="2">
        <f t="shared" si="226"/>
        <v>0</v>
      </c>
      <c r="AF156" s="2">
        <f t="shared" si="226"/>
        <v>0</v>
      </c>
      <c r="AG156" s="2">
        <f t="shared" si="204"/>
        <v>0</v>
      </c>
      <c r="AH156" s="2">
        <f t="shared" si="227"/>
        <v>0</v>
      </c>
      <c r="AI156" s="2">
        <f t="shared" si="227"/>
        <v>0</v>
      </c>
      <c r="AJ156" s="2">
        <f t="shared" si="205"/>
        <v>0</v>
      </c>
      <c r="AK156" s="2">
        <v>281.8</v>
      </c>
      <c r="AL156" s="2">
        <v>281.8</v>
      </c>
      <c r="AM156" s="2">
        <v>0</v>
      </c>
      <c r="AN156" s="2">
        <v>0</v>
      </c>
      <c r="AO156" s="2">
        <v>0</v>
      </c>
      <c r="AP156" s="2">
        <v>0</v>
      </c>
      <c r="AQ156" s="2">
        <v>0</v>
      </c>
      <c r="AR156" s="2">
        <v>0</v>
      </c>
      <c r="AS156" s="2">
        <v>0</v>
      </c>
      <c r="AT156" s="2">
        <v>115</v>
      </c>
      <c r="AU156" s="2">
        <v>71</v>
      </c>
      <c r="AV156" s="2">
        <v>1</v>
      </c>
      <c r="AW156" s="2">
        <v>1</v>
      </c>
      <c r="AX156" s="2"/>
      <c r="AY156" s="2"/>
      <c r="AZ156" s="2">
        <v>1</v>
      </c>
      <c r="BA156" s="2">
        <v>1</v>
      </c>
      <c r="BB156" s="2">
        <v>1</v>
      </c>
      <c r="BC156" s="2">
        <v>1</v>
      </c>
      <c r="BD156" s="2" t="s">
        <v>3</v>
      </c>
      <c r="BE156" s="2" t="s">
        <v>3</v>
      </c>
      <c r="BF156" s="2" t="s">
        <v>3</v>
      </c>
      <c r="BG156" s="2" t="s">
        <v>3</v>
      </c>
      <c r="BH156" s="2">
        <v>3</v>
      </c>
      <c r="BI156" s="2">
        <v>1</v>
      </c>
      <c r="BJ156" s="2" t="s">
        <v>262</v>
      </c>
      <c r="BK156" s="2"/>
      <c r="BL156" s="2"/>
      <c r="BM156" s="2">
        <v>16001</v>
      </c>
      <c r="BN156" s="2">
        <v>0</v>
      </c>
      <c r="BO156" s="2" t="s">
        <v>3</v>
      </c>
      <c r="BP156" s="2">
        <v>0</v>
      </c>
      <c r="BQ156" s="2">
        <v>2</v>
      </c>
      <c r="BR156" s="2">
        <v>0</v>
      </c>
      <c r="BS156" s="2">
        <v>1</v>
      </c>
      <c r="BT156" s="2">
        <v>1</v>
      </c>
      <c r="BU156" s="2">
        <v>1</v>
      </c>
      <c r="BV156" s="2">
        <v>1</v>
      </c>
      <c r="BW156" s="2">
        <v>1</v>
      </c>
      <c r="BX156" s="2">
        <v>1</v>
      </c>
      <c r="BY156" s="2" t="s">
        <v>3</v>
      </c>
      <c r="BZ156" s="2">
        <v>128</v>
      </c>
      <c r="CA156" s="2">
        <v>83</v>
      </c>
      <c r="CB156" s="2"/>
      <c r="CC156" s="2"/>
      <c r="CD156" s="2"/>
      <c r="CE156" s="2"/>
      <c r="CF156" s="2">
        <v>0</v>
      </c>
      <c r="CG156" s="2">
        <v>0</v>
      </c>
      <c r="CH156" s="2"/>
      <c r="CI156" s="2"/>
      <c r="CJ156" s="2"/>
      <c r="CK156" s="2"/>
      <c r="CL156" s="2"/>
      <c r="CM156" s="2">
        <v>0</v>
      </c>
      <c r="CN156" s="2" t="s">
        <v>3</v>
      </c>
      <c r="CO156" s="2">
        <v>0</v>
      </c>
      <c r="CP156" s="2">
        <f t="shared" si="206"/>
        <v>563.6</v>
      </c>
      <c r="CQ156" s="2">
        <f t="shared" si="207"/>
        <v>281.8</v>
      </c>
      <c r="CR156" s="2">
        <f t="shared" si="208"/>
        <v>0</v>
      </c>
      <c r="CS156" s="2">
        <f t="shared" si="209"/>
        <v>0</v>
      </c>
      <c r="CT156" s="2">
        <f t="shared" si="210"/>
        <v>0</v>
      </c>
      <c r="CU156" s="2">
        <f t="shared" si="211"/>
        <v>0</v>
      </c>
      <c r="CV156" s="2">
        <f t="shared" si="212"/>
        <v>0</v>
      </c>
      <c r="CW156" s="2">
        <f t="shared" si="213"/>
        <v>0</v>
      </c>
      <c r="CX156" s="2">
        <f t="shared" si="214"/>
        <v>0</v>
      </c>
      <c r="CY156" s="2">
        <f t="shared" si="215"/>
        <v>0</v>
      </c>
      <c r="CZ156" s="2">
        <f t="shared" si="216"/>
        <v>0</v>
      </c>
      <c r="DA156" s="2"/>
      <c r="DB156" s="2"/>
      <c r="DC156" s="2" t="s">
        <v>3</v>
      </c>
      <c r="DD156" s="2" t="s">
        <v>3</v>
      </c>
      <c r="DE156" s="2" t="s">
        <v>3</v>
      </c>
      <c r="DF156" s="2" t="s">
        <v>3</v>
      </c>
      <c r="DG156" s="2" t="s">
        <v>3</v>
      </c>
      <c r="DH156" s="2" t="s">
        <v>3</v>
      </c>
      <c r="DI156" s="2" t="s">
        <v>3</v>
      </c>
      <c r="DJ156" s="2" t="s">
        <v>3</v>
      </c>
      <c r="DK156" s="2" t="s">
        <v>3</v>
      </c>
      <c r="DL156" s="2" t="s">
        <v>3</v>
      </c>
      <c r="DM156" s="2" t="s">
        <v>3</v>
      </c>
      <c r="DN156" s="2">
        <v>0</v>
      </c>
      <c r="DO156" s="2">
        <v>0</v>
      </c>
      <c r="DP156" s="2">
        <v>1</v>
      </c>
      <c r="DQ156" s="2">
        <v>1</v>
      </c>
      <c r="DR156" s="2"/>
      <c r="DS156" s="2"/>
      <c r="DT156" s="2"/>
      <c r="DU156" s="2">
        <v>1010</v>
      </c>
      <c r="DV156" s="2" t="s">
        <v>99</v>
      </c>
      <c r="DW156" s="2" t="s">
        <v>99</v>
      </c>
      <c r="DX156" s="2">
        <v>1</v>
      </c>
      <c r="DY156" s="2"/>
      <c r="DZ156" s="2"/>
      <c r="EA156" s="2"/>
      <c r="EB156" s="2"/>
      <c r="EC156" s="2"/>
      <c r="ED156" s="2"/>
      <c r="EE156" s="2">
        <v>39174530</v>
      </c>
      <c r="EF156" s="2">
        <v>2</v>
      </c>
      <c r="EG156" s="2" t="s">
        <v>19</v>
      </c>
      <c r="EH156" s="2">
        <v>0</v>
      </c>
      <c r="EI156" s="2" t="s">
        <v>3</v>
      </c>
      <c r="EJ156" s="2">
        <v>1</v>
      </c>
      <c r="EK156" s="2">
        <v>16001</v>
      </c>
      <c r="EL156" s="2" t="s">
        <v>253</v>
      </c>
      <c r="EM156" s="2" t="s">
        <v>254</v>
      </c>
      <c r="EN156" s="2"/>
      <c r="EO156" s="2" t="s">
        <v>3</v>
      </c>
      <c r="EP156" s="2"/>
      <c r="EQ156" s="2">
        <v>0</v>
      </c>
      <c r="ER156" s="2">
        <v>281.8</v>
      </c>
      <c r="ES156" s="2">
        <v>281.8</v>
      </c>
      <c r="ET156" s="2">
        <v>0</v>
      </c>
      <c r="EU156" s="2">
        <v>0</v>
      </c>
      <c r="EV156" s="2">
        <v>0</v>
      </c>
      <c r="EW156" s="2">
        <v>0</v>
      </c>
      <c r="EX156" s="2">
        <v>0</v>
      </c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>
        <v>0</v>
      </c>
      <c r="FR156" s="2">
        <f t="shared" si="217"/>
        <v>0</v>
      </c>
      <c r="FS156" s="2">
        <v>0</v>
      </c>
      <c r="FT156" s="2" t="s">
        <v>23</v>
      </c>
      <c r="FU156" s="2" t="s">
        <v>24</v>
      </c>
      <c r="FV156" s="2"/>
      <c r="FW156" s="2"/>
      <c r="FX156" s="2">
        <v>115.2</v>
      </c>
      <c r="FY156" s="2">
        <v>70.55</v>
      </c>
      <c r="FZ156" s="2"/>
      <c r="GA156" s="2" t="s">
        <v>3</v>
      </c>
      <c r="GB156" s="2"/>
      <c r="GC156" s="2"/>
      <c r="GD156" s="2">
        <v>0</v>
      </c>
      <c r="GE156" s="2"/>
      <c r="GF156" s="2">
        <v>-1685135105</v>
      </c>
      <c r="GG156" s="2">
        <v>2</v>
      </c>
      <c r="GH156" s="2">
        <v>1</v>
      </c>
      <c r="GI156" s="2">
        <v>-2</v>
      </c>
      <c r="GJ156" s="2">
        <v>0</v>
      </c>
      <c r="GK156" s="2">
        <f>ROUND(R156*(R12)/100,2)</f>
        <v>0</v>
      </c>
      <c r="GL156" s="2">
        <f t="shared" si="218"/>
        <v>0</v>
      </c>
      <c r="GM156" s="2">
        <f t="shared" si="219"/>
        <v>563.6</v>
      </c>
      <c r="GN156" s="2">
        <f t="shared" si="220"/>
        <v>563.6</v>
      </c>
      <c r="GO156" s="2">
        <f t="shared" si="221"/>
        <v>0</v>
      </c>
      <c r="GP156" s="2">
        <f t="shared" si="222"/>
        <v>0</v>
      </c>
      <c r="GQ156" s="2"/>
      <c r="GR156" s="2">
        <v>0</v>
      </c>
      <c r="GS156" s="2">
        <v>3</v>
      </c>
      <c r="GT156" s="2">
        <v>0</v>
      </c>
      <c r="GU156" s="2" t="s">
        <v>3</v>
      </c>
      <c r="GV156" s="2">
        <f t="shared" si="223"/>
        <v>0</v>
      </c>
      <c r="GW156" s="2">
        <v>1</v>
      </c>
      <c r="GX156" s="2">
        <f t="shared" si="224"/>
        <v>0</v>
      </c>
      <c r="GY156" s="2"/>
      <c r="GZ156" s="2"/>
      <c r="HA156" s="2">
        <v>0</v>
      </c>
      <c r="HB156" s="2">
        <v>0</v>
      </c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>
        <v>0</v>
      </c>
      <c r="IL156" s="2"/>
      <c r="IM156" s="2"/>
      <c r="IN156" s="2"/>
      <c r="IO156" s="2"/>
      <c r="IP156" s="2"/>
      <c r="IQ156" s="2"/>
      <c r="IR156" s="2"/>
      <c r="IS156" s="2"/>
      <c r="IT156" s="2"/>
      <c r="IU156" s="2"/>
    </row>
    <row r="157" spans="1:255" x14ac:dyDescent="0.2">
      <c r="A157">
        <v>18</v>
      </c>
      <c r="B157">
        <v>1</v>
      </c>
      <c r="C157">
        <v>398</v>
      </c>
      <c r="E157" t="s">
        <v>259</v>
      </c>
      <c r="F157" t="s">
        <v>260</v>
      </c>
      <c r="G157" t="s">
        <v>261</v>
      </c>
      <c r="H157" t="s">
        <v>99</v>
      </c>
      <c r="I157">
        <f>I153*J157</f>
        <v>2</v>
      </c>
      <c r="J157">
        <v>0.86956521739130443</v>
      </c>
      <c r="O157">
        <f t="shared" si="192"/>
        <v>2902.54</v>
      </c>
      <c r="P157">
        <f t="shared" si="193"/>
        <v>2902.54</v>
      </c>
      <c r="Q157">
        <f t="shared" si="194"/>
        <v>0</v>
      </c>
      <c r="R157">
        <f t="shared" si="195"/>
        <v>0</v>
      </c>
      <c r="S157">
        <f t="shared" si="196"/>
        <v>0</v>
      </c>
      <c r="T157">
        <f t="shared" si="197"/>
        <v>0</v>
      </c>
      <c r="U157">
        <f t="shared" si="198"/>
        <v>0</v>
      </c>
      <c r="V157">
        <f t="shared" si="199"/>
        <v>0</v>
      </c>
      <c r="W157">
        <f t="shared" si="200"/>
        <v>0</v>
      </c>
      <c r="X157">
        <f t="shared" si="201"/>
        <v>0</v>
      </c>
      <c r="Y157">
        <f t="shared" si="202"/>
        <v>0</v>
      </c>
      <c r="AA157">
        <v>39612629</v>
      </c>
      <c r="AB157">
        <f t="shared" si="203"/>
        <v>281.8</v>
      </c>
      <c r="AC157">
        <f t="shared" si="191"/>
        <v>281.8</v>
      </c>
      <c r="AD157">
        <f t="shared" si="225"/>
        <v>0</v>
      </c>
      <c r="AE157">
        <f t="shared" si="226"/>
        <v>0</v>
      </c>
      <c r="AF157">
        <f t="shared" si="226"/>
        <v>0</v>
      </c>
      <c r="AG157">
        <f t="shared" si="204"/>
        <v>0</v>
      </c>
      <c r="AH157">
        <f t="shared" si="227"/>
        <v>0</v>
      </c>
      <c r="AI157">
        <f t="shared" si="227"/>
        <v>0</v>
      </c>
      <c r="AJ157">
        <f t="shared" si="205"/>
        <v>0</v>
      </c>
      <c r="AK157">
        <v>281.8</v>
      </c>
      <c r="AL157">
        <v>281.8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115</v>
      </c>
      <c r="AU157">
        <v>71</v>
      </c>
      <c r="AV157">
        <v>1</v>
      </c>
      <c r="AW157">
        <v>1</v>
      </c>
      <c r="AZ157">
        <v>5.15</v>
      </c>
      <c r="BA157">
        <v>1</v>
      </c>
      <c r="BB157">
        <v>1</v>
      </c>
      <c r="BC157">
        <v>5.15</v>
      </c>
      <c r="BD157" t="s">
        <v>3</v>
      </c>
      <c r="BE157" t="s">
        <v>3</v>
      </c>
      <c r="BF157" t="s">
        <v>3</v>
      </c>
      <c r="BG157" t="s">
        <v>3</v>
      </c>
      <c r="BH157">
        <v>3</v>
      </c>
      <c r="BI157">
        <v>1</v>
      </c>
      <c r="BJ157" t="s">
        <v>262</v>
      </c>
      <c r="BM157">
        <v>16001</v>
      </c>
      <c r="BN157">
        <v>0</v>
      </c>
      <c r="BO157" t="s">
        <v>3</v>
      </c>
      <c r="BP157">
        <v>0</v>
      </c>
      <c r="BQ157">
        <v>2</v>
      </c>
      <c r="BR157">
        <v>0</v>
      </c>
      <c r="BS157">
        <v>1</v>
      </c>
      <c r="BT157">
        <v>1</v>
      </c>
      <c r="BU157">
        <v>1</v>
      </c>
      <c r="BV157">
        <v>1</v>
      </c>
      <c r="BW157">
        <v>1</v>
      </c>
      <c r="BX157">
        <v>1</v>
      </c>
      <c r="BY157" t="s">
        <v>3</v>
      </c>
      <c r="BZ157">
        <v>128</v>
      </c>
      <c r="CA157">
        <v>83</v>
      </c>
      <c r="CF157">
        <v>0</v>
      </c>
      <c r="CG157">
        <v>0</v>
      </c>
      <c r="CM157">
        <v>0</v>
      </c>
      <c r="CN157" t="s">
        <v>3</v>
      </c>
      <c r="CO157">
        <v>0</v>
      </c>
      <c r="CP157">
        <f t="shared" si="206"/>
        <v>2902.54</v>
      </c>
      <c r="CQ157">
        <f t="shared" si="207"/>
        <v>1451.2700000000002</v>
      </c>
      <c r="CR157">
        <f t="shared" si="208"/>
        <v>0</v>
      </c>
      <c r="CS157">
        <f t="shared" si="209"/>
        <v>0</v>
      </c>
      <c r="CT157">
        <f t="shared" si="210"/>
        <v>0</v>
      </c>
      <c r="CU157">
        <f t="shared" si="211"/>
        <v>0</v>
      </c>
      <c r="CV157">
        <f t="shared" si="212"/>
        <v>0</v>
      </c>
      <c r="CW157">
        <f t="shared" si="213"/>
        <v>0</v>
      </c>
      <c r="CX157">
        <f t="shared" si="214"/>
        <v>0</v>
      </c>
      <c r="CY157">
        <f t="shared" si="215"/>
        <v>0</v>
      </c>
      <c r="CZ157">
        <f t="shared" si="216"/>
        <v>0</v>
      </c>
      <c r="DC157" t="s">
        <v>3</v>
      </c>
      <c r="DD157" t="s">
        <v>3</v>
      </c>
      <c r="DE157" t="s">
        <v>3</v>
      </c>
      <c r="DF157" t="s">
        <v>3</v>
      </c>
      <c r="DG157" t="s">
        <v>3</v>
      </c>
      <c r="DH157" t="s">
        <v>3</v>
      </c>
      <c r="DI157" t="s">
        <v>3</v>
      </c>
      <c r="DJ157" t="s">
        <v>3</v>
      </c>
      <c r="DK157" t="s">
        <v>3</v>
      </c>
      <c r="DL157" t="s">
        <v>3</v>
      </c>
      <c r="DM157" t="s">
        <v>3</v>
      </c>
      <c r="DN157">
        <v>0</v>
      </c>
      <c r="DO157">
        <v>0</v>
      </c>
      <c r="DP157">
        <v>1</v>
      </c>
      <c r="DQ157">
        <v>1</v>
      </c>
      <c r="DU157">
        <v>1010</v>
      </c>
      <c r="DV157" t="s">
        <v>99</v>
      </c>
      <c r="DW157" t="s">
        <v>99</v>
      </c>
      <c r="DX157">
        <v>1</v>
      </c>
      <c r="EE157">
        <v>39174530</v>
      </c>
      <c r="EF157">
        <v>2</v>
      </c>
      <c r="EG157" t="s">
        <v>19</v>
      </c>
      <c r="EH157">
        <v>0</v>
      </c>
      <c r="EI157" t="s">
        <v>3</v>
      </c>
      <c r="EJ157">
        <v>1</v>
      </c>
      <c r="EK157">
        <v>16001</v>
      </c>
      <c r="EL157" t="s">
        <v>253</v>
      </c>
      <c r="EM157" t="s">
        <v>254</v>
      </c>
      <c r="EO157" t="s">
        <v>3</v>
      </c>
      <c r="EQ157">
        <v>0</v>
      </c>
      <c r="ER157">
        <v>281.8</v>
      </c>
      <c r="ES157">
        <v>281.8</v>
      </c>
      <c r="ET157">
        <v>0</v>
      </c>
      <c r="EU157">
        <v>0</v>
      </c>
      <c r="EV157">
        <v>0</v>
      </c>
      <c r="EW157">
        <v>0</v>
      </c>
      <c r="EX157">
        <v>0</v>
      </c>
      <c r="FQ157">
        <v>0</v>
      </c>
      <c r="FR157">
        <f t="shared" si="217"/>
        <v>0</v>
      </c>
      <c r="FS157">
        <v>0</v>
      </c>
      <c r="FT157" t="s">
        <v>23</v>
      </c>
      <c r="FU157" t="s">
        <v>24</v>
      </c>
      <c r="FX157">
        <v>115.2</v>
      </c>
      <c r="FY157">
        <v>70.55</v>
      </c>
      <c r="GA157" t="s">
        <v>3</v>
      </c>
      <c r="GD157">
        <v>0</v>
      </c>
      <c r="GF157">
        <v>-1685135105</v>
      </c>
      <c r="GG157">
        <v>1</v>
      </c>
      <c r="GH157">
        <v>1</v>
      </c>
      <c r="GI157">
        <v>4</v>
      </c>
      <c r="GJ157">
        <v>0</v>
      </c>
      <c r="GK157">
        <f>ROUND(R157*(S12)/100,2)</f>
        <v>0</v>
      </c>
      <c r="GL157">
        <f t="shared" si="218"/>
        <v>0</v>
      </c>
      <c r="GM157">
        <f t="shared" si="219"/>
        <v>2902.54</v>
      </c>
      <c r="GN157">
        <f t="shared" si="220"/>
        <v>2902.54</v>
      </c>
      <c r="GO157">
        <f t="shared" si="221"/>
        <v>0</v>
      </c>
      <c r="GP157">
        <f t="shared" si="222"/>
        <v>0</v>
      </c>
      <c r="GR157">
        <v>0</v>
      </c>
      <c r="GS157">
        <v>3</v>
      </c>
      <c r="GT157">
        <v>0</v>
      </c>
      <c r="GU157" t="s">
        <v>3</v>
      </c>
      <c r="GV157">
        <f t="shared" si="223"/>
        <v>0</v>
      </c>
      <c r="GW157">
        <v>1</v>
      </c>
      <c r="GX157">
        <f t="shared" si="224"/>
        <v>0</v>
      </c>
      <c r="HA157">
        <v>0</v>
      </c>
      <c r="HB157">
        <v>0</v>
      </c>
      <c r="IK157">
        <v>0</v>
      </c>
    </row>
    <row r="158" spans="1:255" x14ac:dyDescent="0.2">
      <c r="A158" s="2">
        <v>18</v>
      </c>
      <c r="B158" s="2">
        <v>1</v>
      </c>
      <c r="C158" s="2">
        <v>382</v>
      </c>
      <c r="D158" s="2"/>
      <c r="E158" s="2" t="s">
        <v>263</v>
      </c>
      <c r="F158" s="2" t="s">
        <v>204</v>
      </c>
      <c r="G158" s="2" t="s">
        <v>205</v>
      </c>
      <c r="H158" s="2" t="s">
        <v>92</v>
      </c>
      <c r="I158" s="2">
        <f>I152*J158</f>
        <v>215.51</v>
      </c>
      <c r="J158" s="2">
        <v>93.7</v>
      </c>
      <c r="K158" s="2"/>
      <c r="L158" s="2"/>
      <c r="M158" s="2"/>
      <c r="N158" s="2"/>
      <c r="O158" s="2">
        <f t="shared" si="192"/>
        <v>0</v>
      </c>
      <c r="P158" s="2">
        <f t="shared" si="193"/>
        <v>0</v>
      </c>
      <c r="Q158" s="2">
        <f t="shared" si="194"/>
        <v>0</v>
      </c>
      <c r="R158" s="2">
        <f t="shared" si="195"/>
        <v>0</v>
      </c>
      <c r="S158" s="2">
        <f t="shared" si="196"/>
        <v>0</v>
      </c>
      <c r="T158" s="2">
        <f t="shared" si="197"/>
        <v>0</v>
      </c>
      <c r="U158" s="2">
        <f t="shared" si="198"/>
        <v>0</v>
      </c>
      <c r="V158" s="2">
        <f t="shared" si="199"/>
        <v>0</v>
      </c>
      <c r="W158" s="2">
        <f t="shared" si="200"/>
        <v>0</v>
      </c>
      <c r="X158" s="2">
        <f t="shared" si="201"/>
        <v>0</v>
      </c>
      <c r="Y158" s="2">
        <f t="shared" si="202"/>
        <v>0</v>
      </c>
      <c r="Z158" s="2"/>
      <c r="AA158" s="2">
        <v>39612628</v>
      </c>
      <c r="AB158" s="2">
        <f t="shared" si="203"/>
        <v>0</v>
      </c>
      <c r="AC158" s="2">
        <f t="shared" si="191"/>
        <v>0</v>
      </c>
      <c r="AD158" s="2">
        <f t="shared" si="225"/>
        <v>0</v>
      </c>
      <c r="AE158" s="2">
        <f t="shared" si="226"/>
        <v>0</v>
      </c>
      <c r="AF158" s="2">
        <f t="shared" si="226"/>
        <v>0</v>
      </c>
      <c r="AG158" s="2">
        <f t="shared" si="204"/>
        <v>0</v>
      </c>
      <c r="AH158" s="2">
        <f t="shared" si="227"/>
        <v>0</v>
      </c>
      <c r="AI158" s="2">
        <f t="shared" si="227"/>
        <v>0</v>
      </c>
      <c r="AJ158" s="2">
        <f t="shared" si="205"/>
        <v>0</v>
      </c>
      <c r="AK158" s="2">
        <v>0</v>
      </c>
      <c r="AL158" s="2">
        <v>0</v>
      </c>
      <c r="AM158" s="2">
        <v>0</v>
      </c>
      <c r="AN158" s="2">
        <v>0</v>
      </c>
      <c r="AO158" s="2">
        <v>0</v>
      </c>
      <c r="AP158" s="2">
        <v>0</v>
      </c>
      <c r="AQ158" s="2">
        <v>0</v>
      </c>
      <c r="AR158" s="2">
        <v>0</v>
      </c>
      <c r="AS158" s="2">
        <v>0</v>
      </c>
      <c r="AT158" s="2">
        <v>115</v>
      </c>
      <c r="AU158" s="2">
        <v>71</v>
      </c>
      <c r="AV158" s="2">
        <v>1</v>
      </c>
      <c r="AW158" s="2">
        <v>1</v>
      </c>
      <c r="AX158" s="2"/>
      <c r="AY158" s="2"/>
      <c r="AZ158" s="2">
        <v>1</v>
      </c>
      <c r="BA158" s="2">
        <v>1</v>
      </c>
      <c r="BB158" s="2">
        <v>1</v>
      </c>
      <c r="BC158" s="2">
        <v>1</v>
      </c>
      <c r="BD158" s="2" t="s">
        <v>3</v>
      </c>
      <c r="BE158" s="2" t="s">
        <v>3</v>
      </c>
      <c r="BF158" s="2" t="s">
        <v>3</v>
      </c>
      <c r="BG158" s="2" t="s">
        <v>3</v>
      </c>
      <c r="BH158" s="2">
        <v>3</v>
      </c>
      <c r="BI158" s="2">
        <v>1</v>
      </c>
      <c r="BJ158" s="2" t="s">
        <v>3</v>
      </c>
      <c r="BK158" s="2"/>
      <c r="BL158" s="2"/>
      <c r="BM158" s="2">
        <v>16001</v>
      </c>
      <c r="BN158" s="2">
        <v>0</v>
      </c>
      <c r="BO158" s="2" t="s">
        <v>3</v>
      </c>
      <c r="BP158" s="2">
        <v>0</v>
      </c>
      <c r="BQ158" s="2">
        <v>2</v>
      </c>
      <c r="BR158" s="2">
        <v>0</v>
      </c>
      <c r="BS158" s="2">
        <v>1</v>
      </c>
      <c r="BT158" s="2">
        <v>1</v>
      </c>
      <c r="BU158" s="2">
        <v>1</v>
      </c>
      <c r="BV158" s="2">
        <v>1</v>
      </c>
      <c r="BW158" s="2">
        <v>1</v>
      </c>
      <c r="BX158" s="2">
        <v>1</v>
      </c>
      <c r="BY158" s="2" t="s">
        <v>3</v>
      </c>
      <c r="BZ158" s="2">
        <v>128</v>
      </c>
      <c r="CA158" s="2">
        <v>83</v>
      </c>
      <c r="CB158" s="2"/>
      <c r="CC158" s="2"/>
      <c r="CD158" s="2"/>
      <c r="CE158" s="2"/>
      <c r="CF158" s="2">
        <v>0</v>
      </c>
      <c r="CG158" s="2">
        <v>0</v>
      </c>
      <c r="CH158" s="2"/>
      <c r="CI158" s="2"/>
      <c r="CJ158" s="2"/>
      <c r="CK158" s="2"/>
      <c r="CL158" s="2"/>
      <c r="CM158" s="2">
        <v>0</v>
      </c>
      <c r="CN158" s="2" t="s">
        <v>3</v>
      </c>
      <c r="CO158" s="2">
        <v>0</v>
      </c>
      <c r="CP158" s="2">
        <f t="shared" si="206"/>
        <v>0</v>
      </c>
      <c r="CQ158" s="2">
        <f t="shared" si="207"/>
        <v>0</v>
      </c>
      <c r="CR158" s="2">
        <f t="shared" si="208"/>
        <v>0</v>
      </c>
      <c r="CS158" s="2">
        <f t="shared" si="209"/>
        <v>0</v>
      </c>
      <c r="CT158" s="2">
        <f t="shared" si="210"/>
        <v>0</v>
      </c>
      <c r="CU158" s="2">
        <f t="shared" si="211"/>
        <v>0</v>
      </c>
      <c r="CV158" s="2">
        <f t="shared" si="212"/>
        <v>0</v>
      </c>
      <c r="CW158" s="2">
        <f t="shared" si="213"/>
        <v>0</v>
      </c>
      <c r="CX158" s="2">
        <f t="shared" si="214"/>
        <v>0</v>
      </c>
      <c r="CY158" s="2">
        <f t="shared" si="215"/>
        <v>0</v>
      </c>
      <c r="CZ158" s="2">
        <f t="shared" si="216"/>
        <v>0</v>
      </c>
      <c r="DA158" s="2"/>
      <c r="DB158" s="2"/>
      <c r="DC158" s="2" t="s">
        <v>3</v>
      </c>
      <c r="DD158" s="2" t="s">
        <v>3</v>
      </c>
      <c r="DE158" s="2" t="s">
        <v>3</v>
      </c>
      <c r="DF158" s="2" t="s">
        <v>3</v>
      </c>
      <c r="DG158" s="2" t="s">
        <v>3</v>
      </c>
      <c r="DH158" s="2" t="s">
        <v>3</v>
      </c>
      <c r="DI158" s="2" t="s">
        <v>3</v>
      </c>
      <c r="DJ158" s="2" t="s">
        <v>3</v>
      </c>
      <c r="DK158" s="2" t="s">
        <v>3</v>
      </c>
      <c r="DL158" s="2" t="s">
        <v>3</v>
      </c>
      <c r="DM158" s="2" t="s">
        <v>3</v>
      </c>
      <c r="DN158" s="2">
        <v>0</v>
      </c>
      <c r="DO158" s="2">
        <v>0</v>
      </c>
      <c r="DP158" s="2">
        <v>1</v>
      </c>
      <c r="DQ158" s="2">
        <v>1</v>
      </c>
      <c r="DR158" s="2"/>
      <c r="DS158" s="2"/>
      <c r="DT158" s="2"/>
      <c r="DU158" s="2">
        <v>1003</v>
      </c>
      <c r="DV158" s="2" t="s">
        <v>92</v>
      </c>
      <c r="DW158" s="2" t="s">
        <v>92</v>
      </c>
      <c r="DX158" s="2">
        <v>1</v>
      </c>
      <c r="DY158" s="2"/>
      <c r="DZ158" s="2"/>
      <c r="EA158" s="2"/>
      <c r="EB158" s="2"/>
      <c r="EC158" s="2"/>
      <c r="ED158" s="2"/>
      <c r="EE158" s="2">
        <v>39174530</v>
      </c>
      <c r="EF158" s="2">
        <v>2</v>
      </c>
      <c r="EG158" s="2" t="s">
        <v>19</v>
      </c>
      <c r="EH158" s="2">
        <v>0</v>
      </c>
      <c r="EI158" s="2" t="s">
        <v>3</v>
      </c>
      <c r="EJ158" s="2">
        <v>1</v>
      </c>
      <c r="EK158" s="2">
        <v>16001</v>
      </c>
      <c r="EL158" s="2" t="s">
        <v>253</v>
      </c>
      <c r="EM158" s="2" t="s">
        <v>254</v>
      </c>
      <c r="EN158" s="2"/>
      <c r="EO158" s="2" t="s">
        <v>3</v>
      </c>
      <c r="EP158" s="2"/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>
        <v>0</v>
      </c>
      <c r="FR158" s="2">
        <f t="shared" si="217"/>
        <v>0</v>
      </c>
      <c r="FS158" s="2">
        <v>0</v>
      </c>
      <c r="FT158" s="2" t="s">
        <v>23</v>
      </c>
      <c r="FU158" s="2" t="s">
        <v>24</v>
      </c>
      <c r="FV158" s="2"/>
      <c r="FW158" s="2"/>
      <c r="FX158" s="2">
        <v>115.2</v>
      </c>
      <c r="FY158" s="2">
        <v>70.55</v>
      </c>
      <c r="FZ158" s="2"/>
      <c r="GA158" s="2" t="s">
        <v>3</v>
      </c>
      <c r="GB158" s="2"/>
      <c r="GC158" s="2"/>
      <c r="GD158" s="2">
        <v>0</v>
      </c>
      <c r="GE158" s="2"/>
      <c r="GF158" s="2">
        <v>1990328174</v>
      </c>
      <c r="GG158" s="2">
        <v>2</v>
      </c>
      <c r="GH158" s="2">
        <v>1</v>
      </c>
      <c r="GI158" s="2">
        <v>-2</v>
      </c>
      <c r="GJ158" s="2">
        <v>0</v>
      </c>
      <c r="GK158" s="2">
        <f>ROUND(R158*(R12)/100,2)</f>
        <v>0</v>
      </c>
      <c r="GL158" s="2">
        <f t="shared" si="218"/>
        <v>0</v>
      </c>
      <c r="GM158" s="2">
        <f t="shared" si="219"/>
        <v>0</v>
      </c>
      <c r="GN158" s="2">
        <f t="shared" si="220"/>
        <v>0</v>
      </c>
      <c r="GO158" s="2">
        <f t="shared" si="221"/>
        <v>0</v>
      </c>
      <c r="GP158" s="2">
        <f t="shared" si="222"/>
        <v>0</v>
      </c>
      <c r="GQ158" s="2"/>
      <c r="GR158" s="2">
        <v>0</v>
      </c>
      <c r="GS158" s="2">
        <v>3</v>
      </c>
      <c r="GT158" s="2">
        <v>0</v>
      </c>
      <c r="GU158" s="2" t="s">
        <v>3</v>
      </c>
      <c r="GV158" s="2">
        <f t="shared" si="223"/>
        <v>0</v>
      </c>
      <c r="GW158" s="2">
        <v>1</v>
      </c>
      <c r="GX158" s="2">
        <f t="shared" si="224"/>
        <v>0</v>
      </c>
      <c r="GY158" s="2"/>
      <c r="GZ158" s="2"/>
      <c r="HA158" s="2">
        <v>0</v>
      </c>
      <c r="HB158" s="2">
        <v>0</v>
      </c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>
        <v>0</v>
      </c>
      <c r="IL158" s="2"/>
      <c r="IM158" s="2"/>
      <c r="IN158" s="2"/>
      <c r="IO158" s="2"/>
      <c r="IP158" s="2"/>
      <c r="IQ158" s="2"/>
      <c r="IR158" s="2"/>
      <c r="IS158" s="2"/>
      <c r="IT158" s="2"/>
      <c r="IU158" s="2"/>
    </row>
    <row r="159" spans="1:255" x14ac:dyDescent="0.2">
      <c r="A159">
        <v>18</v>
      </c>
      <c r="B159">
        <v>1</v>
      </c>
      <c r="C159">
        <v>397</v>
      </c>
      <c r="E159" t="s">
        <v>263</v>
      </c>
      <c r="F159" t="s">
        <v>204</v>
      </c>
      <c r="G159" t="s">
        <v>205</v>
      </c>
      <c r="H159" t="s">
        <v>92</v>
      </c>
      <c r="I159">
        <f>I153*J159</f>
        <v>215.51</v>
      </c>
      <c r="J159">
        <v>93.7</v>
      </c>
      <c r="O159">
        <f t="shared" si="192"/>
        <v>0</v>
      </c>
      <c r="P159">
        <f t="shared" si="193"/>
        <v>0</v>
      </c>
      <c r="Q159">
        <f t="shared" si="194"/>
        <v>0</v>
      </c>
      <c r="R159">
        <f t="shared" si="195"/>
        <v>0</v>
      </c>
      <c r="S159">
        <f t="shared" si="196"/>
        <v>0</v>
      </c>
      <c r="T159">
        <f t="shared" si="197"/>
        <v>0</v>
      </c>
      <c r="U159">
        <f t="shared" si="198"/>
        <v>0</v>
      </c>
      <c r="V159">
        <f t="shared" si="199"/>
        <v>0</v>
      </c>
      <c r="W159">
        <f t="shared" si="200"/>
        <v>0</v>
      </c>
      <c r="X159">
        <f t="shared" si="201"/>
        <v>0</v>
      </c>
      <c r="Y159">
        <f t="shared" si="202"/>
        <v>0</v>
      </c>
      <c r="AA159">
        <v>39612629</v>
      </c>
      <c r="AB159">
        <f t="shared" si="203"/>
        <v>0</v>
      </c>
      <c r="AC159">
        <f t="shared" si="191"/>
        <v>0</v>
      </c>
      <c r="AD159">
        <f t="shared" si="225"/>
        <v>0</v>
      </c>
      <c r="AE159">
        <f t="shared" si="226"/>
        <v>0</v>
      </c>
      <c r="AF159">
        <f t="shared" si="226"/>
        <v>0</v>
      </c>
      <c r="AG159">
        <f t="shared" si="204"/>
        <v>0</v>
      </c>
      <c r="AH159">
        <f t="shared" si="227"/>
        <v>0</v>
      </c>
      <c r="AI159">
        <f t="shared" si="227"/>
        <v>0</v>
      </c>
      <c r="AJ159">
        <f t="shared" si="205"/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115</v>
      </c>
      <c r="AU159">
        <v>71</v>
      </c>
      <c r="AV159">
        <v>1</v>
      </c>
      <c r="AW159">
        <v>1</v>
      </c>
      <c r="AZ159">
        <v>5.15</v>
      </c>
      <c r="BA159">
        <v>1</v>
      </c>
      <c r="BB159">
        <v>1</v>
      </c>
      <c r="BC159">
        <v>5.15</v>
      </c>
      <c r="BD159" t="s">
        <v>3</v>
      </c>
      <c r="BE159" t="s">
        <v>3</v>
      </c>
      <c r="BF159" t="s">
        <v>3</v>
      </c>
      <c r="BG159" t="s">
        <v>3</v>
      </c>
      <c r="BH159">
        <v>3</v>
      </c>
      <c r="BI159">
        <v>1</v>
      </c>
      <c r="BJ159" t="s">
        <v>3</v>
      </c>
      <c r="BM159">
        <v>16001</v>
      </c>
      <c r="BN159">
        <v>0</v>
      </c>
      <c r="BO159" t="s">
        <v>3</v>
      </c>
      <c r="BP159">
        <v>0</v>
      </c>
      <c r="BQ159">
        <v>2</v>
      </c>
      <c r="BR159">
        <v>0</v>
      </c>
      <c r="BS159">
        <v>1</v>
      </c>
      <c r="BT159">
        <v>1</v>
      </c>
      <c r="BU159">
        <v>1</v>
      </c>
      <c r="BV159">
        <v>1</v>
      </c>
      <c r="BW159">
        <v>1</v>
      </c>
      <c r="BX159">
        <v>1</v>
      </c>
      <c r="BY159" t="s">
        <v>3</v>
      </c>
      <c r="BZ159">
        <v>128</v>
      </c>
      <c r="CA159">
        <v>83</v>
      </c>
      <c r="CF159">
        <v>0</v>
      </c>
      <c r="CG159">
        <v>0</v>
      </c>
      <c r="CM159">
        <v>0</v>
      </c>
      <c r="CN159" t="s">
        <v>3</v>
      </c>
      <c r="CO159">
        <v>0</v>
      </c>
      <c r="CP159">
        <f t="shared" si="206"/>
        <v>0</v>
      </c>
      <c r="CQ159">
        <f t="shared" si="207"/>
        <v>0</v>
      </c>
      <c r="CR159">
        <f t="shared" si="208"/>
        <v>0</v>
      </c>
      <c r="CS159">
        <f t="shared" si="209"/>
        <v>0</v>
      </c>
      <c r="CT159">
        <f t="shared" si="210"/>
        <v>0</v>
      </c>
      <c r="CU159">
        <f t="shared" si="211"/>
        <v>0</v>
      </c>
      <c r="CV159">
        <f t="shared" si="212"/>
        <v>0</v>
      </c>
      <c r="CW159">
        <f t="shared" si="213"/>
        <v>0</v>
      </c>
      <c r="CX159">
        <f t="shared" si="214"/>
        <v>0</v>
      </c>
      <c r="CY159">
        <f t="shared" si="215"/>
        <v>0</v>
      </c>
      <c r="CZ159">
        <f t="shared" si="216"/>
        <v>0</v>
      </c>
      <c r="DC159" t="s">
        <v>3</v>
      </c>
      <c r="DD159" t="s">
        <v>3</v>
      </c>
      <c r="DE159" t="s">
        <v>3</v>
      </c>
      <c r="DF159" t="s">
        <v>3</v>
      </c>
      <c r="DG159" t="s">
        <v>3</v>
      </c>
      <c r="DH159" t="s">
        <v>3</v>
      </c>
      <c r="DI159" t="s">
        <v>3</v>
      </c>
      <c r="DJ159" t="s">
        <v>3</v>
      </c>
      <c r="DK159" t="s">
        <v>3</v>
      </c>
      <c r="DL159" t="s">
        <v>3</v>
      </c>
      <c r="DM159" t="s">
        <v>3</v>
      </c>
      <c r="DN159">
        <v>0</v>
      </c>
      <c r="DO159">
        <v>0</v>
      </c>
      <c r="DP159">
        <v>1</v>
      </c>
      <c r="DQ159">
        <v>1</v>
      </c>
      <c r="DU159">
        <v>1003</v>
      </c>
      <c r="DV159" t="s">
        <v>92</v>
      </c>
      <c r="DW159" t="s">
        <v>92</v>
      </c>
      <c r="DX159">
        <v>1</v>
      </c>
      <c r="EE159">
        <v>39174530</v>
      </c>
      <c r="EF159">
        <v>2</v>
      </c>
      <c r="EG159" t="s">
        <v>19</v>
      </c>
      <c r="EH159">
        <v>0</v>
      </c>
      <c r="EI159" t="s">
        <v>3</v>
      </c>
      <c r="EJ159">
        <v>1</v>
      </c>
      <c r="EK159">
        <v>16001</v>
      </c>
      <c r="EL159" t="s">
        <v>253</v>
      </c>
      <c r="EM159" t="s">
        <v>254</v>
      </c>
      <c r="EO159" t="s">
        <v>3</v>
      </c>
      <c r="EQ159">
        <v>0</v>
      </c>
      <c r="ER159">
        <v>0</v>
      </c>
      <c r="ES159">
        <v>0</v>
      </c>
      <c r="ET159">
        <v>0</v>
      </c>
      <c r="EU159">
        <v>0</v>
      </c>
      <c r="EV159">
        <v>0</v>
      </c>
      <c r="EW159">
        <v>0</v>
      </c>
      <c r="EX159">
        <v>0</v>
      </c>
      <c r="FQ159">
        <v>0</v>
      </c>
      <c r="FR159">
        <f t="shared" si="217"/>
        <v>0</v>
      </c>
      <c r="FS159">
        <v>0</v>
      </c>
      <c r="FT159" t="s">
        <v>23</v>
      </c>
      <c r="FU159" t="s">
        <v>24</v>
      </c>
      <c r="FX159">
        <v>115.2</v>
      </c>
      <c r="FY159">
        <v>70.55</v>
      </c>
      <c r="GA159" t="s">
        <v>3</v>
      </c>
      <c r="GD159">
        <v>0</v>
      </c>
      <c r="GF159">
        <v>1990328174</v>
      </c>
      <c r="GG159">
        <v>1</v>
      </c>
      <c r="GH159">
        <v>1</v>
      </c>
      <c r="GI159">
        <v>4</v>
      </c>
      <c r="GJ159">
        <v>0</v>
      </c>
      <c r="GK159">
        <f>ROUND(R159*(S12)/100,2)</f>
        <v>0</v>
      </c>
      <c r="GL159">
        <f t="shared" si="218"/>
        <v>0</v>
      </c>
      <c r="GM159">
        <f t="shared" si="219"/>
        <v>0</v>
      </c>
      <c r="GN159">
        <f t="shared" si="220"/>
        <v>0</v>
      </c>
      <c r="GO159">
        <f t="shared" si="221"/>
        <v>0</v>
      </c>
      <c r="GP159">
        <f t="shared" si="222"/>
        <v>0</v>
      </c>
      <c r="GR159">
        <v>0</v>
      </c>
      <c r="GS159">
        <v>3</v>
      </c>
      <c r="GT159">
        <v>0</v>
      </c>
      <c r="GU159" t="s">
        <v>3</v>
      </c>
      <c r="GV159">
        <f t="shared" si="223"/>
        <v>0</v>
      </c>
      <c r="GW159">
        <v>1</v>
      </c>
      <c r="GX159">
        <f t="shared" si="224"/>
        <v>0</v>
      </c>
      <c r="HA159">
        <v>0</v>
      </c>
      <c r="HB159">
        <v>0</v>
      </c>
      <c r="IK159">
        <v>0</v>
      </c>
    </row>
    <row r="160" spans="1:255" x14ac:dyDescent="0.2">
      <c r="A160" s="2">
        <v>17</v>
      </c>
      <c r="B160" s="2">
        <v>1</v>
      </c>
      <c r="C160" s="2">
        <f>ROW(SmtRes!A404)</f>
        <v>404</v>
      </c>
      <c r="D160" s="2">
        <f>ROW(EtalonRes!A390)</f>
        <v>390</v>
      </c>
      <c r="E160" s="2" t="s">
        <v>264</v>
      </c>
      <c r="F160" s="2" t="s">
        <v>265</v>
      </c>
      <c r="G160" s="2" t="s">
        <v>266</v>
      </c>
      <c r="H160" s="2" t="s">
        <v>47</v>
      </c>
      <c r="I160" s="2">
        <f>ROUND(230/100,9)</f>
        <v>2.2999999999999998</v>
      </c>
      <c r="J160" s="2">
        <v>0</v>
      </c>
      <c r="K160" s="2"/>
      <c r="L160" s="2"/>
      <c r="M160" s="2"/>
      <c r="N160" s="2"/>
      <c r="O160" s="2">
        <f t="shared" si="192"/>
        <v>292.10000000000002</v>
      </c>
      <c r="P160" s="2">
        <f t="shared" si="193"/>
        <v>9.8699999999999992</v>
      </c>
      <c r="Q160" s="2">
        <f t="shared" si="194"/>
        <v>127.97</v>
      </c>
      <c r="R160" s="2">
        <f t="shared" si="195"/>
        <v>0</v>
      </c>
      <c r="S160" s="2">
        <f t="shared" si="196"/>
        <v>154.26</v>
      </c>
      <c r="T160" s="2">
        <f t="shared" si="197"/>
        <v>0</v>
      </c>
      <c r="U160" s="2">
        <f t="shared" si="198"/>
        <v>13.251449999999997</v>
      </c>
      <c r="V160" s="2">
        <f t="shared" si="199"/>
        <v>0</v>
      </c>
      <c r="W160" s="2">
        <f t="shared" si="200"/>
        <v>0</v>
      </c>
      <c r="X160" s="2">
        <f t="shared" si="201"/>
        <v>177.4</v>
      </c>
      <c r="Y160" s="2">
        <f t="shared" si="202"/>
        <v>109.52</v>
      </c>
      <c r="Z160" s="2"/>
      <c r="AA160" s="2">
        <v>39612628</v>
      </c>
      <c r="AB160" s="2">
        <f t="shared" si="203"/>
        <v>126.99550000000001</v>
      </c>
      <c r="AC160" s="2">
        <f t="shared" si="191"/>
        <v>4.29</v>
      </c>
      <c r="AD160" s="2">
        <f t="shared" ref="AD160:AD165" si="228">ROUND(((((ET160*1.25))-((EU160*1.25)))+AE160),6)</f>
        <v>55.637500000000003</v>
      </c>
      <c r="AE160" s="2">
        <f t="shared" ref="AE160:AE165" si="229">ROUND(((EU160*1.25)),6)</f>
        <v>0</v>
      </c>
      <c r="AF160" s="2">
        <f t="shared" ref="AF160:AF165" si="230">ROUND(((EV160*1.15)),6)</f>
        <v>67.067999999999998</v>
      </c>
      <c r="AG160" s="2">
        <f t="shared" si="204"/>
        <v>0</v>
      </c>
      <c r="AH160" s="2">
        <f t="shared" ref="AH160:AH165" si="231">((EW160*1.15))</f>
        <v>5.761499999999999</v>
      </c>
      <c r="AI160" s="2">
        <f t="shared" ref="AI160:AI165" si="232">((EX160*1.25))</f>
        <v>0</v>
      </c>
      <c r="AJ160" s="2">
        <f t="shared" si="205"/>
        <v>0</v>
      </c>
      <c r="AK160" s="2">
        <v>107.12</v>
      </c>
      <c r="AL160" s="2">
        <v>4.29</v>
      </c>
      <c r="AM160" s="2">
        <v>44.51</v>
      </c>
      <c r="AN160" s="2">
        <v>0</v>
      </c>
      <c r="AO160" s="2">
        <v>58.32</v>
      </c>
      <c r="AP160" s="2">
        <v>0</v>
      </c>
      <c r="AQ160" s="2">
        <v>5.01</v>
      </c>
      <c r="AR160" s="2">
        <v>0</v>
      </c>
      <c r="AS160" s="2">
        <v>0</v>
      </c>
      <c r="AT160" s="2">
        <v>115</v>
      </c>
      <c r="AU160" s="2">
        <v>71</v>
      </c>
      <c r="AV160" s="2">
        <v>1</v>
      </c>
      <c r="AW160" s="2">
        <v>1</v>
      </c>
      <c r="AX160" s="2"/>
      <c r="AY160" s="2"/>
      <c r="AZ160" s="2">
        <v>1</v>
      </c>
      <c r="BA160" s="2">
        <v>1</v>
      </c>
      <c r="BB160" s="2">
        <v>1</v>
      </c>
      <c r="BC160" s="2">
        <v>1</v>
      </c>
      <c r="BD160" s="2" t="s">
        <v>3</v>
      </c>
      <c r="BE160" s="2" t="s">
        <v>3</v>
      </c>
      <c r="BF160" s="2" t="s">
        <v>3</v>
      </c>
      <c r="BG160" s="2" t="s">
        <v>3</v>
      </c>
      <c r="BH160" s="2">
        <v>0</v>
      </c>
      <c r="BI160" s="2">
        <v>1</v>
      </c>
      <c r="BJ160" s="2" t="s">
        <v>267</v>
      </c>
      <c r="BK160" s="2"/>
      <c r="BL160" s="2"/>
      <c r="BM160" s="2">
        <v>16001</v>
      </c>
      <c r="BN160" s="2">
        <v>0</v>
      </c>
      <c r="BO160" s="2" t="s">
        <v>3</v>
      </c>
      <c r="BP160" s="2">
        <v>0</v>
      </c>
      <c r="BQ160" s="2">
        <v>2</v>
      </c>
      <c r="BR160" s="2">
        <v>0</v>
      </c>
      <c r="BS160" s="2">
        <v>1</v>
      </c>
      <c r="BT160" s="2">
        <v>1</v>
      </c>
      <c r="BU160" s="2">
        <v>1</v>
      </c>
      <c r="BV160" s="2">
        <v>1</v>
      </c>
      <c r="BW160" s="2">
        <v>1</v>
      </c>
      <c r="BX160" s="2">
        <v>1</v>
      </c>
      <c r="BY160" s="2" t="s">
        <v>3</v>
      </c>
      <c r="BZ160" s="2">
        <v>128</v>
      </c>
      <c r="CA160" s="2">
        <v>83</v>
      </c>
      <c r="CB160" s="2"/>
      <c r="CC160" s="2"/>
      <c r="CD160" s="2"/>
      <c r="CE160" s="2"/>
      <c r="CF160" s="2">
        <v>0</v>
      </c>
      <c r="CG160" s="2">
        <v>0</v>
      </c>
      <c r="CH160" s="2"/>
      <c r="CI160" s="2"/>
      <c r="CJ160" s="2"/>
      <c r="CK160" s="2"/>
      <c r="CL160" s="2"/>
      <c r="CM160" s="2">
        <v>0</v>
      </c>
      <c r="CN160" s="2" t="s">
        <v>715</v>
      </c>
      <c r="CO160" s="2">
        <v>0</v>
      </c>
      <c r="CP160" s="2">
        <f t="shared" si="206"/>
        <v>292.10000000000002</v>
      </c>
      <c r="CQ160" s="2">
        <f t="shared" si="207"/>
        <v>4.29</v>
      </c>
      <c r="CR160" s="2">
        <f t="shared" si="208"/>
        <v>55.637500000000003</v>
      </c>
      <c r="CS160" s="2">
        <f t="shared" si="209"/>
        <v>0</v>
      </c>
      <c r="CT160" s="2">
        <f t="shared" si="210"/>
        <v>67.067999999999998</v>
      </c>
      <c r="CU160" s="2">
        <f t="shared" si="211"/>
        <v>0</v>
      </c>
      <c r="CV160" s="2">
        <f t="shared" si="212"/>
        <v>5.761499999999999</v>
      </c>
      <c r="CW160" s="2">
        <f t="shared" si="213"/>
        <v>0</v>
      </c>
      <c r="CX160" s="2">
        <f t="shared" si="214"/>
        <v>0</v>
      </c>
      <c r="CY160" s="2">
        <f t="shared" si="215"/>
        <v>177.39899999999997</v>
      </c>
      <c r="CZ160" s="2">
        <f t="shared" si="216"/>
        <v>109.52459999999999</v>
      </c>
      <c r="DA160" s="2"/>
      <c r="DB160" s="2"/>
      <c r="DC160" s="2" t="s">
        <v>3</v>
      </c>
      <c r="DD160" s="2" t="s">
        <v>3</v>
      </c>
      <c r="DE160" s="2" t="s">
        <v>17</v>
      </c>
      <c r="DF160" s="2" t="s">
        <v>17</v>
      </c>
      <c r="DG160" s="2" t="s">
        <v>18</v>
      </c>
      <c r="DH160" s="2" t="s">
        <v>3</v>
      </c>
      <c r="DI160" s="2" t="s">
        <v>18</v>
      </c>
      <c r="DJ160" s="2" t="s">
        <v>17</v>
      </c>
      <c r="DK160" s="2" t="s">
        <v>3</v>
      </c>
      <c r="DL160" s="2" t="s">
        <v>3</v>
      </c>
      <c r="DM160" s="2" t="s">
        <v>3</v>
      </c>
      <c r="DN160" s="2">
        <v>0</v>
      </c>
      <c r="DO160" s="2">
        <v>0</v>
      </c>
      <c r="DP160" s="2">
        <v>1</v>
      </c>
      <c r="DQ160" s="2">
        <v>1</v>
      </c>
      <c r="DR160" s="2"/>
      <c r="DS160" s="2"/>
      <c r="DT160" s="2"/>
      <c r="DU160" s="2">
        <v>1003</v>
      </c>
      <c r="DV160" s="2" t="s">
        <v>47</v>
      </c>
      <c r="DW160" s="2" t="s">
        <v>47</v>
      </c>
      <c r="DX160" s="2">
        <v>100</v>
      </c>
      <c r="DY160" s="2"/>
      <c r="DZ160" s="2"/>
      <c r="EA160" s="2"/>
      <c r="EB160" s="2"/>
      <c r="EC160" s="2"/>
      <c r="ED160" s="2"/>
      <c r="EE160" s="2">
        <v>39174530</v>
      </c>
      <c r="EF160" s="2">
        <v>2</v>
      </c>
      <c r="EG160" s="2" t="s">
        <v>19</v>
      </c>
      <c r="EH160" s="2">
        <v>0</v>
      </c>
      <c r="EI160" s="2" t="s">
        <v>3</v>
      </c>
      <c r="EJ160" s="2">
        <v>1</v>
      </c>
      <c r="EK160" s="2">
        <v>16001</v>
      </c>
      <c r="EL160" s="2" t="s">
        <v>253</v>
      </c>
      <c r="EM160" s="2" t="s">
        <v>254</v>
      </c>
      <c r="EN160" s="2"/>
      <c r="EO160" s="2" t="s">
        <v>22</v>
      </c>
      <c r="EP160" s="2"/>
      <c r="EQ160" s="2">
        <v>131072</v>
      </c>
      <c r="ER160" s="2">
        <v>107.12</v>
      </c>
      <c r="ES160" s="2">
        <v>4.29</v>
      </c>
      <c r="ET160" s="2">
        <v>44.51</v>
      </c>
      <c r="EU160" s="2">
        <v>0</v>
      </c>
      <c r="EV160" s="2">
        <v>58.32</v>
      </c>
      <c r="EW160" s="2">
        <v>5.01</v>
      </c>
      <c r="EX160" s="2">
        <v>0</v>
      </c>
      <c r="EY160" s="2">
        <v>0</v>
      </c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>
        <v>0</v>
      </c>
      <c r="FR160" s="2">
        <f t="shared" si="217"/>
        <v>0</v>
      </c>
      <c r="FS160" s="2">
        <v>0</v>
      </c>
      <c r="FT160" s="2" t="s">
        <v>23</v>
      </c>
      <c r="FU160" s="2" t="s">
        <v>24</v>
      </c>
      <c r="FV160" s="2"/>
      <c r="FW160" s="2"/>
      <c r="FX160" s="2">
        <v>115.2</v>
      </c>
      <c r="FY160" s="2">
        <v>70.55</v>
      </c>
      <c r="FZ160" s="2"/>
      <c r="GA160" s="2" t="s">
        <v>3</v>
      </c>
      <c r="GB160" s="2"/>
      <c r="GC160" s="2"/>
      <c r="GD160" s="2">
        <v>0</v>
      </c>
      <c r="GE160" s="2"/>
      <c r="GF160" s="2">
        <v>1667606600</v>
      </c>
      <c r="GG160" s="2">
        <v>2</v>
      </c>
      <c r="GH160" s="2">
        <v>1</v>
      </c>
      <c r="GI160" s="2">
        <v>-2</v>
      </c>
      <c r="GJ160" s="2">
        <v>0</v>
      </c>
      <c r="GK160" s="2">
        <f>ROUND(R160*(R12)/100,2)</f>
        <v>0</v>
      </c>
      <c r="GL160" s="2">
        <f t="shared" si="218"/>
        <v>0</v>
      </c>
      <c r="GM160" s="2">
        <f t="shared" si="219"/>
        <v>579.02</v>
      </c>
      <c r="GN160" s="2">
        <f t="shared" si="220"/>
        <v>579.02</v>
      </c>
      <c r="GO160" s="2">
        <f t="shared" si="221"/>
        <v>0</v>
      </c>
      <c r="GP160" s="2">
        <f t="shared" si="222"/>
        <v>0</v>
      </c>
      <c r="GQ160" s="2"/>
      <c r="GR160" s="2">
        <v>0</v>
      </c>
      <c r="GS160" s="2">
        <v>3</v>
      </c>
      <c r="GT160" s="2">
        <v>0</v>
      </c>
      <c r="GU160" s="2" t="s">
        <v>3</v>
      </c>
      <c r="GV160" s="2">
        <f t="shared" si="223"/>
        <v>0</v>
      </c>
      <c r="GW160" s="2">
        <v>1</v>
      </c>
      <c r="GX160" s="2">
        <f t="shared" si="224"/>
        <v>0</v>
      </c>
      <c r="GY160" s="2"/>
      <c r="GZ160" s="2"/>
      <c r="HA160" s="2">
        <v>0</v>
      </c>
      <c r="HB160" s="2">
        <v>0</v>
      </c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>
        <v>0</v>
      </c>
      <c r="IL160" s="2"/>
      <c r="IM160" s="2"/>
      <c r="IN160" s="2"/>
      <c r="IO160" s="2"/>
      <c r="IP160" s="2"/>
      <c r="IQ160" s="2"/>
      <c r="IR160" s="2"/>
      <c r="IS160" s="2"/>
      <c r="IT160" s="2"/>
      <c r="IU160" s="2"/>
    </row>
    <row r="161" spans="1:255" x14ac:dyDescent="0.2">
      <c r="A161">
        <v>17</v>
      </c>
      <c r="B161">
        <v>1</v>
      </c>
      <c r="C161">
        <f>ROW(SmtRes!A410)</f>
        <v>410</v>
      </c>
      <c r="D161">
        <f>ROW(EtalonRes!A396)</f>
        <v>396</v>
      </c>
      <c r="E161" t="s">
        <v>264</v>
      </c>
      <c r="F161" t="s">
        <v>265</v>
      </c>
      <c r="G161" t="s">
        <v>266</v>
      </c>
      <c r="H161" t="s">
        <v>47</v>
      </c>
      <c r="I161">
        <f>ROUND(230/100,9)</f>
        <v>2.2999999999999998</v>
      </c>
      <c r="J161">
        <v>0</v>
      </c>
      <c r="O161">
        <f t="shared" si="192"/>
        <v>1504.27</v>
      </c>
      <c r="P161">
        <f t="shared" si="193"/>
        <v>50.82</v>
      </c>
      <c r="Q161">
        <f t="shared" si="194"/>
        <v>659.03</v>
      </c>
      <c r="R161">
        <f t="shared" si="195"/>
        <v>0</v>
      </c>
      <c r="S161">
        <f t="shared" si="196"/>
        <v>794.42</v>
      </c>
      <c r="T161">
        <f t="shared" si="197"/>
        <v>0</v>
      </c>
      <c r="U161">
        <f t="shared" si="198"/>
        <v>13.251449999999997</v>
      </c>
      <c r="V161">
        <f t="shared" si="199"/>
        <v>0</v>
      </c>
      <c r="W161">
        <f t="shared" si="200"/>
        <v>0</v>
      </c>
      <c r="X161">
        <f t="shared" si="201"/>
        <v>913.58</v>
      </c>
      <c r="Y161">
        <f t="shared" si="202"/>
        <v>564.04</v>
      </c>
      <c r="AA161">
        <v>39612629</v>
      </c>
      <c r="AB161">
        <f t="shared" si="203"/>
        <v>126.99550000000001</v>
      </c>
      <c r="AC161">
        <f t="shared" si="191"/>
        <v>4.29</v>
      </c>
      <c r="AD161">
        <f t="shared" si="228"/>
        <v>55.637500000000003</v>
      </c>
      <c r="AE161">
        <f t="shared" si="229"/>
        <v>0</v>
      </c>
      <c r="AF161">
        <f t="shared" si="230"/>
        <v>67.067999999999998</v>
      </c>
      <c r="AG161">
        <f t="shared" si="204"/>
        <v>0</v>
      </c>
      <c r="AH161">
        <f t="shared" si="231"/>
        <v>5.761499999999999</v>
      </c>
      <c r="AI161">
        <f t="shared" si="232"/>
        <v>0</v>
      </c>
      <c r="AJ161">
        <f t="shared" si="205"/>
        <v>0</v>
      </c>
      <c r="AK161">
        <v>107.12</v>
      </c>
      <c r="AL161">
        <v>4.29</v>
      </c>
      <c r="AM161">
        <v>44.51</v>
      </c>
      <c r="AN161">
        <v>0</v>
      </c>
      <c r="AO161">
        <v>58.32</v>
      </c>
      <c r="AP161">
        <v>0</v>
      </c>
      <c r="AQ161">
        <v>5.01</v>
      </c>
      <c r="AR161">
        <v>0</v>
      </c>
      <c r="AS161">
        <v>0</v>
      </c>
      <c r="AT161">
        <v>115</v>
      </c>
      <c r="AU161">
        <v>71</v>
      </c>
      <c r="AV161">
        <v>1</v>
      </c>
      <c r="AW161">
        <v>1</v>
      </c>
      <c r="AZ161">
        <v>5.15</v>
      </c>
      <c r="BA161">
        <v>5.15</v>
      </c>
      <c r="BB161">
        <v>5.15</v>
      </c>
      <c r="BC161">
        <v>5.15</v>
      </c>
      <c r="BD161" t="s">
        <v>3</v>
      </c>
      <c r="BE161" t="s">
        <v>3</v>
      </c>
      <c r="BF161" t="s">
        <v>3</v>
      </c>
      <c r="BG161" t="s">
        <v>3</v>
      </c>
      <c r="BH161">
        <v>0</v>
      </c>
      <c r="BI161">
        <v>1</v>
      </c>
      <c r="BJ161" t="s">
        <v>267</v>
      </c>
      <c r="BM161">
        <v>16001</v>
      </c>
      <c r="BN161">
        <v>0</v>
      </c>
      <c r="BO161" t="s">
        <v>3</v>
      </c>
      <c r="BP161">
        <v>0</v>
      </c>
      <c r="BQ161">
        <v>2</v>
      </c>
      <c r="BR161">
        <v>0</v>
      </c>
      <c r="BS161">
        <v>5.15</v>
      </c>
      <c r="BT161">
        <v>1</v>
      </c>
      <c r="BU161">
        <v>1</v>
      </c>
      <c r="BV161">
        <v>1</v>
      </c>
      <c r="BW161">
        <v>1</v>
      </c>
      <c r="BX161">
        <v>1</v>
      </c>
      <c r="BY161" t="s">
        <v>3</v>
      </c>
      <c r="BZ161">
        <v>128</v>
      </c>
      <c r="CA161">
        <v>83</v>
      </c>
      <c r="CF161">
        <v>0</v>
      </c>
      <c r="CG161">
        <v>0</v>
      </c>
      <c r="CM161">
        <v>0</v>
      </c>
      <c r="CN161" t="s">
        <v>715</v>
      </c>
      <c r="CO161">
        <v>0</v>
      </c>
      <c r="CP161">
        <f t="shared" si="206"/>
        <v>1504.27</v>
      </c>
      <c r="CQ161">
        <f t="shared" si="207"/>
        <v>22.093500000000002</v>
      </c>
      <c r="CR161">
        <f t="shared" si="208"/>
        <v>286.53312500000004</v>
      </c>
      <c r="CS161">
        <f t="shared" si="209"/>
        <v>0</v>
      </c>
      <c r="CT161">
        <f t="shared" si="210"/>
        <v>345.40020000000004</v>
      </c>
      <c r="CU161">
        <f t="shared" si="211"/>
        <v>0</v>
      </c>
      <c r="CV161">
        <f t="shared" si="212"/>
        <v>5.761499999999999</v>
      </c>
      <c r="CW161">
        <f t="shared" si="213"/>
        <v>0</v>
      </c>
      <c r="CX161">
        <f t="shared" si="214"/>
        <v>0</v>
      </c>
      <c r="CY161">
        <f t="shared" si="215"/>
        <v>913.58299999999986</v>
      </c>
      <c r="CZ161">
        <f t="shared" si="216"/>
        <v>564.03819999999996</v>
      </c>
      <c r="DC161" t="s">
        <v>3</v>
      </c>
      <c r="DD161" t="s">
        <v>3</v>
      </c>
      <c r="DE161" t="s">
        <v>17</v>
      </c>
      <c r="DF161" t="s">
        <v>17</v>
      </c>
      <c r="DG161" t="s">
        <v>18</v>
      </c>
      <c r="DH161" t="s">
        <v>3</v>
      </c>
      <c r="DI161" t="s">
        <v>18</v>
      </c>
      <c r="DJ161" t="s">
        <v>17</v>
      </c>
      <c r="DK161" t="s">
        <v>3</v>
      </c>
      <c r="DL161" t="s">
        <v>3</v>
      </c>
      <c r="DM161" t="s">
        <v>3</v>
      </c>
      <c r="DN161">
        <v>0</v>
      </c>
      <c r="DO161">
        <v>0</v>
      </c>
      <c r="DP161">
        <v>1</v>
      </c>
      <c r="DQ161">
        <v>1</v>
      </c>
      <c r="DU161">
        <v>1003</v>
      </c>
      <c r="DV161" t="s">
        <v>47</v>
      </c>
      <c r="DW161" t="s">
        <v>47</v>
      </c>
      <c r="DX161">
        <v>100</v>
      </c>
      <c r="EE161">
        <v>39174530</v>
      </c>
      <c r="EF161">
        <v>2</v>
      </c>
      <c r="EG161" t="s">
        <v>19</v>
      </c>
      <c r="EH161">
        <v>0</v>
      </c>
      <c r="EI161" t="s">
        <v>3</v>
      </c>
      <c r="EJ161">
        <v>1</v>
      </c>
      <c r="EK161">
        <v>16001</v>
      </c>
      <c r="EL161" t="s">
        <v>253</v>
      </c>
      <c r="EM161" t="s">
        <v>254</v>
      </c>
      <c r="EO161" t="s">
        <v>22</v>
      </c>
      <c r="EQ161">
        <v>131072</v>
      </c>
      <c r="ER161">
        <v>107.12</v>
      </c>
      <c r="ES161">
        <v>4.29</v>
      </c>
      <c r="ET161">
        <v>44.51</v>
      </c>
      <c r="EU161">
        <v>0</v>
      </c>
      <c r="EV161">
        <v>58.32</v>
      </c>
      <c r="EW161">
        <v>5.01</v>
      </c>
      <c r="EX161">
        <v>0</v>
      </c>
      <c r="EY161">
        <v>0</v>
      </c>
      <c r="FQ161">
        <v>0</v>
      </c>
      <c r="FR161">
        <f t="shared" si="217"/>
        <v>0</v>
      </c>
      <c r="FS161">
        <v>0</v>
      </c>
      <c r="FT161" t="s">
        <v>23</v>
      </c>
      <c r="FU161" t="s">
        <v>24</v>
      </c>
      <c r="FX161">
        <v>115.2</v>
      </c>
      <c r="FY161">
        <v>70.55</v>
      </c>
      <c r="GA161" t="s">
        <v>3</v>
      </c>
      <c r="GD161">
        <v>0</v>
      </c>
      <c r="GF161">
        <v>1667606600</v>
      </c>
      <c r="GG161">
        <v>1</v>
      </c>
      <c r="GH161">
        <v>1</v>
      </c>
      <c r="GI161">
        <v>4</v>
      </c>
      <c r="GJ161">
        <v>0</v>
      </c>
      <c r="GK161">
        <f>ROUND(R161*(S12)/100,2)</f>
        <v>0</v>
      </c>
      <c r="GL161">
        <f t="shared" si="218"/>
        <v>0</v>
      </c>
      <c r="GM161">
        <f t="shared" si="219"/>
        <v>2981.89</v>
      </c>
      <c r="GN161">
        <f t="shared" si="220"/>
        <v>2981.89</v>
      </c>
      <c r="GO161">
        <f t="shared" si="221"/>
        <v>0</v>
      </c>
      <c r="GP161">
        <f t="shared" si="222"/>
        <v>0</v>
      </c>
      <c r="GR161">
        <v>0</v>
      </c>
      <c r="GS161">
        <v>3</v>
      </c>
      <c r="GT161">
        <v>0</v>
      </c>
      <c r="GU161" t="s">
        <v>3</v>
      </c>
      <c r="GV161">
        <f t="shared" si="223"/>
        <v>0</v>
      </c>
      <c r="GW161">
        <v>1</v>
      </c>
      <c r="GX161">
        <f t="shared" si="224"/>
        <v>0</v>
      </c>
      <c r="HA161">
        <v>0</v>
      </c>
      <c r="HB161">
        <v>0</v>
      </c>
      <c r="IK161">
        <v>0</v>
      </c>
    </row>
    <row r="162" spans="1:255" x14ac:dyDescent="0.2">
      <c r="A162" s="2">
        <v>17</v>
      </c>
      <c r="B162" s="2">
        <v>1</v>
      </c>
      <c r="C162" s="2">
        <f>ROW(SmtRes!A416)</f>
        <v>416</v>
      </c>
      <c r="D162" s="2">
        <f>ROW(EtalonRes!A402)</f>
        <v>402</v>
      </c>
      <c r="E162" s="2" t="s">
        <v>268</v>
      </c>
      <c r="F162" s="2" t="s">
        <v>269</v>
      </c>
      <c r="G162" s="2" t="s">
        <v>270</v>
      </c>
      <c r="H162" s="2" t="s">
        <v>47</v>
      </c>
      <c r="I162" s="2">
        <f>ROUND(20/100,9)</f>
        <v>0.2</v>
      </c>
      <c r="J162" s="2">
        <v>0</v>
      </c>
      <c r="K162" s="2"/>
      <c r="L162" s="2"/>
      <c r="M162" s="2"/>
      <c r="N162" s="2"/>
      <c r="O162" s="2">
        <f t="shared" si="192"/>
        <v>26.76</v>
      </c>
      <c r="P162" s="2">
        <f t="shared" si="193"/>
        <v>2.2200000000000002</v>
      </c>
      <c r="Q162" s="2">
        <f t="shared" si="194"/>
        <v>11.13</v>
      </c>
      <c r="R162" s="2">
        <f t="shared" si="195"/>
        <v>0</v>
      </c>
      <c r="S162" s="2">
        <f t="shared" si="196"/>
        <v>13.41</v>
      </c>
      <c r="T162" s="2">
        <f t="shared" si="197"/>
        <v>0</v>
      </c>
      <c r="U162" s="2">
        <f t="shared" si="198"/>
        <v>1.1522999999999999</v>
      </c>
      <c r="V162" s="2">
        <f t="shared" si="199"/>
        <v>0</v>
      </c>
      <c r="W162" s="2">
        <f t="shared" si="200"/>
        <v>0</v>
      </c>
      <c r="X162" s="2">
        <f t="shared" si="201"/>
        <v>15.42</v>
      </c>
      <c r="Y162" s="2">
        <f t="shared" si="202"/>
        <v>9.52</v>
      </c>
      <c r="Z162" s="2"/>
      <c r="AA162" s="2">
        <v>39612628</v>
      </c>
      <c r="AB162" s="2">
        <f t="shared" si="203"/>
        <v>133.82550000000001</v>
      </c>
      <c r="AC162" s="2">
        <f t="shared" si="191"/>
        <v>11.12</v>
      </c>
      <c r="AD162" s="2">
        <f t="shared" si="228"/>
        <v>55.637500000000003</v>
      </c>
      <c r="AE162" s="2">
        <f t="shared" si="229"/>
        <v>0</v>
      </c>
      <c r="AF162" s="2">
        <f t="shared" si="230"/>
        <v>67.067999999999998</v>
      </c>
      <c r="AG162" s="2">
        <f t="shared" si="204"/>
        <v>0</v>
      </c>
      <c r="AH162" s="2">
        <f t="shared" si="231"/>
        <v>5.761499999999999</v>
      </c>
      <c r="AI162" s="2">
        <f t="shared" si="232"/>
        <v>0</v>
      </c>
      <c r="AJ162" s="2">
        <f t="shared" si="205"/>
        <v>0</v>
      </c>
      <c r="AK162" s="2">
        <v>113.95</v>
      </c>
      <c r="AL162" s="2">
        <v>11.12</v>
      </c>
      <c r="AM162" s="2">
        <v>44.51</v>
      </c>
      <c r="AN162" s="2">
        <v>0</v>
      </c>
      <c r="AO162" s="2">
        <v>58.32</v>
      </c>
      <c r="AP162" s="2">
        <v>0</v>
      </c>
      <c r="AQ162" s="2">
        <v>5.01</v>
      </c>
      <c r="AR162" s="2">
        <v>0</v>
      </c>
      <c r="AS162" s="2">
        <v>0</v>
      </c>
      <c r="AT162" s="2">
        <v>115</v>
      </c>
      <c r="AU162" s="2">
        <v>71</v>
      </c>
      <c r="AV162" s="2">
        <v>1</v>
      </c>
      <c r="AW162" s="2">
        <v>1</v>
      </c>
      <c r="AX162" s="2"/>
      <c r="AY162" s="2"/>
      <c r="AZ162" s="2">
        <v>1</v>
      </c>
      <c r="BA162" s="2">
        <v>1</v>
      </c>
      <c r="BB162" s="2">
        <v>1</v>
      </c>
      <c r="BC162" s="2">
        <v>1</v>
      </c>
      <c r="BD162" s="2" t="s">
        <v>3</v>
      </c>
      <c r="BE162" s="2" t="s">
        <v>3</v>
      </c>
      <c r="BF162" s="2" t="s">
        <v>3</v>
      </c>
      <c r="BG162" s="2" t="s">
        <v>3</v>
      </c>
      <c r="BH162" s="2">
        <v>0</v>
      </c>
      <c r="BI162" s="2">
        <v>1</v>
      </c>
      <c r="BJ162" s="2" t="s">
        <v>271</v>
      </c>
      <c r="BK162" s="2"/>
      <c r="BL162" s="2"/>
      <c r="BM162" s="2">
        <v>16001</v>
      </c>
      <c r="BN162" s="2">
        <v>0</v>
      </c>
      <c r="BO162" s="2" t="s">
        <v>3</v>
      </c>
      <c r="BP162" s="2">
        <v>0</v>
      </c>
      <c r="BQ162" s="2">
        <v>2</v>
      </c>
      <c r="BR162" s="2">
        <v>0</v>
      </c>
      <c r="BS162" s="2">
        <v>1</v>
      </c>
      <c r="BT162" s="2">
        <v>1</v>
      </c>
      <c r="BU162" s="2">
        <v>1</v>
      </c>
      <c r="BV162" s="2">
        <v>1</v>
      </c>
      <c r="BW162" s="2">
        <v>1</v>
      </c>
      <c r="BX162" s="2">
        <v>1</v>
      </c>
      <c r="BY162" s="2" t="s">
        <v>3</v>
      </c>
      <c r="BZ162" s="2">
        <v>128</v>
      </c>
      <c r="CA162" s="2">
        <v>83</v>
      </c>
      <c r="CB162" s="2"/>
      <c r="CC162" s="2"/>
      <c r="CD162" s="2"/>
      <c r="CE162" s="2"/>
      <c r="CF162" s="2">
        <v>0</v>
      </c>
      <c r="CG162" s="2">
        <v>0</v>
      </c>
      <c r="CH162" s="2"/>
      <c r="CI162" s="2"/>
      <c r="CJ162" s="2"/>
      <c r="CK162" s="2"/>
      <c r="CL162" s="2"/>
      <c r="CM162" s="2">
        <v>0</v>
      </c>
      <c r="CN162" s="2" t="s">
        <v>272</v>
      </c>
      <c r="CO162" s="2">
        <v>0</v>
      </c>
      <c r="CP162" s="2">
        <f t="shared" si="206"/>
        <v>26.76</v>
      </c>
      <c r="CQ162" s="2">
        <f t="shared" si="207"/>
        <v>11.12</v>
      </c>
      <c r="CR162" s="2">
        <f t="shared" si="208"/>
        <v>55.637500000000003</v>
      </c>
      <c r="CS162" s="2">
        <f t="shared" si="209"/>
        <v>0</v>
      </c>
      <c r="CT162" s="2">
        <f t="shared" si="210"/>
        <v>67.067999999999998</v>
      </c>
      <c r="CU162" s="2">
        <f t="shared" si="211"/>
        <v>0</v>
      </c>
      <c r="CV162" s="2">
        <f t="shared" si="212"/>
        <v>5.761499999999999</v>
      </c>
      <c r="CW162" s="2">
        <f t="shared" si="213"/>
        <v>0</v>
      </c>
      <c r="CX162" s="2">
        <f t="shared" si="214"/>
        <v>0</v>
      </c>
      <c r="CY162" s="2">
        <f t="shared" si="215"/>
        <v>15.421500000000002</v>
      </c>
      <c r="CZ162" s="2">
        <f t="shared" si="216"/>
        <v>9.5211000000000006</v>
      </c>
      <c r="DA162" s="2"/>
      <c r="DB162" s="2"/>
      <c r="DC162" s="2" t="s">
        <v>3</v>
      </c>
      <c r="DD162" s="2" t="s">
        <v>3</v>
      </c>
      <c r="DE162" s="2" t="s">
        <v>17</v>
      </c>
      <c r="DF162" s="2" t="s">
        <v>17</v>
      </c>
      <c r="DG162" s="2" t="s">
        <v>18</v>
      </c>
      <c r="DH162" s="2" t="s">
        <v>3</v>
      </c>
      <c r="DI162" s="2" t="s">
        <v>18</v>
      </c>
      <c r="DJ162" s="2" t="s">
        <v>17</v>
      </c>
      <c r="DK162" s="2" t="s">
        <v>3</v>
      </c>
      <c r="DL162" s="2" t="s">
        <v>3</v>
      </c>
      <c r="DM162" s="2" t="s">
        <v>3</v>
      </c>
      <c r="DN162" s="2">
        <v>0</v>
      </c>
      <c r="DO162" s="2">
        <v>0</v>
      </c>
      <c r="DP162" s="2">
        <v>1</v>
      </c>
      <c r="DQ162" s="2">
        <v>1</v>
      </c>
      <c r="DR162" s="2"/>
      <c r="DS162" s="2"/>
      <c r="DT162" s="2"/>
      <c r="DU162" s="2">
        <v>1003</v>
      </c>
      <c r="DV162" s="2" t="s">
        <v>47</v>
      </c>
      <c r="DW162" s="2" t="s">
        <v>47</v>
      </c>
      <c r="DX162" s="2">
        <v>100</v>
      </c>
      <c r="DY162" s="2"/>
      <c r="DZ162" s="2"/>
      <c r="EA162" s="2"/>
      <c r="EB162" s="2"/>
      <c r="EC162" s="2"/>
      <c r="ED162" s="2"/>
      <c r="EE162" s="2">
        <v>39174530</v>
      </c>
      <c r="EF162" s="2">
        <v>2</v>
      </c>
      <c r="EG162" s="2" t="s">
        <v>19</v>
      </c>
      <c r="EH162" s="2">
        <v>0</v>
      </c>
      <c r="EI162" s="2" t="s">
        <v>3</v>
      </c>
      <c r="EJ162" s="2">
        <v>1</v>
      </c>
      <c r="EK162" s="2">
        <v>16001</v>
      </c>
      <c r="EL162" s="2" t="s">
        <v>253</v>
      </c>
      <c r="EM162" s="2" t="s">
        <v>254</v>
      </c>
      <c r="EN162" s="2"/>
      <c r="EO162" s="2" t="s">
        <v>273</v>
      </c>
      <c r="EP162" s="2"/>
      <c r="EQ162" s="2">
        <v>0</v>
      </c>
      <c r="ER162" s="2">
        <v>113.95</v>
      </c>
      <c r="ES162" s="2">
        <v>11.12</v>
      </c>
      <c r="ET162" s="2">
        <v>44.51</v>
      </c>
      <c r="EU162" s="2">
        <v>0</v>
      </c>
      <c r="EV162" s="2">
        <v>58.32</v>
      </c>
      <c r="EW162" s="2">
        <v>5.01</v>
      </c>
      <c r="EX162" s="2">
        <v>0</v>
      </c>
      <c r="EY162" s="2">
        <v>0</v>
      </c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>
        <v>0</v>
      </c>
      <c r="FR162" s="2">
        <f t="shared" si="217"/>
        <v>0</v>
      </c>
      <c r="FS162" s="2">
        <v>0</v>
      </c>
      <c r="FT162" s="2" t="s">
        <v>23</v>
      </c>
      <c r="FU162" s="2" t="s">
        <v>24</v>
      </c>
      <c r="FV162" s="2"/>
      <c r="FW162" s="2"/>
      <c r="FX162" s="2">
        <v>115.2</v>
      </c>
      <c r="FY162" s="2">
        <v>70.55</v>
      </c>
      <c r="FZ162" s="2"/>
      <c r="GA162" s="2" t="s">
        <v>3</v>
      </c>
      <c r="GB162" s="2"/>
      <c r="GC162" s="2"/>
      <c r="GD162" s="2">
        <v>0</v>
      </c>
      <c r="GE162" s="2"/>
      <c r="GF162" s="2">
        <v>1369033984</v>
      </c>
      <c r="GG162" s="2">
        <v>2</v>
      </c>
      <c r="GH162" s="2">
        <v>1</v>
      </c>
      <c r="GI162" s="2">
        <v>-2</v>
      </c>
      <c r="GJ162" s="2">
        <v>0</v>
      </c>
      <c r="GK162" s="2">
        <f>ROUND(R162*(R12)/100,2)</f>
        <v>0</v>
      </c>
      <c r="GL162" s="2">
        <f t="shared" si="218"/>
        <v>0</v>
      </c>
      <c r="GM162" s="2">
        <f t="shared" si="219"/>
        <v>51.7</v>
      </c>
      <c r="GN162" s="2">
        <f t="shared" si="220"/>
        <v>51.7</v>
      </c>
      <c r="GO162" s="2">
        <f t="shared" si="221"/>
        <v>0</v>
      </c>
      <c r="GP162" s="2">
        <f t="shared" si="222"/>
        <v>0</v>
      </c>
      <c r="GQ162" s="2"/>
      <c r="GR162" s="2">
        <v>0</v>
      </c>
      <c r="GS162" s="2">
        <v>3</v>
      </c>
      <c r="GT162" s="2">
        <v>0</v>
      </c>
      <c r="GU162" s="2" t="s">
        <v>3</v>
      </c>
      <c r="GV162" s="2">
        <f t="shared" si="223"/>
        <v>0</v>
      </c>
      <c r="GW162" s="2">
        <v>1</v>
      </c>
      <c r="GX162" s="2">
        <f t="shared" si="224"/>
        <v>0</v>
      </c>
      <c r="GY162" s="2"/>
      <c r="GZ162" s="2"/>
      <c r="HA162" s="2">
        <v>0</v>
      </c>
      <c r="HB162" s="2">
        <v>0</v>
      </c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>
        <v>0</v>
      </c>
      <c r="IL162" s="2"/>
      <c r="IM162" s="2"/>
      <c r="IN162" s="2"/>
      <c r="IO162" s="2"/>
      <c r="IP162" s="2"/>
      <c r="IQ162" s="2"/>
      <c r="IR162" s="2"/>
      <c r="IS162" s="2"/>
      <c r="IT162" s="2"/>
      <c r="IU162" s="2"/>
    </row>
    <row r="163" spans="1:255" x14ac:dyDescent="0.2">
      <c r="A163">
        <v>17</v>
      </c>
      <c r="B163">
        <v>1</v>
      </c>
      <c r="C163">
        <f>ROW(SmtRes!A422)</f>
        <v>422</v>
      </c>
      <c r="D163">
        <f>ROW(EtalonRes!A408)</f>
        <v>408</v>
      </c>
      <c r="E163" t="s">
        <v>268</v>
      </c>
      <c r="F163" t="s">
        <v>269</v>
      </c>
      <c r="G163" t="s">
        <v>270</v>
      </c>
      <c r="H163" t="s">
        <v>47</v>
      </c>
      <c r="I163">
        <f>ROUND(20/100,9)</f>
        <v>0.2</v>
      </c>
      <c r="J163">
        <v>0</v>
      </c>
      <c r="O163">
        <f t="shared" si="192"/>
        <v>137.84</v>
      </c>
      <c r="P163">
        <f t="shared" si="193"/>
        <v>11.45</v>
      </c>
      <c r="Q163">
        <f t="shared" si="194"/>
        <v>57.31</v>
      </c>
      <c r="R163">
        <f t="shared" si="195"/>
        <v>0</v>
      </c>
      <c r="S163">
        <f t="shared" si="196"/>
        <v>69.08</v>
      </c>
      <c r="T163">
        <f t="shared" si="197"/>
        <v>0</v>
      </c>
      <c r="U163">
        <f t="shared" si="198"/>
        <v>1.1522999999999999</v>
      </c>
      <c r="V163">
        <f t="shared" si="199"/>
        <v>0</v>
      </c>
      <c r="W163">
        <f t="shared" si="200"/>
        <v>0</v>
      </c>
      <c r="X163">
        <f t="shared" si="201"/>
        <v>79.44</v>
      </c>
      <c r="Y163">
        <f t="shared" si="202"/>
        <v>49.05</v>
      </c>
      <c r="AA163">
        <v>39612629</v>
      </c>
      <c r="AB163">
        <f t="shared" si="203"/>
        <v>133.82550000000001</v>
      </c>
      <c r="AC163">
        <f t="shared" si="191"/>
        <v>11.12</v>
      </c>
      <c r="AD163">
        <f t="shared" si="228"/>
        <v>55.637500000000003</v>
      </c>
      <c r="AE163">
        <f t="shared" si="229"/>
        <v>0</v>
      </c>
      <c r="AF163">
        <f t="shared" si="230"/>
        <v>67.067999999999998</v>
      </c>
      <c r="AG163">
        <f t="shared" si="204"/>
        <v>0</v>
      </c>
      <c r="AH163">
        <f t="shared" si="231"/>
        <v>5.761499999999999</v>
      </c>
      <c r="AI163">
        <f t="shared" si="232"/>
        <v>0</v>
      </c>
      <c r="AJ163">
        <f t="shared" si="205"/>
        <v>0</v>
      </c>
      <c r="AK163">
        <v>113.95</v>
      </c>
      <c r="AL163">
        <v>11.12</v>
      </c>
      <c r="AM163">
        <v>44.51</v>
      </c>
      <c r="AN163">
        <v>0</v>
      </c>
      <c r="AO163">
        <v>58.32</v>
      </c>
      <c r="AP163">
        <v>0</v>
      </c>
      <c r="AQ163">
        <v>5.01</v>
      </c>
      <c r="AR163">
        <v>0</v>
      </c>
      <c r="AS163">
        <v>0</v>
      </c>
      <c r="AT163">
        <v>115</v>
      </c>
      <c r="AU163">
        <v>71</v>
      </c>
      <c r="AV163">
        <v>1</v>
      </c>
      <c r="AW163">
        <v>1</v>
      </c>
      <c r="AZ163">
        <v>5.15</v>
      </c>
      <c r="BA163">
        <v>5.15</v>
      </c>
      <c r="BB163">
        <v>5.15</v>
      </c>
      <c r="BC163">
        <v>5.15</v>
      </c>
      <c r="BD163" t="s">
        <v>3</v>
      </c>
      <c r="BE163" t="s">
        <v>3</v>
      </c>
      <c r="BF163" t="s">
        <v>3</v>
      </c>
      <c r="BG163" t="s">
        <v>3</v>
      </c>
      <c r="BH163">
        <v>0</v>
      </c>
      <c r="BI163">
        <v>1</v>
      </c>
      <c r="BJ163" t="s">
        <v>271</v>
      </c>
      <c r="BM163">
        <v>16001</v>
      </c>
      <c r="BN163">
        <v>0</v>
      </c>
      <c r="BO163" t="s">
        <v>3</v>
      </c>
      <c r="BP163">
        <v>0</v>
      </c>
      <c r="BQ163">
        <v>2</v>
      </c>
      <c r="BR163">
        <v>0</v>
      </c>
      <c r="BS163">
        <v>5.15</v>
      </c>
      <c r="BT163">
        <v>1</v>
      </c>
      <c r="BU163">
        <v>1</v>
      </c>
      <c r="BV163">
        <v>1</v>
      </c>
      <c r="BW163">
        <v>1</v>
      </c>
      <c r="BX163">
        <v>1</v>
      </c>
      <c r="BY163" t="s">
        <v>3</v>
      </c>
      <c r="BZ163">
        <v>128</v>
      </c>
      <c r="CA163">
        <v>83</v>
      </c>
      <c r="CF163">
        <v>0</v>
      </c>
      <c r="CG163">
        <v>0</v>
      </c>
      <c r="CM163">
        <v>0</v>
      </c>
      <c r="CN163" t="s">
        <v>272</v>
      </c>
      <c r="CO163">
        <v>0</v>
      </c>
      <c r="CP163">
        <f t="shared" si="206"/>
        <v>137.84</v>
      </c>
      <c r="CQ163">
        <f t="shared" si="207"/>
        <v>57.268000000000001</v>
      </c>
      <c r="CR163">
        <f t="shared" si="208"/>
        <v>286.53312500000004</v>
      </c>
      <c r="CS163">
        <f t="shared" si="209"/>
        <v>0</v>
      </c>
      <c r="CT163">
        <f t="shared" si="210"/>
        <v>345.40020000000004</v>
      </c>
      <c r="CU163">
        <f t="shared" si="211"/>
        <v>0</v>
      </c>
      <c r="CV163">
        <f t="shared" si="212"/>
        <v>5.761499999999999</v>
      </c>
      <c r="CW163">
        <f t="shared" si="213"/>
        <v>0</v>
      </c>
      <c r="CX163">
        <f t="shared" si="214"/>
        <v>0</v>
      </c>
      <c r="CY163">
        <f t="shared" si="215"/>
        <v>79.441999999999993</v>
      </c>
      <c r="CZ163">
        <f t="shared" si="216"/>
        <v>49.046800000000005</v>
      </c>
      <c r="DC163" t="s">
        <v>3</v>
      </c>
      <c r="DD163" t="s">
        <v>3</v>
      </c>
      <c r="DE163" t="s">
        <v>17</v>
      </c>
      <c r="DF163" t="s">
        <v>17</v>
      </c>
      <c r="DG163" t="s">
        <v>18</v>
      </c>
      <c r="DH163" t="s">
        <v>3</v>
      </c>
      <c r="DI163" t="s">
        <v>18</v>
      </c>
      <c r="DJ163" t="s">
        <v>17</v>
      </c>
      <c r="DK163" t="s">
        <v>3</v>
      </c>
      <c r="DL163" t="s">
        <v>3</v>
      </c>
      <c r="DM163" t="s">
        <v>3</v>
      </c>
      <c r="DN163">
        <v>0</v>
      </c>
      <c r="DO163">
        <v>0</v>
      </c>
      <c r="DP163">
        <v>1</v>
      </c>
      <c r="DQ163">
        <v>1</v>
      </c>
      <c r="DU163">
        <v>1003</v>
      </c>
      <c r="DV163" t="s">
        <v>47</v>
      </c>
      <c r="DW163" t="s">
        <v>47</v>
      </c>
      <c r="DX163">
        <v>100</v>
      </c>
      <c r="EE163">
        <v>39174530</v>
      </c>
      <c r="EF163">
        <v>2</v>
      </c>
      <c r="EG163" t="s">
        <v>19</v>
      </c>
      <c r="EH163">
        <v>0</v>
      </c>
      <c r="EI163" t="s">
        <v>3</v>
      </c>
      <c r="EJ163">
        <v>1</v>
      </c>
      <c r="EK163">
        <v>16001</v>
      </c>
      <c r="EL163" t="s">
        <v>253</v>
      </c>
      <c r="EM163" t="s">
        <v>254</v>
      </c>
      <c r="EO163" t="s">
        <v>273</v>
      </c>
      <c r="EQ163">
        <v>0</v>
      </c>
      <c r="ER163">
        <v>113.95</v>
      </c>
      <c r="ES163">
        <v>11.12</v>
      </c>
      <c r="ET163">
        <v>44.51</v>
      </c>
      <c r="EU163">
        <v>0</v>
      </c>
      <c r="EV163">
        <v>58.32</v>
      </c>
      <c r="EW163">
        <v>5.01</v>
      </c>
      <c r="EX163">
        <v>0</v>
      </c>
      <c r="EY163">
        <v>0</v>
      </c>
      <c r="FQ163">
        <v>0</v>
      </c>
      <c r="FR163">
        <f t="shared" si="217"/>
        <v>0</v>
      </c>
      <c r="FS163">
        <v>0</v>
      </c>
      <c r="FT163" t="s">
        <v>23</v>
      </c>
      <c r="FU163" t="s">
        <v>24</v>
      </c>
      <c r="FX163">
        <v>115.2</v>
      </c>
      <c r="FY163">
        <v>70.55</v>
      </c>
      <c r="GA163" t="s">
        <v>3</v>
      </c>
      <c r="GD163">
        <v>0</v>
      </c>
      <c r="GF163">
        <v>1369033984</v>
      </c>
      <c r="GG163">
        <v>1</v>
      </c>
      <c r="GH163">
        <v>1</v>
      </c>
      <c r="GI163">
        <v>4</v>
      </c>
      <c r="GJ163">
        <v>0</v>
      </c>
      <c r="GK163">
        <f>ROUND(R163*(S12)/100,2)</f>
        <v>0</v>
      </c>
      <c r="GL163">
        <f t="shared" si="218"/>
        <v>0</v>
      </c>
      <c r="GM163">
        <f t="shared" si="219"/>
        <v>266.33</v>
      </c>
      <c r="GN163">
        <f t="shared" si="220"/>
        <v>266.33</v>
      </c>
      <c r="GO163">
        <f t="shared" si="221"/>
        <v>0</v>
      </c>
      <c r="GP163">
        <f t="shared" si="222"/>
        <v>0</v>
      </c>
      <c r="GR163">
        <v>0</v>
      </c>
      <c r="GS163">
        <v>3</v>
      </c>
      <c r="GT163">
        <v>0</v>
      </c>
      <c r="GU163" t="s">
        <v>3</v>
      </c>
      <c r="GV163">
        <f t="shared" si="223"/>
        <v>0</v>
      </c>
      <c r="GW163">
        <v>1</v>
      </c>
      <c r="GX163">
        <f t="shared" si="224"/>
        <v>0</v>
      </c>
      <c r="HA163">
        <v>0</v>
      </c>
      <c r="HB163">
        <v>0</v>
      </c>
      <c r="IK163">
        <v>0</v>
      </c>
    </row>
    <row r="164" spans="1:255" x14ac:dyDescent="0.2">
      <c r="A164" s="2">
        <v>17</v>
      </c>
      <c r="B164" s="2">
        <v>1</v>
      </c>
      <c r="C164" s="2">
        <f>ROW(SmtRes!A437)</f>
        <v>437</v>
      </c>
      <c r="D164" s="2">
        <f>ROW(EtalonRes!A423)</f>
        <v>423</v>
      </c>
      <c r="E164" s="2" t="s">
        <v>274</v>
      </c>
      <c r="F164" s="2" t="s">
        <v>275</v>
      </c>
      <c r="G164" s="2" t="s">
        <v>276</v>
      </c>
      <c r="H164" s="2" t="s">
        <v>47</v>
      </c>
      <c r="I164" s="2">
        <f>ROUND(20/100,9)</f>
        <v>0.2</v>
      </c>
      <c r="J164" s="2">
        <v>0</v>
      </c>
      <c r="K164" s="2"/>
      <c r="L164" s="2"/>
      <c r="M164" s="2"/>
      <c r="N164" s="2"/>
      <c r="O164" s="2">
        <f t="shared" si="192"/>
        <v>696.46</v>
      </c>
      <c r="P164" s="2">
        <f t="shared" si="193"/>
        <v>10.35</v>
      </c>
      <c r="Q164" s="2">
        <f t="shared" si="194"/>
        <v>368.95</v>
      </c>
      <c r="R164" s="2">
        <f t="shared" si="195"/>
        <v>50.1</v>
      </c>
      <c r="S164" s="2">
        <f t="shared" si="196"/>
        <v>317.16000000000003</v>
      </c>
      <c r="T164" s="2">
        <f t="shared" si="197"/>
        <v>0</v>
      </c>
      <c r="U164" s="2">
        <f t="shared" si="198"/>
        <v>33.35</v>
      </c>
      <c r="V164" s="2">
        <f t="shared" si="199"/>
        <v>3.7275</v>
      </c>
      <c r="W164" s="2">
        <f t="shared" si="200"/>
        <v>0</v>
      </c>
      <c r="X164" s="2">
        <f t="shared" si="201"/>
        <v>422.35</v>
      </c>
      <c r="Y164" s="2">
        <f t="shared" si="202"/>
        <v>260.75</v>
      </c>
      <c r="Z164" s="2"/>
      <c r="AA164" s="2">
        <v>39612628</v>
      </c>
      <c r="AB164" s="2">
        <f t="shared" si="203"/>
        <v>3482.3</v>
      </c>
      <c r="AC164" s="2">
        <f t="shared" si="191"/>
        <v>51.77</v>
      </c>
      <c r="AD164" s="2">
        <f t="shared" si="228"/>
        <v>1844.7375</v>
      </c>
      <c r="AE164" s="2">
        <f t="shared" si="229"/>
        <v>250.5</v>
      </c>
      <c r="AF164" s="2">
        <f t="shared" si="230"/>
        <v>1585.7925</v>
      </c>
      <c r="AG164" s="2">
        <f t="shared" si="204"/>
        <v>0</v>
      </c>
      <c r="AH164" s="2">
        <f t="shared" si="231"/>
        <v>166.75</v>
      </c>
      <c r="AI164" s="2">
        <f t="shared" si="232"/>
        <v>18.637499999999999</v>
      </c>
      <c r="AJ164" s="2">
        <f t="shared" si="205"/>
        <v>0</v>
      </c>
      <c r="AK164" s="2">
        <v>2906.51</v>
      </c>
      <c r="AL164" s="2">
        <v>51.77</v>
      </c>
      <c r="AM164" s="2">
        <v>1475.79</v>
      </c>
      <c r="AN164" s="2">
        <v>200.4</v>
      </c>
      <c r="AO164" s="2">
        <v>1378.95</v>
      </c>
      <c r="AP164" s="2">
        <v>0</v>
      </c>
      <c r="AQ164" s="2">
        <v>145</v>
      </c>
      <c r="AR164" s="2">
        <v>14.91</v>
      </c>
      <c r="AS164" s="2">
        <v>0</v>
      </c>
      <c r="AT164" s="2">
        <v>115</v>
      </c>
      <c r="AU164" s="2">
        <v>71</v>
      </c>
      <c r="AV164" s="2">
        <v>1</v>
      </c>
      <c r="AW164" s="2">
        <v>1</v>
      </c>
      <c r="AX164" s="2"/>
      <c r="AY164" s="2"/>
      <c r="AZ164" s="2">
        <v>1</v>
      </c>
      <c r="BA164" s="2">
        <v>1</v>
      </c>
      <c r="BB164" s="2">
        <v>1</v>
      </c>
      <c r="BC164" s="2">
        <v>1</v>
      </c>
      <c r="BD164" s="2" t="s">
        <v>3</v>
      </c>
      <c r="BE164" s="2" t="s">
        <v>3</v>
      </c>
      <c r="BF164" s="2" t="s">
        <v>3</v>
      </c>
      <c r="BG164" s="2" t="s">
        <v>3</v>
      </c>
      <c r="BH164" s="2">
        <v>0</v>
      </c>
      <c r="BI164" s="2">
        <v>1</v>
      </c>
      <c r="BJ164" s="2" t="s">
        <v>277</v>
      </c>
      <c r="BK164" s="2"/>
      <c r="BL164" s="2"/>
      <c r="BM164" s="2">
        <v>16001</v>
      </c>
      <c r="BN164" s="2">
        <v>0</v>
      </c>
      <c r="BO164" s="2" t="s">
        <v>3</v>
      </c>
      <c r="BP164" s="2">
        <v>0</v>
      </c>
      <c r="BQ164" s="2">
        <v>2</v>
      </c>
      <c r="BR164" s="2">
        <v>0</v>
      </c>
      <c r="BS164" s="2">
        <v>1</v>
      </c>
      <c r="BT164" s="2">
        <v>1</v>
      </c>
      <c r="BU164" s="2">
        <v>1</v>
      </c>
      <c r="BV164" s="2">
        <v>1</v>
      </c>
      <c r="BW164" s="2">
        <v>1</v>
      </c>
      <c r="BX164" s="2">
        <v>1</v>
      </c>
      <c r="BY164" s="2" t="s">
        <v>3</v>
      </c>
      <c r="BZ164" s="2">
        <v>128</v>
      </c>
      <c r="CA164" s="2">
        <v>83</v>
      </c>
      <c r="CB164" s="2"/>
      <c r="CC164" s="2"/>
      <c r="CD164" s="2"/>
      <c r="CE164" s="2"/>
      <c r="CF164" s="2">
        <v>0</v>
      </c>
      <c r="CG164" s="2">
        <v>0</v>
      </c>
      <c r="CH164" s="2"/>
      <c r="CI164" s="2"/>
      <c r="CJ164" s="2"/>
      <c r="CK164" s="2"/>
      <c r="CL164" s="2"/>
      <c r="CM164" s="2">
        <v>0</v>
      </c>
      <c r="CN164" s="2" t="s">
        <v>715</v>
      </c>
      <c r="CO164" s="2">
        <v>0</v>
      </c>
      <c r="CP164" s="2">
        <f t="shared" si="206"/>
        <v>696.46</v>
      </c>
      <c r="CQ164" s="2">
        <f t="shared" si="207"/>
        <v>51.77</v>
      </c>
      <c r="CR164" s="2">
        <f t="shared" si="208"/>
        <v>1844.7375</v>
      </c>
      <c r="CS164" s="2">
        <f t="shared" si="209"/>
        <v>250.5</v>
      </c>
      <c r="CT164" s="2">
        <f t="shared" si="210"/>
        <v>1585.7925</v>
      </c>
      <c r="CU164" s="2">
        <f t="shared" si="211"/>
        <v>0</v>
      </c>
      <c r="CV164" s="2">
        <f t="shared" si="212"/>
        <v>166.75</v>
      </c>
      <c r="CW164" s="2">
        <f t="shared" si="213"/>
        <v>18.637499999999999</v>
      </c>
      <c r="CX164" s="2">
        <f t="shared" si="214"/>
        <v>0</v>
      </c>
      <c r="CY164" s="2">
        <f t="shared" si="215"/>
        <v>422.3490000000001</v>
      </c>
      <c r="CZ164" s="2">
        <f t="shared" si="216"/>
        <v>260.75460000000004</v>
      </c>
      <c r="DA164" s="2"/>
      <c r="DB164" s="2"/>
      <c r="DC164" s="2" t="s">
        <v>3</v>
      </c>
      <c r="DD164" s="2" t="s">
        <v>3</v>
      </c>
      <c r="DE164" s="2" t="s">
        <v>17</v>
      </c>
      <c r="DF164" s="2" t="s">
        <v>17</v>
      </c>
      <c r="DG164" s="2" t="s">
        <v>18</v>
      </c>
      <c r="DH164" s="2" t="s">
        <v>3</v>
      </c>
      <c r="DI164" s="2" t="s">
        <v>18</v>
      </c>
      <c r="DJ164" s="2" t="s">
        <v>17</v>
      </c>
      <c r="DK164" s="2" t="s">
        <v>3</v>
      </c>
      <c r="DL164" s="2" t="s">
        <v>3</v>
      </c>
      <c r="DM164" s="2" t="s">
        <v>3</v>
      </c>
      <c r="DN164" s="2">
        <v>0</v>
      </c>
      <c r="DO164" s="2">
        <v>0</v>
      </c>
      <c r="DP164" s="2">
        <v>1</v>
      </c>
      <c r="DQ164" s="2">
        <v>1</v>
      </c>
      <c r="DR164" s="2"/>
      <c r="DS164" s="2"/>
      <c r="DT164" s="2"/>
      <c r="DU164" s="2">
        <v>1003</v>
      </c>
      <c r="DV164" s="2" t="s">
        <v>47</v>
      </c>
      <c r="DW164" s="2" t="s">
        <v>47</v>
      </c>
      <c r="DX164" s="2">
        <v>100</v>
      </c>
      <c r="DY164" s="2"/>
      <c r="DZ164" s="2"/>
      <c r="EA164" s="2"/>
      <c r="EB164" s="2"/>
      <c r="EC164" s="2"/>
      <c r="ED164" s="2"/>
      <c r="EE164" s="2">
        <v>39174530</v>
      </c>
      <c r="EF164" s="2">
        <v>2</v>
      </c>
      <c r="EG164" s="2" t="s">
        <v>19</v>
      </c>
      <c r="EH164" s="2">
        <v>0</v>
      </c>
      <c r="EI164" s="2" t="s">
        <v>3</v>
      </c>
      <c r="EJ164" s="2">
        <v>1</v>
      </c>
      <c r="EK164" s="2">
        <v>16001</v>
      </c>
      <c r="EL164" s="2" t="s">
        <v>253</v>
      </c>
      <c r="EM164" s="2" t="s">
        <v>254</v>
      </c>
      <c r="EN164" s="2"/>
      <c r="EO164" s="2" t="s">
        <v>22</v>
      </c>
      <c r="EP164" s="2"/>
      <c r="EQ164" s="2">
        <v>131072</v>
      </c>
      <c r="ER164" s="2">
        <v>2906.51</v>
      </c>
      <c r="ES164" s="2">
        <v>51.77</v>
      </c>
      <c r="ET164" s="2">
        <v>1475.79</v>
      </c>
      <c r="EU164" s="2">
        <v>200.4</v>
      </c>
      <c r="EV164" s="2">
        <v>1378.95</v>
      </c>
      <c r="EW164" s="2">
        <v>145</v>
      </c>
      <c r="EX164" s="2">
        <v>14.91</v>
      </c>
      <c r="EY164" s="2">
        <v>0</v>
      </c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>
        <v>0</v>
      </c>
      <c r="FR164" s="2">
        <f t="shared" si="217"/>
        <v>0</v>
      </c>
      <c r="FS164" s="2">
        <v>0</v>
      </c>
      <c r="FT164" s="2" t="s">
        <v>23</v>
      </c>
      <c r="FU164" s="2" t="s">
        <v>24</v>
      </c>
      <c r="FV164" s="2"/>
      <c r="FW164" s="2"/>
      <c r="FX164" s="2">
        <v>115.2</v>
      </c>
      <c r="FY164" s="2">
        <v>70.55</v>
      </c>
      <c r="FZ164" s="2"/>
      <c r="GA164" s="2" t="s">
        <v>3</v>
      </c>
      <c r="GB164" s="2"/>
      <c r="GC164" s="2"/>
      <c r="GD164" s="2">
        <v>0</v>
      </c>
      <c r="GE164" s="2"/>
      <c r="GF164" s="2">
        <v>1284984099</v>
      </c>
      <c r="GG164" s="2">
        <v>2</v>
      </c>
      <c r="GH164" s="2">
        <v>1</v>
      </c>
      <c r="GI164" s="2">
        <v>-2</v>
      </c>
      <c r="GJ164" s="2">
        <v>0</v>
      </c>
      <c r="GK164" s="2">
        <f>ROUND(R164*(R12)/100,2)</f>
        <v>0</v>
      </c>
      <c r="GL164" s="2">
        <f t="shared" si="218"/>
        <v>0</v>
      </c>
      <c r="GM164" s="2">
        <f t="shared" si="219"/>
        <v>1379.56</v>
      </c>
      <c r="GN164" s="2">
        <f t="shared" si="220"/>
        <v>1379.56</v>
      </c>
      <c r="GO164" s="2">
        <f t="shared" si="221"/>
        <v>0</v>
      </c>
      <c r="GP164" s="2">
        <f t="shared" si="222"/>
        <v>0</v>
      </c>
      <c r="GQ164" s="2"/>
      <c r="GR164" s="2">
        <v>0</v>
      </c>
      <c r="GS164" s="2">
        <v>3</v>
      </c>
      <c r="GT164" s="2">
        <v>0</v>
      </c>
      <c r="GU164" s="2" t="s">
        <v>3</v>
      </c>
      <c r="GV164" s="2">
        <f t="shared" si="223"/>
        <v>0</v>
      </c>
      <c r="GW164" s="2">
        <v>1</v>
      </c>
      <c r="GX164" s="2">
        <f t="shared" si="224"/>
        <v>0</v>
      </c>
      <c r="GY164" s="2"/>
      <c r="GZ164" s="2"/>
      <c r="HA164" s="2">
        <v>0</v>
      </c>
      <c r="HB164" s="2">
        <v>0</v>
      </c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>
        <v>0</v>
      </c>
      <c r="IL164" s="2"/>
      <c r="IM164" s="2"/>
      <c r="IN164" s="2"/>
      <c r="IO164" s="2"/>
      <c r="IP164" s="2"/>
      <c r="IQ164" s="2"/>
      <c r="IR164" s="2"/>
      <c r="IS164" s="2"/>
      <c r="IT164" s="2"/>
      <c r="IU164" s="2"/>
    </row>
    <row r="165" spans="1:255" x14ac:dyDescent="0.2">
      <c r="A165">
        <v>17</v>
      </c>
      <c r="B165">
        <v>1</v>
      </c>
      <c r="C165">
        <f>ROW(SmtRes!A452)</f>
        <v>452</v>
      </c>
      <c r="D165">
        <f>ROW(EtalonRes!A438)</f>
        <v>438</v>
      </c>
      <c r="E165" t="s">
        <v>274</v>
      </c>
      <c r="F165" t="s">
        <v>275</v>
      </c>
      <c r="G165" t="s">
        <v>276</v>
      </c>
      <c r="H165" t="s">
        <v>47</v>
      </c>
      <c r="I165">
        <f>ROUND(20/100,9)</f>
        <v>0.2</v>
      </c>
      <c r="J165">
        <v>0</v>
      </c>
      <c r="O165">
        <f t="shared" si="192"/>
        <v>3586.77</v>
      </c>
      <c r="P165">
        <f t="shared" si="193"/>
        <v>53.32</v>
      </c>
      <c r="Q165">
        <f t="shared" si="194"/>
        <v>1900.08</v>
      </c>
      <c r="R165">
        <f t="shared" si="195"/>
        <v>258.02</v>
      </c>
      <c r="S165">
        <f t="shared" si="196"/>
        <v>1633.37</v>
      </c>
      <c r="T165">
        <f t="shared" si="197"/>
        <v>0</v>
      </c>
      <c r="U165">
        <f t="shared" si="198"/>
        <v>33.35</v>
      </c>
      <c r="V165">
        <f t="shared" si="199"/>
        <v>3.7275</v>
      </c>
      <c r="W165">
        <f t="shared" si="200"/>
        <v>0</v>
      </c>
      <c r="X165">
        <f t="shared" si="201"/>
        <v>2175.1</v>
      </c>
      <c r="Y165">
        <f t="shared" si="202"/>
        <v>1342.89</v>
      </c>
      <c r="AA165">
        <v>39612629</v>
      </c>
      <c r="AB165">
        <f t="shared" si="203"/>
        <v>3482.3</v>
      </c>
      <c r="AC165">
        <f t="shared" si="191"/>
        <v>51.77</v>
      </c>
      <c r="AD165">
        <f t="shared" si="228"/>
        <v>1844.7375</v>
      </c>
      <c r="AE165">
        <f t="shared" si="229"/>
        <v>250.5</v>
      </c>
      <c r="AF165">
        <f t="shared" si="230"/>
        <v>1585.7925</v>
      </c>
      <c r="AG165">
        <f t="shared" si="204"/>
        <v>0</v>
      </c>
      <c r="AH165">
        <f t="shared" si="231"/>
        <v>166.75</v>
      </c>
      <c r="AI165">
        <f t="shared" si="232"/>
        <v>18.637499999999999</v>
      </c>
      <c r="AJ165">
        <f t="shared" si="205"/>
        <v>0</v>
      </c>
      <c r="AK165">
        <v>2906.51</v>
      </c>
      <c r="AL165">
        <v>51.77</v>
      </c>
      <c r="AM165">
        <v>1475.79</v>
      </c>
      <c r="AN165">
        <v>200.4</v>
      </c>
      <c r="AO165">
        <v>1378.95</v>
      </c>
      <c r="AP165">
        <v>0</v>
      </c>
      <c r="AQ165">
        <v>145</v>
      </c>
      <c r="AR165">
        <v>14.91</v>
      </c>
      <c r="AS165">
        <v>0</v>
      </c>
      <c r="AT165">
        <v>115</v>
      </c>
      <c r="AU165">
        <v>71</v>
      </c>
      <c r="AV165">
        <v>1</v>
      </c>
      <c r="AW165">
        <v>1</v>
      </c>
      <c r="AZ165">
        <v>5.15</v>
      </c>
      <c r="BA165">
        <v>5.15</v>
      </c>
      <c r="BB165">
        <v>5.15</v>
      </c>
      <c r="BC165">
        <v>5.15</v>
      </c>
      <c r="BD165" t="s">
        <v>3</v>
      </c>
      <c r="BE165" t="s">
        <v>3</v>
      </c>
      <c r="BF165" t="s">
        <v>3</v>
      </c>
      <c r="BG165" t="s">
        <v>3</v>
      </c>
      <c r="BH165">
        <v>0</v>
      </c>
      <c r="BI165">
        <v>1</v>
      </c>
      <c r="BJ165" t="s">
        <v>277</v>
      </c>
      <c r="BM165">
        <v>16001</v>
      </c>
      <c r="BN165">
        <v>0</v>
      </c>
      <c r="BO165" t="s">
        <v>3</v>
      </c>
      <c r="BP165">
        <v>0</v>
      </c>
      <c r="BQ165">
        <v>2</v>
      </c>
      <c r="BR165">
        <v>0</v>
      </c>
      <c r="BS165">
        <v>5.15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3</v>
      </c>
      <c r="BZ165">
        <v>128</v>
      </c>
      <c r="CA165">
        <v>83</v>
      </c>
      <c r="CF165">
        <v>0</v>
      </c>
      <c r="CG165">
        <v>0</v>
      </c>
      <c r="CM165">
        <v>0</v>
      </c>
      <c r="CN165" t="s">
        <v>715</v>
      </c>
      <c r="CO165">
        <v>0</v>
      </c>
      <c r="CP165">
        <f t="shared" si="206"/>
        <v>3586.7699999999995</v>
      </c>
      <c r="CQ165">
        <f t="shared" si="207"/>
        <v>266.61550000000005</v>
      </c>
      <c r="CR165">
        <f t="shared" si="208"/>
        <v>9500.3981249999997</v>
      </c>
      <c r="CS165">
        <f t="shared" si="209"/>
        <v>1290.075</v>
      </c>
      <c r="CT165">
        <f t="shared" si="210"/>
        <v>8166.8313750000007</v>
      </c>
      <c r="CU165">
        <f t="shared" si="211"/>
        <v>0</v>
      </c>
      <c r="CV165">
        <f t="shared" si="212"/>
        <v>166.75</v>
      </c>
      <c r="CW165">
        <f t="shared" si="213"/>
        <v>18.637499999999999</v>
      </c>
      <c r="CX165">
        <f t="shared" si="214"/>
        <v>0</v>
      </c>
      <c r="CY165">
        <f t="shared" si="215"/>
        <v>2175.0984999999996</v>
      </c>
      <c r="CZ165">
        <f t="shared" si="216"/>
        <v>1342.8869</v>
      </c>
      <c r="DC165" t="s">
        <v>3</v>
      </c>
      <c r="DD165" t="s">
        <v>3</v>
      </c>
      <c r="DE165" t="s">
        <v>17</v>
      </c>
      <c r="DF165" t="s">
        <v>17</v>
      </c>
      <c r="DG165" t="s">
        <v>18</v>
      </c>
      <c r="DH165" t="s">
        <v>3</v>
      </c>
      <c r="DI165" t="s">
        <v>18</v>
      </c>
      <c r="DJ165" t="s">
        <v>17</v>
      </c>
      <c r="DK165" t="s">
        <v>3</v>
      </c>
      <c r="DL165" t="s">
        <v>3</v>
      </c>
      <c r="DM165" t="s">
        <v>3</v>
      </c>
      <c r="DN165">
        <v>0</v>
      </c>
      <c r="DO165">
        <v>0</v>
      </c>
      <c r="DP165">
        <v>1</v>
      </c>
      <c r="DQ165">
        <v>1</v>
      </c>
      <c r="DU165">
        <v>1003</v>
      </c>
      <c r="DV165" t="s">
        <v>47</v>
      </c>
      <c r="DW165" t="s">
        <v>47</v>
      </c>
      <c r="DX165">
        <v>100</v>
      </c>
      <c r="EE165">
        <v>39174530</v>
      </c>
      <c r="EF165">
        <v>2</v>
      </c>
      <c r="EG165" t="s">
        <v>19</v>
      </c>
      <c r="EH165">
        <v>0</v>
      </c>
      <c r="EI165" t="s">
        <v>3</v>
      </c>
      <c r="EJ165">
        <v>1</v>
      </c>
      <c r="EK165">
        <v>16001</v>
      </c>
      <c r="EL165" t="s">
        <v>253</v>
      </c>
      <c r="EM165" t="s">
        <v>254</v>
      </c>
      <c r="EO165" t="s">
        <v>22</v>
      </c>
      <c r="EQ165">
        <v>131072</v>
      </c>
      <c r="ER165">
        <v>2906.51</v>
      </c>
      <c r="ES165">
        <v>51.77</v>
      </c>
      <c r="ET165">
        <v>1475.79</v>
      </c>
      <c r="EU165">
        <v>200.4</v>
      </c>
      <c r="EV165">
        <v>1378.95</v>
      </c>
      <c r="EW165">
        <v>145</v>
      </c>
      <c r="EX165">
        <v>14.91</v>
      </c>
      <c r="EY165">
        <v>0</v>
      </c>
      <c r="FQ165">
        <v>0</v>
      </c>
      <c r="FR165">
        <f t="shared" si="217"/>
        <v>0</v>
      </c>
      <c r="FS165">
        <v>0</v>
      </c>
      <c r="FT165" t="s">
        <v>23</v>
      </c>
      <c r="FU165" t="s">
        <v>24</v>
      </c>
      <c r="FX165">
        <v>115.2</v>
      </c>
      <c r="FY165">
        <v>70.55</v>
      </c>
      <c r="GA165" t="s">
        <v>3</v>
      </c>
      <c r="GD165">
        <v>0</v>
      </c>
      <c r="GF165">
        <v>1284984099</v>
      </c>
      <c r="GG165">
        <v>1</v>
      </c>
      <c r="GH165">
        <v>1</v>
      </c>
      <c r="GI165">
        <v>4</v>
      </c>
      <c r="GJ165">
        <v>0</v>
      </c>
      <c r="GK165">
        <f>ROUND(R165*(S12)/100,2)</f>
        <v>0</v>
      </c>
      <c r="GL165">
        <f t="shared" si="218"/>
        <v>0</v>
      </c>
      <c r="GM165">
        <f t="shared" si="219"/>
        <v>7104.76</v>
      </c>
      <c r="GN165">
        <f t="shared" si="220"/>
        <v>7104.76</v>
      </c>
      <c r="GO165">
        <f t="shared" si="221"/>
        <v>0</v>
      </c>
      <c r="GP165">
        <f t="shared" si="222"/>
        <v>0</v>
      </c>
      <c r="GR165">
        <v>0</v>
      </c>
      <c r="GS165">
        <v>3</v>
      </c>
      <c r="GT165">
        <v>0</v>
      </c>
      <c r="GU165" t="s">
        <v>3</v>
      </c>
      <c r="GV165">
        <f t="shared" si="223"/>
        <v>0</v>
      </c>
      <c r="GW165">
        <v>1</v>
      </c>
      <c r="GX165">
        <f t="shared" si="224"/>
        <v>0</v>
      </c>
      <c r="HA165">
        <v>0</v>
      </c>
      <c r="HB165">
        <v>0</v>
      </c>
      <c r="IK165">
        <v>0</v>
      </c>
    </row>
    <row r="166" spans="1:255" x14ac:dyDescent="0.2">
      <c r="A166" s="2">
        <v>18</v>
      </c>
      <c r="B166" s="2">
        <v>1</v>
      </c>
      <c r="C166" s="2">
        <v>434</v>
      </c>
      <c r="D166" s="2"/>
      <c r="E166" s="2" t="s">
        <v>278</v>
      </c>
      <c r="F166" s="2" t="s">
        <v>204</v>
      </c>
      <c r="G166" s="2" t="s">
        <v>205</v>
      </c>
      <c r="H166" s="2" t="s">
        <v>92</v>
      </c>
      <c r="I166" s="2">
        <f>I164*J166</f>
        <v>19.48</v>
      </c>
      <c r="J166" s="2">
        <v>97.399999999999991</v>
      </c>
      <c r="K166" s="2"/>
      <c r="L166" s="2"/>
      <c r="M166" s="2"/>
      <c r="N166" s="2"/>
      <c r="O166" s="2">
        <f t="shared" si="192"/>
        <v>0</v>
      </c>
      <c r="P166" s="2">
        <f t="shared" si="193"/>
        <v>0</v>
      </c>
      <c r="Q166" s="2">
        <f t="shared" si="194"/>
        <v>0</v>
      </c>
      <c r="R166" s="2">
        <f t="shared" si="195"/>
        <v>0</v>
      </c>
      <c r="S166" s="2">
        <f t="shared" si="196"/>
        <v>0</v>
      </c>
      <c r="T166" s="2">
        <f t="shared" si="197"/>
        <v>0</v>
      </c>
      <c r="U166" s="2">
        <f t="shared" si="198"/>
        <v>0</v>
      </c>
      <c r="V166" s="2">
        <f t="shared" si="199"/>
        <v>0</v>
      </c>
      <c r="W166" s="2">
        <f t="shared" si="200"/>
        <v>0</v>
      </c>
      <c r="X166" s="2">
        <f t="shared" si="201"/>
        <v>0</v>
      </c>
      <c r="Y166" s="2">
        <f t="shared" si="202"/>
        <v>0</v>
      </c>
      <c r="Z166" s="2"/>
      <c r="AA166" s="2">
        <v>39612628</v>
      </c>
      <c r="AB166" s="2">
        <f t="shared" si="203"/>
        <v>0</v>
      </c>
      <c r="AC166" s="2">
        <f t="shared" si="191"/>
        <v>0</v>
      </c>
      <c r="AD166" s="2">
        <f t="shared" ref="AD166:AD175" si="233">ROUND((((ET166)-(EU166))+AE166),6)</f>
        <v>0</v>
      </c>
      <c r="AE166" s="2">
        <f t="shared" ref="AE166:AE175" si="234">ROUND((EU166),6)</f>
        <v>0</v>
      </c>
      <c r="AF166" s="2">
        <f t="shared" ref="AF166:AF175" si="235">ROUND((EV166),6)</f>
        <v>0</v>
      </c>
      <c r="AG166" s="2">
        <f t="shared" si="204"/>
        <v>0</v>
      </c>
      <c r="AH166" s="2">
        <f t="shared" ref="AH166:AH175" si="236">(EW166)</f>
        <v>0</v>
      </c>
      <c r="AI166" s="2">
        <f t="shared" ref="AI166:AI175" si="237">(EX166)</f>
        <v>0</v>
      </c>
      <c r="AJ166" s="2">
        <f t="shared" si="205"/>
        <v>0</v>
      </c>
      <c r="AK166" s="2">
        <v>0</v>
      </c>
      <c r="AL166" s="2">
        <v>0</v>
      </c>
      <c r="AM166" s="2">
        <v>0</v>
      </c>
      <c r="AN166" s="2">
        <v>0</v>
      </c>
      <c r="AO166" s="2">
        <v>0</v>
      </c>
      <c r="AP166" s="2">
        <v>0</v>
      </c>
      <c r="AQ166" s="2">
        <v>0</v>
      </c>
      <c r="AR166" s="2">
        <v>0</v>
      </c>
      <c r="AS166" s="2">
        <v>0</v>
      </c>
      <c r="AT166" s="2">
        <v>115</v>
      </c>
      <c r="AU166" s="2">
        <v>71</v>
      </c>
      <c r="AV166" s="2">
        <v>1</v>
      </c>
      <c r="AW166" s="2">
        <v>1</v>
      </c>
      <c r="AX166" s="2"/>
      <c r="AY166" s="2"/>
      <c r="AZ166" s="2">
        <v>1</v>
      </c>
      <c r="BA166" s="2">
        <v>1</v>
      </c>
      <c r="BB166" s="2">
        <v>1</v>
      </c>
      <c r="BC166" s="2">
        <v>1</v>
      </c>
      <c r="BD166" s="2" t="s">
        <v>3</v>
      </c>
      <c r="BE166" s="2" t="s">
        <v>3</v>
      </c>
      <c r="BF166" s="2" t="s">
        <v>3</v>
      </c>
      <c r="BG166" s="2" t="s">
        <v>3</v>
      </c>
      <c r="BH166" s="2">
        <v>3</v>
      </c>
      <c r="BI166" s="2">
        <v>1</v>
      </c>
      <c r="BJ166" s="2" t="s">
        <v>3</v>
      </c>
      <c r="BK166" s="2"/>
      <c r="BL166" s="2"/>
      <c r="BM166" s="2">
        <v>16001</v>
      </c>
      <c r="BN166" s="2">
        <v>0</v>
      </c>
      <c r="BO166" s="2" t="s">
        <v>3</v>
      </c>
      <c r="BP166" s="2">
        <v>0</v>
      </c>
      <c r="BQ166" s="2">
        <v>2</v>
      </c>
      <c r="BR166" s="2">
        <v>0</v>
      </c>
      <c r="BS166" s="2">
        <v>1</v>
      </c>
      <c r="BT166" s="2">
        <v>1</v>
      </c>
      <c r="BU166" s="2">
        <v>1</v>
      </c>
      <c r="BV166" s="2">
        <v>1</v>
      </c>
      <c r="BW166" s="2">
        <v>1</v>
      </c>
      <c r="BX166" s="2">
        <v>1</v>
      </c>
      <c r="BY166" s="2" t="s">
        <v>3</v>
      </c>
      <c r="BZ166" s="2">
        <v>128</v>
      </c>
      <c r="CA166" s="2">
        <v>83</v>
      </c>
      <c r="CB166" s="2"/>
      <c r="CC166" s="2"/>
      <c r="CD166" s="2"/>
      <c r="CE166" s="2"/>
      <c r="CF166" s="2">
        <v>0</v>
      </c>
      <c r="CG166" s="2">
        <v>0</v>
      </c>
      <c r="CH166" s="2"/>
      <c r="CI166" s="2"/>
      <c r="CJ166" s="2"/>
      <c r="CK166" s="2"/>
      <c r="CL166" s="2"/>
      <c r="CM166" s="2">
        <v>0</v>
      </c>
      <c r="CN166" s="2" t="s">
        <v>3</v>
      </c>
      <c r="CO166" s="2">
        <v>0</v>
      </c>
      <c r="CP166" s="2">
        <f t="shared" si="206"/>
        <v>0</v>
      </c>
      <c r="CQ166" s="2">
        <f t="shared" si="207"/>
        <v>0</v>
      </c>
      <c r="CR166" s="2">
        <f t="shared" si="208"/>
        <v>0</v>
      </c>
      <c r="CS166" s="2">
        <f t="shared" si="209"/>
        <v>0</v>
      </c>
      <c r="CT166" s="2">
        <f t="shared" si="210"/>
        <v>0</v>
      </c>
      <c r="CU166" s="2">
        <f t="shared" si="211"/>
        <v>0</v>
      </c>
      <c r="CV166" s="2">
        <f t="shared" si="212"/>
        <v>0</v>
      </c>
      <c r="CW166" s="2">
        <f t="shared" si="213"/>
        <v>0</v>
      </c>
      <c r="CX166" s="2">
        <f t="shared" si="214"/>
        <v>0</v>
      </c>
      <c r="CY166" s="2">
        <f t="shared" si="215"/>
        <v>0</v>
      </c>
      <c r="CZ166" s="2">
        <f t="shared" si="216"/>
        <v>0</v>
      </c>
      <c r="DA166" s="2"/>
      <c r="DB166" s="2"/>
      <c r="DC166" s="2" t="s">
        <v>3</v>
      </c>
      <c r="DD166" s="2" t="s">
        <v>3</v>
      </c>
      <c r="DE166" s="2" t="s">
        <v>3</v>
      </c>
      <c r="DF166" s="2" t="s">
        <v>3</v>
      </c>
      <c r="DG166" s="2" t="s">
        <v>3</v>
      </c>
      <c r="DH166" s="2" t="s">
        <v>3</v>
      </c>
      <c r="DI166" s="2" t="s">
        <v>3</v>
      </c>
      <c r="DJ166" s="2" t="s">
        <v>3</v>
      </c>
      <c r="DK166" s="2" t="s">
        <v>3</v>
      </c>
      <c r="DL166" s="2" t="s">
        <v>3</v>
      </c>
      <c r="DM166" s="2" t="s">
        <v>3</v>
      </c>
      <c r="DN166" s="2">
        <v>0</v>
      </c>
      <c r="DO166" s="2">
        <v>0</v>
      </c>
      <c r="DP166" s="2">
        <v>1</v>
      </c>
      <c r="DQ166" s="2">
        <v>1</v>
      </c>
      <c r="DR166" s="2"/>
      <c r="DS166" s="2"/>
      <c r="DT166" s="2"/>
      <c r="DU166" s="2">
        <v>1003</v>
      </c>
      <c r="DV166" s="2" t="s">
        <v>92</v>
      </c>
      <c r="DW166" s="2" t="s">
        <v>92</v>
      </c>
      <c r="DX166" s="2">
        <v>1</v>
      </c>
      <c r="DY166" s="2"/>
      <c r="DZ166" s="2"/>
      <c r="EA166" s="2"/>
      <c r="EB166" s="2"/>
      <c r="EC166" s="2"/>
      <c r="ED166" s="2"/>
      <c r="EE166" s="2">
        <v>39174530</v>
      </c>
      <c r="EF166" s="2">
        <v>2</v>
      </c>
      <c r="EG166" s="2" t="s">
        <v>19</v>
      </c>
      <c r="EH166" s="2">
        <v>0</v>
      </c>
      <c r="EI166" s="2" t="s">
        <v>3</v>
      </c>
      <c r="EJ166" s="2">
        <v>1</v>
      </c>
      <c r="EK166" s="2">
        <v>16001</v>
      </c>
      <c r="EL166" s="2" t="s">
        <v>253</v>
      </c>
      <c r="EM166" s="2" t="s">
        <v>254</v>
      </c>
      <c r="EN166" s="2"/>
      <c r="EO166" s="2" t="s">
        <v>3</v>
      </c>
      <c r="EP166" s="2"/>
      <c r="EQ166" s="2">
        <v>0</v>
      </c>
      <c r="ER166" s="2">
        <v>0</v>
      </c>
      <c r="ES166" s="2">
        <v>0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>
        <v>0</v>
      </c>
      <c r="FR166" s="2">
        <f t="shared" si="217"/>
        <v>0</v>
      </c>
      <c r="FS166" s="2">
        <v>0</v>
      </c>
      <c r="FT166" s="2" t="s">
        <v>23</v>
      </c>
      <c r="FU166" s="2" t="s">
        <v>24</v>
      </c>
      <c r="FV166" s="2"/>
      <c r="FW166" s="2"/>
      <c r="FX166" s="2">
        <v>115.2</v>
      </c>
      <c r="FY166" s="2">
        <v>70.55</v>
      </c>
      <c r="FZ166" s="2"/>
      <c r="GA166" s="2" t="s">
        <v>3</v>
      </c>
      <c r="GB166" s="2"/>
      <c r="GC166" s="2"/>
      <c r="GD166" s="2">
        <v>0</v>
      </c>
      <c r="GE166" s="2"/>
      <c r="GF166" s="2">
        <v>1990328174</v>
      </c>
      <c r="GG166" s="2">
        <v>2</v>
      </c>
      <c r="GH166" s="2">
        <v>1</v>
      </c>
      <c r="GI166" s="2">
        <v>-2</v>
      </c>
      <c r="GJ166" s="2">
        <v>0</v>
      </c>
      <c r="GK166" s="2">
        <f>ROUND(R166*(R12)/100,2)</f>
        <v>0</v>
      </c>
      <c r="GL166" s="2">
        <f t="shared" si="218"/>
        <v>0</v>
      </c>
      <c r="GM166" s="2">
        <f t="shared" si="219"/>
        <v>0</v>
      </c>
      <c r="GN166" s="2">
        <f t="shared" si="220"/>
        <v>0</v>
      </c>
      <c r="GO166" s="2">
        <f t="shared" si="221"/>
        <v>0</v>
      </c>
      <c r="GP166" s="2">
        <f t="shared" si="222"/>
        <v>0</v>
      </c>
      <c r="GQ166" s="2"/>
      <c r="GR166" s="2">
        <v>0</v>
      </c>
      <c r="GS166" s="2">
        <v>3</v>
      </c>
      <c r="GT166" s="2">
        <v>0</v>
      </c>
      <c r="GU166" s="2" t="s">
        <v>3</v>
      </c>
      <c r="GV166" s="2">
        <f t="shared" si="223"/>
        <v>0</v>
      </c>
      <c r="GW166" s="2">
        <v>1</v>
      </c>
      <c r="GX166" s="2">
        <f t="shared" si="224"/>
        <v>0</v>
      </c>
      <c r="GY166" s="2"/>
      <c r="GZ166" s="2"/>
      <c r="HA166" s="2">
        <v>0</v>
      </c>
      <c r="HB166" s="2">
        <v>0</v>
      </c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>
        <v>0</v>
      </c>
      <c r="IL166" s="2"/>
      <c r="IM166" s="2"/>
      <c r="IN166" s="2"/>
      <c r="IO166" s="2"/>
      <c r="IP166" s="2"/>
      <c r="IQ166" s="2"/>
      <c r="IR166" s="2"/>
      <c r="IS166" s="2"/>
      <c r="IT166" s="2"/>
      <c r="IU166" s="2"/>
    </row>
    <row r="167" spans="1:255" x14ac:dyDescent="0.2">
      <c r="A167">
        <v>18</v>
      </c>
      <c r="B167">
        <v>1</v>
      </c>
      <c r="C167">
        <v>449</v>
      </c>
      <c r="E167" t="s">
        <v>278</v>
      </c>
      <c r="F167" t="s">
        <v>204</v>
      </c>
      <c r="G167" t="s">
        <v>205</v>
      </c>
      <c r="H167" t="s">
        <v>92</v>
      </c>
      <c r="I167">
        <f>I165*J167</f>
        <v>19.48</v>
      </c>
      <c r="J167">
        <v>97.399999999999991</v>
      </c>
      <c r="O167">
        <f t="shared" si="192"/>
        <v>0</v>
      </c>
      <c r="P167">
        <f t="shared" si="193"/>
        <v>0</v>
      </c>
      <c r="Q167">
        <f t="shared" si="194"/>
        <v>0</v>
      </c>
      <c r="R167">
        <f t="shared" si="195"/>
        <v>0</v>
      </c>
      <c r="S167">
        <f t="shared" si="196"/>
        <v>0</v>
      </c>
      <c r="T167">
        <f t="shared" si="197"/>
        <v>0</v>
      </c>
      <c r="U167">
        <f t="shared" si="198"/>
        <v>0</v>
      </c>
      <c r="V167">
        <f t="shared" si="199"/>
        <v>0</v>
      </c>
      <c r="W167">
        <f t="shared" si="200"/>
        <v>0</v>
      </c>
      <c r="X167">
        <f t="shared" si="201"/>
        <v>0</v>
      </c>
      <c r="Y167">
        <f t="shared" si="202"/>
        <v>0</v>
      </c>
      <c r="AA167">
        <v>39612629</v>
      </c>
      <c r="AB167">
        <f t="shared" si="203"/>
        <v>0</v>
      </c>
      <c r="AC167">
        <f t="shared" si="191"/>
        <v>0</v>
      </c>
      <c r="AD167">
        <f t="shared" si="233"/>
        <v>0</v>
      </c>
      <c r="AE167">
        <f t="shared" si="234"/>
        <v>0</v>
      </c>
      <c r="AF167">
        <f t="shared" si="235"/>
        <v>0</v>
      </c>
      <c r="AG167">
        <f t="shared" si="204"/>
        <v>0</v>
      </c>
      <c r="AH167">
        <f t="shared" si="236"/>
        <v>0</v>
      </c>
      <c r="AI167">
        <f t="shared" si="237"/>
        <v>0</v>
      </c>
      <c r="AJ167">
        <f t="shared" si="205"/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115</v>
      </c>
      <c r="AU167">
        <v>71</v>
      </c>
      <c r="AV167">
        <v>1</v>
      </c>
      <c r="AW167">
        <v>1</v>
      </c>
      <c r="AZ167">
        <v>5.15</v>
      </c>
      <c r="BA167">
        <v>1</v>
      </c>
      <c r="BB167">
        <v>1</v>
      </c>
      <c r="BC167">
        <v>5.15</v>
      </c>
      <c r="BD167" t="s">
        <v>3</v>
      </c>
      <c r="BE167" t="s">
        <v>3</v>
      </c>
      <c r="BF167" t="s">
        <v>3</v>
      </c>
      <c r="BG167" t="s">
        <v>3</v>
      </c>
      <c r="BH167">
        <v>3</v>
      </c>
      <c r="BI167">
        <v>1</v>
      </c>
      <c r="BJ167" t="s">
        <v>3</v>
      </c>
      <c r="BM167">
        <v>16001</v>
      </c>
      <c r="BN167">
        <v>0</v>
      </c>
      <c r="BO167" t="s">
        <v>3</v>
      </c>
      <c r="BP167">
        <v>0</v>
      </c>
      <c r="BQ167">
        <v>2</v>
      </c>
      <c r="BR167">
        <v>0</v>
      </c>
      <c r="BS167">
        <v>1</v>
      </c>
      <c r="BT167">
        <v>1</v>
      </c>
      <c r="BU167">
        <v>1</v>
      </c>
      <c r="BV167">
        <v>1</v>
      </c>
      <c r="BW167">
        <v>1</v>
      </c>
      <c r="BX167">
        <v>1</v>
      </c>
      <c r="BY167" t="s">
        <v>3</v>
      </c>
      <c r="BZ167">
        <v>128</v>
      </c>
      <c r="CA167">
        <v>83</v>
      </c>
      <c r="CF167">
        <v>0</v>
      </c>
      <c r="CG167">
        <v>0</v>
      </c>
      <c r="CM167">
        <v>0</v>
      </c>
      <c r="CN167" t="s">
        <v>3</v>
      </c>
      <c r="CO167">
        <v>0</v>
      </c>
      <c r="CP167">
        <f t="shared" si="206"/>
        <v>0</v>
      </c>
      <c r="CQ167">
        <f t="shared" si="207"/>
        <v>0</v>
      </c>
      <c r="CR167">
        <f t="shared" si="208"/>
        <v>0</v>
      </c>
      <c r="CS167">
        <f t="shared" si="209"/>
        <v>0</v>
      </c>
      <c r="CT167">
        <f t="shared" si="210"/>
        <v>0</v>
      </c>
      <c r="CU167">
        <f t="shared" si="211"/>
        <v>0</v>
      </c>
      <c r="CV167">
        <f t="shared" si="212"/>
        <v>0</v>
      </c>
      <c r="CW167">
        <f t="shared" si="213"/>
        <v>0</v>
      </c>
      <c r="CX167">
        <f t="shared" si="214"/>
        <v>0</v>
      </c>
      <c r="CY167">
        <f t="shared" si="215"/>
        <v>0</v>
      </c>
      <c r="CZ167">
        <f t="shared" si="216"/>
        <v>0</v>
      </c>
      <c r="DC167" t="s">
        <v>3</v>
      </c>
      <c r="DD167" t="s">
        <v>3</v>
      </c>
      <c r="DE167" t="s">
        <v>3</v>
      </c>
      <c r="DF167" t="s">
        <v>3</v>
      </c>
      <c r="DG167" t="s">
        <v>3</v>
      </c>
      <c r="DH167" t="s">
        <v>3</v>
      </c>
      <c r="DI167" t="s">
        <v>3</v>
      </c>
      <c r="DJ167" t="s">
        <v>3</v>
      </c>
      <c r="DK167" t="s">
        <v>3</v>
      </c>
      <c r="DL167" t="s">
        <v>3</v>
      </c>
      <c r="DM167" t="s">
        <v>3</v>
      </c>
      <c r="DN167">
        <v>0</v>
      </c>
      <c r="DO167">
        <v>0</v>
      </c>
      <c r="DP167">
        <v>1</v>
      </c>
      <c r="DQ167">
        <v>1</v>
      </c>
      <c r="DU167">
        <v>1003</v>
      </c>
      <c r="DV167" t="s">
        <v>92</v>
      </c>
      <c r="DW167" t="s">
        <v>92</v>
      </c>
      <c r="DX167">
        <v>1</v>
      </c>
      <c r="EE167">
        <v>39174530</v>
      </c>
      <c r="EF167">
        <v>2</v>
      </c>
      <c r="EG167" t="s">
        <v>19</v>
      </c>
      <c r="EH167">
        <v>0</v>
      </c>
      <c r="EI167" t="s">
        <v>3</v>
      </c>
      <c r="EJ167">
        <v>1</v>
      </c>
      <c r="EK167">
        <v>16001</v>
      </c>
      <c r="EL167" t="s">
        <v>253</v>
      </c>
      <c r="EM167" t="s">
        <v>254</v>
      </c>
      <c r="EO167" t="s">
        <v>3</v>
      </c>
      <c r="EQ167">
        <v>0</v>
      </c>
      <c r="ER167">
        <v>0</v>
      </c>
      <c r="ES167">
        <v>0</v>
      </c>
      <c r="ET167">
        <v>0</v>
      </c>
      <c r="EU167">
        <v>0</v>
      </c>
      <c r="EV167">
        <v>0</v>
      </c>
      <c r="EW167">
        <v>0</v>
      </c>
      <c r="EX167">
        <v>0</v>
      </c>
      <c r="FQ167">
        <v>0</v>
      </c>
      <c r="FR167">
        <f t="shared" si="217"/>
        <v>0</v>
      </c>
      <c r="FS167">
        <v>0</v>
      </c>
      <c r="FT167" t="s">
        <v>23</v>
      </c>
      <c r="FU167" t="s">
        <v>24</v>
      </c>
      <c r="FX167">
        <v>115.2</v>
      </c>
      <c r="FY167">
        <v>70.55</v>
      </c>
      <c r="GA167" t="s">
        <v>3</v>
      </c>
      <c r="GD167">
        <v>0</v>
      </c>
      <c r="GF167">
        <v>1990328174</v>
      </c>
      <c r="GG167">
        <v>1</v>
      </c>
      <c r="GH167">
        <v>1</v>
      </c>
      <c r="GI167">
        <v>4</v>
      </c>
      <c r="GJ167">
        <v>0</v>
      </c>
      <c r="GK167">
        <f>ROUND(R167*(S12)/100,2)</f>
        <v>0</v>
      </c>
      <c r="GL167">
        <f t="shared" si="218"/>
        <v>0</v>
      </c>
      <c r="GM167">
        <f t="shared" si="219"/>
        <v>0</v>
      </c>
      <c r="GN167">
        <f t="shared" si="220"/>
        <v>0</v>
      </c>
      <c r="GO167">
        <f t="shared" si="221"/>
        <v>0</v>
      </c>
      <c r="GP167">
        <f t="shared" si="222"/>
        <v>0</v>
      </c>
      <c r="GR167">
        <v>0</v>
      </c>
      <c r="GS167">
        <v>3</v>
      </c>
      <c r="GT167">
        <v>0</v>
      </c>
      <c r="GU167" t="s">
        <v>3</v>
      </c>
      <c r="GV167">
        <f t="shared" si="223"/>
        <v>0</v>
      </c>
      <c r="GW167">
        <v>1</v>
      </c>
      <c r="GX167">
        <f t="shared" si="224"/>
        <v>0</v>
      </c>
      <c r="HA167">
        <v>0</v>
      </c>
      <c r="HB167">
        <v>0</v>
      </c>
      <c r="IK167">
        <v>0</v>
      </c>
    </row>
    <row r="168" spans="1:255" x14ac:dyDescent="0.2">
      <c r="A168" s="2">
        <v>18</v>
      </c>
      <c r="B168" s="2">
        <v>1</v>
      </c>
      <c r="C168" s="2">
        <v>433</v>
      </c>
      <c r="D168" s="2"/>
      <c r="E168" s="2" t="s">
        <v>279</v>
      </c>
      <c r="F168" s="2" t="s">
        <v>246</v>
      </c>
      <c r="G168" s="2" t="s">
        <v>247</v>
      </c>
      <c r="H168" s="2" t="s">
        <v>209</v>
      </c>
      <c r="I168" s="2">
        <f>I164*J168</f>
        <v>1.9479999999999997</v>
      </c>
      <c r="J168" s="2">
        <v>9.7399999999999984</v>
      </c>
      <c r="K168" s="2"/>
      <c r="L168" s="2"/>
      <c r="M168" s="2"/>
      <c r="N168" s="2"/>
      <c r="O168" s="2">
        <f t="shared" si="192"/>
        <v>1209.73</v>
      </c>
      <c r="P168" s="2">
        <f t="shared" si="193"/>
        <v>1209.73</v>
      </c>
      <c r="Q168" s="2">
        <f t="shared" si="194"/>
        <v>0</v>
      </c>
      <c r="R168" s="2">
        <f t="shared" si="195"/>
        <v>0</v>
      </c>
      <c r="S168" s="2">
        <f t="shared" si="196"/>
        <v>0</v>
      </c>
      <c r="T168" s="2">
        <f t="shared" si="197"/>
        <v>0</v>
      </c>
      <c r="U168" s="2">
        <f t="shared" si="198"/>
        <v>0</v>
      </c>
      <c r="V168" s="2">
        <f t="shared" si="199"/>
        <v>0</v>
      </c>
      <c r="W168" s="2">
        <f t="shared" si="200"/>
        <v>0</v>
      </c>
      <c r="X168" s="2">
        <f t="shared" si="201"/>
        <v>0</v>
      </c>
      <c r="Y168" s="2">
        <f t="shared" si="202"/>
        <v>0</v>
      </c>
      <c r="Z168" s="2"/>
      <c r="AA168" s="2">
        <v>39612628</v>
      </c>
      <c r="AB168" s="2">
        <f t="shared" si="203"/>
        <v>621.01</v>
      </c>
      <c r="AC168" s="2">
        <f t="shared" si="191"/>
        <v>621.01</v>
      </c>
      <c r="AD168" s="2">
        <f t="shared" si="233"/>
        <v>0</v>
      </c>
      <c r="AE168" s="2">
        <f t="shared" si="234"/>
        <v>0</v>
      </c>
      <c r="AF168" s="2">
        <f t="shared" si="235"/>
        <v>0</v>
      </c>
      <c r="AG168" s="2">
        <f t="shared" si="204"/>
        <v>0</v>
      </c>
      <c r="AH168" s="2">
        <f t="shared" si="236"/>
        <v>0</v>
      </c>
      <c r="AI168" s="2">
        <f t="shared" si="237"/>
        <v>0</v>
      </c>
      <c r="AJ168" s="2">
        <f t="shared" si="205"/>
        <v>0</v>
      </c>
      <c r="AK168" s="2">
        <v>621.01</v>
      </c>
      <c r="AL168" s="2">
        <v>621.01</v>
      </c>
      <c r="AM168" s="2">
        <v>0</v>
      </c>
      <c r="AN168" s="2">
        <v>0</v>
      </c>
      <c r="AO168" s="2">
        <v>0</v>
      </c>
      <c r="AP168" s="2">
        <v>0</v>
      </c>
      <c r="AQ168" s="2">
        <v>0</v>
      </c>
      <c r="AR168" s="2">
        <v>0</v>
      </c>
      <c r="AS168" s="2">
        <v>0</v>
      </c>
      <c r="AT168" s="2">
        <v>115</v>
      </c>
      <c r="AU168" s="2">
        <v>71</v>
      </c>
      <c r="AV168" s="2">
        <v>1</v>
      </c>
      <c r="AW168" s="2">
        <v>1</v>
      </c>
      <c r="AX168" s="2"/>
      <c r="AY168" s="2"/>
      <c r="AZ168" s="2">
        <v>1</v>
      </c>
      <c r="BA168" s="2">
        <v>1</v>
      </c>
      <c r="BB168" s="2">
        <v>1</v>
      </c>
      <c r="BC168" s="2">
        <v>1</v>
      </c>
      <c r="BD168" s="2" t="s">
        <v>3</v>
      </c>
      <c r="BE168" s="2" t="s">
        <v>3</v>
      </c>
      <c r="BF168" s="2" t="s">
        <v>3</v>
      </c>
      <c r="BG168" s="2" t="s">
        <v>3</v>
      </c>
      <c r="BH168" s="2">
        <v>3</v>
      </c>
      <c r="BI168" s="2">
        <v>1</v>
      </c>
      <c r="BJ168" s="2" t="s">
        <v>248</v>
      </c>
      <c r="BK168" s="2"/>
      <c r="BL168" s="2"/>
      <c r="BM168" s="2">
        <v>16001</v>
      </c>
      <c r="BN168" s="2">
        <v>0</v>
      </c>
      <c r="BO168" s="2" t="s">
        <v>3</v>
      </c>
      <c r="BP168" s="2">
        <v>0</v>
      </c>
      <c r="BQ168" s="2">
        <v>2</v>
      </c>
      <c r="BR168" s="2">
        <v>0</v>
      </c>
      <c r="BS168" s="2">
        <v>1</v>
      </c>
      <c r="BT168" s="2">
        <v>1</v>
      </c>
      <c r="BU168" s="2">
        <v>1</v>
      </c>
      <c r="BV168" s="2">
        <v>1</v>
      </c>
      <c r="BW168" s="2">
        <v>1</v>
      </c>
      <c r="BX168" s="2">
        <v>1</v>
      </c>
      <c r="BY168" s="2" t="s">
        <v>3</v>
      </c>
      <c r="BZ168" s="2">
        <v>128</v>
      </c>
      <c r="CA168" s="2">
        <v>83</v>
      </c>
      <c r="CB168" s="2"/>
      <c r="CC168" s="2"/>
      <c r="CD168" s="2"/>
      <c r="CE168" s="2"/>
      <c r="CF168" s="2">
        <v>0</v>
      </c>
      <c r="CG168" s="2">
        <v>0</v>
      </c>
      <c r="CH168" s="2"/>
      <c r="CI168" s="2"/>
      <c r="CJ168" s="2"/>
      <c r="CK168" s="2"/>
      <c r="CL168" s="2"/>
      <c r="CM168" s="2">
        <v>0</v>
      </c>
      <c r="CN168" s="2" t="s">
        <v>3</v>
      </c>
      <c r="CO168" s="2">
        <v>0</v>
      </c>
      <c r="CP168" s="2">
        <f t="shared" si="206"/>
        <v>1209.73</v>
      </c>
      <c r="CQ168" s="2">
        <f t="shared" si="207"/>
        <v>621.01</v>
      </c>
      <c r="CR168" s="2">
        <f t="shared" si="208"/>
        <v>0</v>
      </c>
      <c r="CS168" s="2">
        <f t="shared" si="209"/>
        <v>0</v>
      </c>
      <c r="CT168" s="2">
        <f t="shared" si="210"/>
        <v>0</v>
      </c>
      <c r="CU168" s="2">
        <f t="shared" si="211"/>
        <v>0</v>
      </c>
      <c r="CV168" s="2">
        <f t="shared" si="212"/>
        <v>0</v>
      </c>
      <c r="CW168" s="2">
        <f t="shared" si="213"/>
        <v>0</v>
      </c>
      <c r="CX168" s="2">
        <f t="shared" si="214"/>
        <v>0</v>
      </c>
      <c r="CY168" s="2">
        <f t="shared" si="215"/>
        <v>0</v>
      </c>
      <c r="CZ168" s="2">
        <f t="shared" si="216"/>
        <v>0</v>
      </c>
      <c r="DA168" s="2"/>
      <c r="DB168" s="2"/>
      <c r="DC168" s="2" t="s">
        <v>3</v>
      </c>
      <c r="DD168" s="2" t="s">
        <v>3</v>
      </c>
      <c r="DE168" s="2" t="s">
        <v>3</v>
      </c>
      <c r="DF168" s="2" t="s">
        <v>3</v>
      </c>
      <c r="DG168" s="2" t="s">
        <v>3</v>
      </c>
      <c r="DH168" s="2" t="s">
        <v>3</v>
      </c>
      <c r="DI168" s="2" t="s">
        <v>3</v>
      </c>
      <c r="DJ168" s="2" t="s">
        <v>3</v>
      </c>
      <c r="DK168" s="2" t="s">
        <v>3</v>
      </c>
      <c r="DL168" s="2" t="s">
        <v>3</v>
      </c>
      <c r="DM168" s="2" t="s">
        <v>3</v>
      </c>
      <c r="DN168" s="2">
        <v>0</v>
      </c>
      <c r="DO168" s="2">
        <v>0</v>
      </c>
      <c r="DP168" s="2">
        <v>1</v>
      </c>
      <c r="DQ168" s="2">
        <v>1</v>
      </c>
      <c r="DR168" s="2"/>
      <c r="DS168" s="2"/>
      <c r="DT168" s="2"/>
      <c r="DU168" s="2">
        <v>1003</v>
      </c>
      <c r="DV168" s="2" t="s">
        <v>209</v>
      </c>
      <c r="DW168" s="2" t="s">
        <v>209</v>
      </c>
      <c r="DX168" s="2">
        <v>10</v>
      </c>
      <c r="DY168" s="2"/>
      <c r="DZ168" s="2"/>
      <c r="EA168" s="2"/>
      <c r="EB168" s="2"/>
      <c r="EC168" s="2"/>
      <c r="ED168" s="2"/>
      <c r="EE168" s="2">
        <v>39174530</v>
      </c>
      <c r="EF168" s="2">
        <v>2</v>
      </c>
      <c r="EG168" s="2" t="s">
        <v>19</v>
      </c>
      <c r="EH168" s="2">
        <v>0</v>
      </c>
      <c r="EI168" s="2" t="s">
        <v>3</v>
      </c>
      <c r="EJ168" s="2">
        <v>1</v>
      </c>
      <c r="EK168" s="2">
        <v>16001</v>
      </c>
      <c r="EL168" s="2" t="s">
        <v>253</v>
      </c>
      <c r="EM168" s="2" t="s">
        <v>254</v>
      </c>
      <c r="EN168" s="2"/>
      <c r="EO168" s="2" t="s">
        <v>3</v>
      </c>
      <c r="EP168" s="2"/>
      <c r="EQ168" s="2">
        <v>0</v>
      </c>
      <c r="ER168" s="2">
        <v>421.01</v>
      </c>
      <c r="ES168" s="2">
        <v>621.01</v>
      </c>
      <c r="ET168" s="2">
        <v>0</v>
      </c>
      <c r="EU168" s="2">
        <v>0</v>
      </c>
      <c r="EV168" s="2">
        <v>0</v>
      </c>
      <c r="EW168" s="2">
        <v>0</v>
      </c>
      <c r="EX168" s="2">
        <v>0</v>
      </c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>
        <v>0</v>
      </c>
      <c r="FR168" s="2">
        <f t="shared" si="217"/>
        <v>0</v>
      </c>
      <c r="FS168" s="2">
        <v>0</v>
      </c>
      <c r="FT168" s="2" t="s">
        <v>23</v>
      </c>
      <c r="FU168" s="2" t="s">
        <v>24</v>
      </c>
      <c r="FV168" s="2"/>
      <c r="FW168" s="2"/>
      <c r="FX168" s="2">
        <v>115.2</v>
      </c>
      <c r="FY168" s="2">
        <v>70.55</v>
      </c>
      <c r="FZ168" s="2"/>
      <c r="GA168" s="2" t="s">
        <v>211</v>
      </c>
      <c r="GB168" s="2"/>
      <c r="GC168" s="2"/>
      <c r="GD168" s="2">
        <v>0</v>
      </c>
      <c r="GE168" s="2"/>
      <c r="GF168" s="2">
        <v>-974220988</v>
      </c>
      <c r="GG168" s="2">
        <v>2</v>
      </c>
      <c r="GH168" s="2">
        <v>4</v>
      </c>
      <c r="GI168" s="2">
        <v>-2</v>
      </c>
      <c r="GJ168" s="2">
        <v>0</v>
      </c>
      <c r="GK168" s="2">
        <f>ROUND(R168*(R12)/100,2)</f>
        <v>0</v>
      </c>
      <c r="GL168" s="2">
        <f t="shared" si="218"/>
        <v>0</v>
      </c>
      <c r="GM168" s="2">
        <f t="shared" si="219"/>
        <v>1209.73</v>
      </c>
      <c r="GN168" s="2">
        <f t="shared" si="220"/>
        <v>1209.73</v>
      </c>
      <c r="GO168" s="2">
        <f t="shared" si="221"/>
        <v>0</v>
      </c>
      <c r="GP168" s="2">
        <f t="shared" si="222"/>
        <v>0</v>
      </c>
      <c r="GQ168" s="2"/>
      <c r="GR168" s="2">
        <v>0</v>
      </c>
      <c r="GS168" s="2">
        <v>2</v>
      </c>
      <c r="GT168" s="2">
        <v>0</v>
      </c>
      <c r="GU168" s="2" t="s">
        <v>3</v>
      </c>
      <c r="GV168" s="2">
        <f t="shared" si="223"/>
        <v>0</v>
      </c>
      <c r="GW168" s="2">
        <v>1</v>
      </c>
      <c r="GX168" s="2">
        <f t="shared" si="224"/>
        <v>0</v>
      </c>
      <c r="GY168" s="2"/>
      <c r="GZ168" s="2"/>
      <c r="HA168" s="2">
        <v>0</v>
      </c>
      <c r="HB168" s="2">
        <v>0</v>
      </c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>
        <v>0</v>
      </c>
      <c r="IL168" s="2"/>
      <c r="IM168" s="2"/>
      <c r="IN168" s="2"/>
      <c r="IO168" s="2"/>
      <c r="IP168" s="2"/>
      <c r="IQ168" s="2"/>
      <c r="IR168" s="2"/>
      <c r="IS168" s="2"/>
      <c r="IT168" s="2"/>
      <c r="IU168" s="2"/>
    </row>
    <row r="169" spans="1:255" x14ac:dyDescent="0.2">
      <c r="A169">
        <v>18</v>
      </c>
      <c r="B169">
        <v>1</v>
      </c>
      <c r="C169">
        <v>448</v>
      </c>
      <c r="E169" t="s">
        <v>279</v>
      </c>
      <c r="F169" t="s">
        <v>246</v>
      </c>
      <c r="G169" t="s">
        <v>247</v>
      </c>
      <c r="H169" t="s">
        <v>209</v>
      </c>
      <c r="I169">
        <f>I165*J169</f>
        <v>1.9479999999999997</v>
      </c>
      <c r="J169">
        <v>9.7399999999999984</v>
      </c>
      <c r="O169">
        <f t="shared" si="192"/>
        <v>6230.1</v>
      </c>
      <c r="P169">
        <f t="shared" si="193"/>
        <v>6230.1</v>
      </c>
      <c r="Q169">
        <f t="shared" si="194"/>
        <v>0</v>
      </c>
      <c r="R169">
        <f t="shared" si="195"/>
        <v>0</v>
      </c>
      <c r="S169">
        <f t="shared" si="196"/>
        <v>0</v>
      </c>
      <c r="T169">
        <f t="shared" si="197"/>
        <v>0</v>
      </c>
      <c r="U169">
        <f t="shared" si="198"/>
        <v>0</v>
      </c>
      <c r="V169">
        <f t="shared" si="199"/>
        <v>0</v>
      </c>
      <c r="W169">
        <f t="shared" si="200"/>
        <v>0</v>
      </c>
      <c r="X169">
        <f t="shared" si="201"/>
        <v>0</v>
      </c>
      <c r="Y169">
        <f t="shared" si="202"/>
        <v>0</v>
      </c>
      <c r="AA169">
        <v>39612629</v>
      </c>
      <c r="AB169">
        <f t="shared" si="203"/>
        <v>621.01</v>
      </c>
      <c r="AC169">
        <f t="shared" si="191"/>
        <v>621.01</v>
      </c>
      <c r="AD169">
        <f t="shared" si="233"/>
        <v>0</v>
      </c>
      <c r="AE169">
        <f t="shared" si="234"/>
        <v>0</v>
      </c>
      <c r="AF169">
        <f t="shared" si="235"/>
        <v>0</v>
      </c>
      <c r="AG169">
        <f t="shared" si="204"/>
        <v>0</v>
      </c>
      <c r="AH169">
        <f t="shared" si="236"/>
        <v>0</v>
      </c>
      <c r="AI169">
        <f t="shared" si="237"/>
        <v>0</v>
      </c>
      <c r="AJ169">
        <f t="shared" si="205"/>
        <v>0</v>
      </c>
      <c r="AK169">
        <v>621.01</v>
      </c>
      <c r="AL169">
        <v>621.01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115</v>
      </c>
      <c r="AU169">
        <v>71</v>
      </c>
      <c r="AV169">
        <v>1</v>
      </c>
      <c r="AW169">
        <v>1</v>
      </c>
      <c r="AZ169">
        <v>5.15</v>
      </c>
      <c r="BA169">
        <v>1</v>
      </c>
      <c r="BB169">
        <v>1</v>
      </c>
      <c r="BC169">
        <v>5.15</v>
      </c>
      <c r="BD169" t="s">
        <v>3</v>
      </c>
      <c r="BE169" t="s">
        <v>3</v>
      </c>
      <c r="BF169" t="s">
        <v>3</v>
      </c>
      <c r="BG169" t="s">
        <v>3</v>
      </c>
      <c r="BH169">
        <v>3</v>
      </c>
      <c r="BI169">
        <v>1</v>
      </c>
      <c r="BJ169" t="s">
        <v>248</v>
      </c>
      <c r="BM169">
        <v>16001</v>
      </c>
      <c r="BN169">
        <v>0</v>
      </c>
      <c r="BO169" t="s">
        <v>3</v>
      </c>
      <c r="BP169">
        <v>0</v>
      </c>
      <c r="BQ169">
        <v>2</v>
      </c>
      <c r="BR169">
        <v>0</v>
      </c>
      <c r="BS169">
        <v>1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3</v>
      </c>
      <c r="BZ169">
        <v>128</v>
      </c>
      <c r="CA169">
        <v>83</v>
      </c>
      <c r="CF169">
        <v>0</v>
      </c>
      <c r="CG169">
        <v>0</v>
      </c>
      <c r="CM169">
        <v>0</v>
      </c>
      <c r="CN169" t="s">
        <v>3</v>
      </c>
      <c r="CO169">
        <v>0</v>
      </c>
      <c r="CP169">
        <f t="shared" si="206"/>
        <v>6230.1</v>
      </c>
      <c r="CQ169">
        <f t="shared" si="207"/>
        <v>3198.2015000000001</v>
      </c>
      <c r="CR169">
        <f t="shared" si="208"/>
        <v>0</v>
      </c>
      <c r="CS169">
        <f t="shared" si="209"/>
        <v>0</v>
      </c>
      <c r="CT169">
        <f t="shared" si="210"/>
        <v>0</v>
      </c>
      <c r="CU169">
        <f t="shared" si="211"/>
        <v>0</v>
      </c>
      <c r="CV169">
        <f t="shared" si="212"/>
        <v>0</v>
      </c>
      <c r="CW169">
        <f t="shared" si="213"/>
        <v>0</v>
      </c>
      <c r="CX169">
        <f t="shared" si="214"/>
        <v>0</v>
      </c>
      <c r="CY169">
        <f t="shared" si="215"/>
        <v>0</v>
      </c>
      <c r="CZ169">
        <f t="shared" si="216"/>
        <v>0</v>
      </c>
      <c r="DC169" t="s">
        <v>3</v>
      </c>
      <c r="DD169" t="s">
        <v>3</v>
      </c>
      <c r="DE169" t="s">
        <v>3</v>
      </c>
      <c r="DF169" t="s">
        <v>3</v>
      </c>
      <c r="DG169" t="s">
        <v>3</v>
      </c>
      <c r="DH169" t="s">
        <v>3</v>
      </c>
      <c r="DI169" t="s">
        <v>3</v>
      </c>
      <c r="DJ169" t="s">
        <v>3</v>
      </c>
      <c r="DK169" t="s">
        <v>3</v>
      </c>
      <c r="DL169" t="s">
        <v>3</v>
      </c>
      <c r="DM169" t="s">
        <v>3</v>
      </c>
      <c r="DN169">
        <v>0</v>
      </c>
      <c r="DO169">
        <v>0</v>
      </c>
      <c r="DP169">
        <v>1</v>
      </c>
      <c r="DQ169">
        <v>1</v>
      </c>
      <c r="DU169">
        <v>1003</v>
      </c>
      <c r="DV169" t="s">
        <v>209</v>
      </c>
      <c r="DW169" t="s">
        <v>209</v>
      </c>
      <c r="DX169">
        <v>10</v>
      </c>
      <c r="EE169">
        <v>39174530</v>
      </c>
      <c r="EF169">
        <v>2</v>
      </c>
      <c r="EG169" t="s">
        <v>19</v>
      </c>
      <c r="EH169">
        <v>0</v>
      </c>
      <c r="EI169" t="s">
        <v>3</v>
      </c>
      <c r="EJ169">
        <v>1</v>
      </c>
      <c r="EK169">
        <v>16001</v>
      </c>
      <c r="EL169" t="s">
        <v>253</v>
      </c>
      <c r="EM169" t="s">
        <v>254</v>
      </c>
      <c r="EO169" t="s">
        <v>3</v>
      </c>
      <c r="EQ169">
        <v>0</v>
      </c>
      <c r="ER169">
        <v>621.01</v>
      </c>
      <c r="ES169">
        <v>621.01</v>
      </c>
      <c r="ET169">
        <v>0</v>
      </c>
      <c r="EU169">
        <v>0</v>
      </c>
      <c r="EV169">
        <v>0</v>
      </c>
      <c r="EW169">
        <v>0</v>
      </c>
      <c r="EX169">
        <v>0</v>
      </c>
      <c r="FQ169">
        <v>0</v>
      </c>
      <c r="FR169">
        <f t="shared" si="217"/>
        <v>0</v>
      </c>
      <c r="FS169">
        <v>0</v>
      </c>
      <c r="FT169" t="s">
        <v>23</v>
      </c>
      <c r="FU169" t="s">
        <v>24</v>
      </c>
      <c r="FX169">
        <v>115.2</v>
      </c>
      <c r="FY169">
        <v>70.55</v>
      </c>
      <c r="GA169" t="s">
        <v>211</v>
      </c>
      <c r="GD169">
        <v>0</v>
      </c>
      <c r="GF169">
        <v>-974220988</v>
      </c>
      <c r="GG169">
        <v>1</v>
      </c>
      <c r="GH169">
        <v>0</v>
      </c>
      <c r="GI169">
        <v>4</v>
      </c>
      <c r="GJ169">
        <v>0</v>
      </c>
      <c r="GK169">
        <f>ROUND(R169*(S12)/100,2)</f>
        <v>0</v>
      </c>
      <c r="GL169">
        <f t="shared" si="218"/>
        <v>0</v>
      </c>
      <c r="GM169">
        <f t="shared" si="219"/>
        <v>6230.1</v>
      </c>
      <c r="GN169">
        <f t="shared" si="220"/>
        <v>6230.1</v>
      </c>
      <c r="GO169">
        <f t="shared" si="221"/>
        <v>0</v>
      </c>
      <c r="GP169">
        <f t="shared" si="222"/>
        <v>0</v>
      </c>
      <c r="GR169">
        <v>0</v>
      </c>
      <c r="GS169">
        <v>4</v>
      </c>
      <c r="GT169">
        <v>0</v>
      </c>
      <c r="GU169" t="s">
        <v>3</v>
      </c>
      <c r="GV169">
        <f t="shared" si="223"/>
        <v>0</v>
      </c>
      <c r="GW169">
        <v>1</v>
      </c>
      <c r="GX169">
        <f t="shared" si="224"/>
        <v>0</v>
      </c>
      <c r="HA169">
        <v>0</v>
      </c>
      <c r="HB169">
        <v>0</v>
      </c>
      <c r="IK169">
        <v>0</v>
      </c>
    </row>
    <row r="170" spans="1:255" x14ac:dyDescent="0.2">
      <c r="A170" s="2">
        <v>18</v>
      </c>
      <c r="B170" s="2">
        <v>1</v>
      </c>
      <c r="C170" s="2">
        <v>437</v>
      </c>
      <c r="D170" s="2"/>
      <c r="E170" s="2" t="s">
        <v>280</v>
      </c>
      <c r="F170" s="2" t="s">
        <v>281</v>
      </c>
      <c r="G170" s="2" t="s">
        <v>282</v>
      </c>
      <c r="H170" s="2" t="s">
        <v>99</v>
      </c>
      <c r="I170" s="2">
        <f>I164*J170</f>
        <v>4</v>
      </c>
      <c r="J170" s="2">
        <v>20</v>
      </c>
      <c r="K170" s="2"/>
      <c r="L170" s="2"/>
      <c r="M170" s="2"/>
      <c r="N170" s="2"/>
      <c r="O170" s="2">
        <f t="shared" si="192"/>
        <v>3046.4</v>
      </c>
      <c r="P170" s="2">
        <f t="shared" si="193"/>
        <v>3046.4</v>
      </c>
      <c r="Q170" s="2">
        <f t="shared" si="194"/>
        <v>0</v>
      </c>
      <c r="R170" s="2">
        <f t="shared" si="195"/>
        <v>0</v>
      </c>
      <c r="S170" s="2">
        <f t="shared" si="196"/>
        <v>0</v>
      </c>
      <c r="T170" s="2">
        <f t="shared" si="197"/>
        <v>0</v>
      </c>
      <c r="U170" s="2">
        <f t="shared" si="198"/>
        <v>0</v>
      </c>
      <c r="V170" s="2">
        <f t="shared" si="199"/>
        <v>0</v>
      </c>
      <c r="W170" s="2">
        <f t="shared" si="200"/>
        <v>0</v>
      </c>
      <c r="X170" s="2">
        <f t="shared" si="201"/>
        <v>0</v>
      </c>
      <c r="Y170" s="2">
        <f t="shared" si="202"/>
        <v>0</v>
      </c>
      <c r="Z170" s="2"/>
      <c r="AA170" s="2">
        <v>39612628</v>
      </c>
      <c r="AB170" s="2">
        <f t="shared" si="203"/>
        <v>761.6</v>
      </c>
      <c r="AC170" s="2">
        <f t="shared" si="191"/>
        <v>761.6</v>
      </c>
      <c r="AD170" s="2">
        <f t="shared" si="233"/>
        <v>0</v>
      </c>
      <c r="AE170" s="2">
        <f t="shared" si="234"/>
        <v>0</v>
      </c>
      <c r="AF170" s="2">
        <f t="shared" si="235"/>
        <v>0</v>
      </c>
      <c r="AG170" s="2">
        <f t="shared" si="204"/>
        <v>0</v>
      </c>
      <c r="AH170" s="2">
        <f t="shared" si="236"/>
        <v>0</v>
      </c>
      <c r="AI170" s="2">
        <f t="shared" si="237"/>
        <v>0</v>
      </c>
      <c r="AJ170" s="2">
        <f t="shared" si="205"/>
        <v>0</v>
      </c>
      <c r="AK170" s="2">
        <v>761.6</v>
      </c>
      <c r="AL170" s="2">
        <v>761.6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  <c r="AT170" s="2">
        <v>115</v>
      </c>
      <c r="AU170" s="2">
        <v>71</v>
      </c>
      <c r="AV170" s="2">
        <v>1</v>
      </c>
      <c r="AW170" s="2">
        <v>1</v>
      </c>
      <c r="AX170" s="2"/>
      <c r="AY170" s="2"/>
      <c r="AZ170" s="2">
        <v>1</v>
      </c>
      <c r="BA170" s="2">
        <v>1</v>
      </c>
      <c r="BB170" s="2">
        <v>1</v>
      </c>
      <c r="BC170" s="2">
        <v>1</v>
      </c>
      <c r="BD170" s="2" t="s">
        <v>3</v>
      </c>
      <c r="BE170" s="2" t="s">
        <v>3</v>
      </c>
      <c r="BF170" s="2" t="s">
        <v>3</v>
      </c>
      <c r="BG170" s="2" t="s">
        <v>3</v>
      </c>
      <c r="BH170" s="2">
        <v>3</v>
      </c>
      <c r="BI170" s="2">
        <v>1</v>
      </c>
      <c r="BJ170" s="2" t="s">
        <v>283</v>
      </c>
      <c r="BK170" s="2"/>
      <c r="BL170" s="2"/>
      <c r="BM170" s="2">
        <v>16001</v>
      </c>
      <c r="BN170" s="2">
        <v>0</v>
      </c>
      <c r="BO170" s="2" t="s">
        <v>3</v>
      </c>
      <c r="BP170" s="2">
        <v>0</v>
      </c>
      <c r="BQ170" s="2">
        <v>2</v>
      </c>
      <c r="BR170" s="2">
        <v>0</v>
      </c>
      <c r="BS170" s="2">
        <v>1</v>
      </c>
      <c r="BT170" s="2">
        <v>1</v>
      </c>
      <c r="BU170" s="2">
        <v>1</v>
      </c>
      <c r="BV170" s="2">
        <v>1</v>
      </c>
      <c r="BW170" s="2">
        <v>1</v>
      </c>
      <c r="BX170" s="2">
        <v>1</v>
      </c>
      <c r="BY170" s="2" t="s">
        <v>3</v>
      </c>
      <c r="BZ170" s="2">
        <v>128</v>
      </c>
      <c r="CA170" s="2">
        <v>83</v>
      </c>
      <c r="CB170" s="2"/>
      <c r="CC170" s="2"/>
      <c r="CD170" s="2"/>
      <c r="CE170" s="2"/>
      <c r="CF170" s="2">
        <v>0</v>
      </c>
      <c r="CG170" s="2">
        <v>0</v>
      </c>
      <c r="CH170" s="2"/>
      <c r="CI170" s="2"/>
      <c r="CJ170" s="2"/>
      <c r="CK170" s="2"/>
      <c r="CL170" s="2"/>
      <c r="CM170" s="2">
        <v>0</v>
      </c>
      <c r="CN170" s="2" t="s">
        <v>3</v>
      </c>
      <c r="CO170" s="2">
        <v>0</v>
      </c>
      <c r="CP170" s="2">
        <f t="shared" si="206"/>
        <v>3046.4</v>
      </c>
      <c r="CQ170" s="2">
        <f t="shared" si="207"/>
        <v>761.6</v>
      </c>
      <c r="CR170" s="2">
        <f t="shared" si="208"/>
        <v>0</v>
      </c>
      <c r="CS170" s="2">
        <f t="shared" si="209"/>
        <v>0</v>
      </c>
      <c r="CT170" s="2">
        <f t="shared" si="210"/>
        <v>0</v>
      </c>
      <c r="CU170" s="2">
        <f t="shared" si="211"/>
        <v>0</v>
      </c>
      <c r="CV170" s="2">
        <f t="shared" si="212"/>
        <v>0</v>
      </c>
      <c r="CW170" s="2">
        <f t="shared" si="213"/>
        <v>0</v>
      </c>
      <c r="CX170" s="2">
        <f t="shared" si="214"/>
        <v>0</v>
      </c>
      <c r="CY170" s="2">
        <f t="shared" si="215"/>
        <v>0</v>
      </c>
      <c r="CZ170" s="2">
        <f t="shared" si="216"/>
        <v>0</v>
      </c>
      <c r="DA170" s="2"/>
      <c r="DB170" s="2"/>
      <c r="DC170" s="2" t="s">
        <v>3</v>
      </c>
      <c r="DD170" s="2" t="s">
        <v>3</v>
      </c>
      <c r="DE170" s="2" t="s">
        <v>3</v>
      </c>
      <c r="DF170" s="2" t="s">
        <v>3</v>
      </c>
      <c r="DG170" s="2" t="s">
        <v>3</v>
      </c>
      <c r="DH170" s="2" t="s">
        <v>3</v>
      </c>
      <c r="DI170" s="2" t="s">
        <v>3</v>
      </c>
      <c r="DJ170" s="2" t="s">
        <v>3</v>
      </c>
      <c r="DK170" s="2" t="s">
        <v>3</v>
      </c>
      <c r="DL170" s="2" t="s">
        <v>3</v>
      </c>
      <c r="DM170" s="2" t="s">
        <v>3</v>
      </c>
      <c r="DN170" s="2">
        <v>0</v>
      </c>
      <c r="DO170" s="2">
        <v>0</v>
      </c>
      <c r="DP170" s="2">
        <v>1</v>
      </c>
      <c r="DQ170" s="2">
        <v>1</v>
      </c>
      <c r="DR170" s="2"/>
      <c r="DS170" s="2"/>
      <c r="DT170" s="2"/>
      <c r="DU170" s="2">
        <v>1010</v>
      </c>
      <c r="DV170" s="2" t="s">
        <v>99</v>
      </c>
      <c r="DW170" s="2" t="s">
        <v>99</v>
      </c>
      <c r="DX170" s="2">
        <v>1</v>
      </c>
      <c r="DY170" s="2"/>
      <c r="DZ170" s="2"/>
      <c r="EA170" s="2"/>
      <c r="EB170" s="2"/>
      <c r="EC170" s="2"/>
      <c r="ED170" s="2"/>
      <c r="EE170" s="2">
        <v>39174530</v>
      </c>
      <c r="EF170" s="2">
        <v>2</v>
      </c>
      <c r="EG170" s="2" t="s">
        <v>19</v>
      </c>
      <c r="EH170" s="2">
        <v>0</v>
      </c>
      <c r="EI170" s="2" t="s">
        <v>3</v>
      </c>
      <c r="EJ170" s="2">
        <v>1</v>
      </c>
      <c r="EK170" s="2">
        <v>16001</v>
      </c>
      <c r="EL170" s="2" t="s">
        <v>253</v>
      </c>
      <c r="EM170" s="2" t="s">
        <v>254</v>
      </c>
      <c r="EN170" s="2"/>
      <c r="EO170" s="2" t="s">
        <v>3</v>
      </c>
      <c r="EP170" s="2"/>
      <c r="EQ170" s="2">
        <v>0</v>
      </c>
      <c r="ER170" s="2">
        <v>561.6</v>
      </c>
      <c r="ES170" s="2">
        <v>761.6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>
        <v>0</v>
      </c>
      <c r="FR170" s="2">
        <f t="shared" si="217"/>
        <v>0</v>
      </c>
      <c r="FS170" s="2">
        <v>0</v>
      </c>
      <c r="FT170" s="2" t="s">
        <v>23</v>
      </c>
      <c r="FU170" s="2" t="s">
        <v>24</v>
      </c>
      <c r="FV170" s="2"/>
      <c r="FW170" s="2"/>
      <c r="FX170" s="2">
        <v>115.2</v>
      </c>
      <c r="FY170" s="2">
        <v>70.55</v>
      </c>
      <c r="FZ170" s="2"/>
      <c r="GA170" s="2" t="s">
        <v>211</v>
      </c>
      <c r="GB170" s="2"/>
      <c r="GC170" s="2"/>
      <c r="GD170" s="2">
        <v>0</v>
      </c>
      <c r="GE170" s="2"/>
      <c r="GF170" s="2">
        <v>-448323022</v>
      </c>
      <c r="GG170" s="2">
        <v>2</v>
      </c>
      <c r="GH170" s="2">
        <v>4</v>
      </c>
      <c r="GI170" s="2">
        <v>-2</v>
      </c>
      <c r="GJ170" s="2">
        <v>0</v>
      </c>
      <c r="GK170" s="2">
        <f>ROUND(R170*(R12)/100,2)</f>
        <v>0</v>
      </c>
      <c r="GL170" s="2">
        <f t="shared" si="218"/>
        <v>0</v>
      </c>
      <c r="GM170" s="2">
        <f t="shared" si="219"/>
        <v>3046.4</v>
      </c>
      <c r="GN170" s="2">
        <f t="shared" si="220"/>
        <v>3046.4</v>
      </c>
      <c r="GO170" s="2">
        <f t="shared" si="221"/>
        <v>0</v>
      </c>
      <c r="GP170" s="2">
        <f t="shared" si="222"/>
        <v>0</v>
      </c>
      <c r="GQ170" s="2"/>
      <c r="GR170" s="2">
        <v>0</v>
      </c>
      <c r="GS170" s="2">
        <v>2</v>
      </c>
      <c r="GT170" s="2">
        <v>0</v>
      </c>
      <c r="GU170" s="2" t="s">
        <v>3</v>
      </c>
      <c r="GV170" s="2">
        <f t="shared" si="223"/>
        <v>0</v>
      </c>
      <c r="GW170" s="2">
        <v>1</v>
      </c>
      <c r="GX170" s="2">
        <f t="shared" si="224"/>
        <v>0</v>
      </c>
      <c r="GY170" s="2"/>
      <c r="GZ170" s="2"/>
      <c r="HA170" s="2">
        <v>0</v>
      </c>
      <c r="HB170" s="2">
        <v>0</v>
      </c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>
        <v>0</v>
      </c>
      <c r="IL170" s="2"/>
      <c r="IM170" s="2"/>
      <c r="IN170" s="2"/>
      <c r="IO170" s="2"/>
      <c r="IP170" s="2"/>
      <c r="IQ170" s="2"/>
      <c r="IR170" s="2"/>
      <c r="IS170" s="2"/>
      <c r="IT170" s="2"/>
      <c r="IU170" s="2"/>
    </row>
    <row r="171" spans="1:255" x14ac:dyDescent="0.2">
      <c r="A171">
        <v>18</v>
      </c>
      <c r="B171">
        <v>1</v>
      </c>
      <c r="C171">
        <v>452</v>
      </c>
      <c r="E171" t="s">
        <v>280</v>
      </c>
      <c r="F171" t="s">
        <v>281</v>
      </c>
      <c r="G171" t="s">
        <v>282</v>
      </c>
      <c r="H171" t="s">
        <v>99</v>
      </c>
      <c r="I171">
        <f>I165*J171</f>
        <v>4</v>
      </c>
      <c r="J171">
        <v>20</v>
      </c>
      <c r="O171">
        <f t="shared" si="192"/>
        <v>15688.96</v>
      </c>
      <c r="P171">
        <f t="shared" si="193"/>
        <v>15688.96</v>
      </c>
      <c r="Q171">
        <f t="shared" si="194"/>
        <v>0</v>
      </c>
      <c r="R171">
        <f t="shared" si="195"/>
        <v>0</v>
      </c>
      <c r="S171">
        <f t="shared" si="196"/>
        <v>0</v>
      </c>
      <c r="T171">
        <f t="shared" si="197"/>
        <v>0</v>
      </c>
      <c r="U171">
        <f t="shared" si="198"/>
        <v>0</v>
      </c>
      <c r="V171">
        <f t="shared" si="199"/>
        <v>0</v>
      </c>
      <c r="W171">
        <f t="shared" si="200"/>
        <v>0</v>
      </c>
      <c r="X171">
        <f t="shared" si="201"/>
        <v>0</v>
      </c>
      <c r="Y171">
        <f t="shared" si="202"/>
        <v>0</v>
      </c>
      <c r="AA171">
        <v>39612629</v>
      </c>
      <c r="AB171">
        <f t="shared" si="203"/>
        <v>761.6</v>
      </c>
      <c r="AC171">
        <f t="shared" si="191"/>
        <v>761.6</v>
      </c>
      <c r="AD171">
        <f t="shared" si="233"/>
        <v>0</v>
      </c>
      <c r="AE171">
        <f t="shared" si="234"/>
        <v>0</v>
      </c>
      <c r="AF171">
        <f t="shared" si="235"/>
        <v>0</v>
      </c>
      <c r="AG171">
        <f t="shared" si="204"/>
        <v>0</v>
      </c>
      <c r="AH171">
        <f t="shared" si="236"/>
        <v>0</v>
      </c>
      <c r="AI171">
        <f t="shared" si="237"/>
        <v>0</v>
      </c>
      <c r="AJ171">
        <f t="shared" si="205"/>
        <v>0</v>
      </c>
      <c r="AK171">
        <v>761.6</v>
      </c>
      <c r="AL171">
        <v>761.6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115</v>
      </c>
      <c r="AU171">
        <v>71</v>
      </c>
      <c r="AV171">
        <v>1</v>
      </c>
      <c r="AW171">
        <v>1</v>
      </c>
      <c r="AZ171">
        <v>5.15</v>
      </c>
      <c r="BA171">
        <v>1</v>
      </c>
      <c r="BB171">
        <v>1</v>
      </c>
      <c r="BC171">
        <v>5.15</v>
      </c>
      <c r="BD171" t="s">
        <v>3</v>
      </c>
      <c r="BE171" t="s">
        <v>3</v>
      </c>
      <c r="BF171" t="s">
        <v>3</v>
      </c>
      <c r="BG171" t="s">
        <v>3</v>
      </c>
      <c r="BH171">
        <v>3</v>
      </c>
      <c r="BI171">
        <v>1</v>
      </c>
      <c r="BJ171" t="s">
        <v>283</v>
      </c>
      <c r="BM171">
        <v>16001</v>
      </c>
      <c r="BN171">
        <v>0</v>
      </c>
      <c r="BO171" t="s">
        <v>3</v>
      </c>
      <c r="BP171">
        <v>0</v>
      </c>
      <c r="BQ171">
        <v>2</v>
      </c>
      <c r="BR171">
        <v>0</v>
      </c>
      <c r="BS171">
        <v>1</v>
      </c>
      <c r="BT171">
        <v>1</v>
      </c>
      <c r="BU171">
        <v>1</v>
      </c>
      <c r="BV171">
        <v>1</v>
      </c>
      <c r="BW171">
        <v>1</v>
      </c>
      <c r="BX171">
        <v>1</v>
      </c>
      <c r="BY171" t="s">
        <v>3</v>
      </c>
      <c r="BZ171">
        <v>128</v>
      </c>
      <c r="CA171">
        <v>83</v>
      </c>
      <c r="CF171">
        <v>0</v>
      </c>
      <c r="CG171">
        <v>0</v>
      </c>
      <c r="CM171">
        <v>0</v>
      </c>
      <c r="CN171" t="s">
        <v>3</v>
      </c>
      <c r="CO171">
        <v>0</v>
      </c>
      <c r="CP171">
        <f t="shared" si="206"/>
        <v>15688.96</v>
      </c>
      <c r="CQ171">
        <f t="shared" si="207"/>
        <v>3922.2400000000002</v>
      </c>
      <c r="CR171">
        <f t="shared" si="208"/>
        <v>0</v>
      </c>
      <c r="CS171">
        <f t="shared" si="209"/>
        <v>0</v>
      </c>
      <c r="CT171">
        <f t="shared" si="210"/>
        <v>0</v>
      </c>
      <c r="CU171">
        <f t="shared" si="211"/>
        <v>0</v>
      </c>
      <c r="CV171">
        <f t="shared" si="212"/>
        <v>0</v>
      </c>
      <c r="CW171">
        <f t="shared" si="213"/>
        <v>0</v>
      </c>
      <c r="CX171">
        <f t="shared" si="214"/>
        <v>0</v>
      </c>
      <c r="CY171">
        <f t="shared" si="215"/>
        <v>0</v>
      </c>
      <c r="CZ171">
        <f t="shared" si="216"/>
        <v>0</v>
      </c>
      <c r="DC171" t="s">
        <v>3</v>
      </c>
      <c r="DD171" t="s">
        <v>3</v>
      </c>
      <c r="DE171" t="s">
        <v>3</v>
      </c>
      <c r="DF171" t="s">
        <v>3</v>
      </c>
      <c r="DG171" t="s">
        <v>3</v>
      </c>
      <c r="DH171" t="s">
        <v>3</v>
      </c>
      <c r="DI171" t="s">
        <v>3</v>
      </c>
      <c r="DJ171" t="s">
        <v>3</v>
      </c>
      <c r="DK171" t="s">
        <v>3</v>
      </c>
      <c r="DL171" t="s">
        <v>3</v>
      </c>
      <c r="DM171" t="s">
        <v>3</v>
      </c>
      <c r="DN171">
        <v>0</v>
      </c>
      <c r="DO171">
        <v>0</v>
      </c>
      <c r="DP171">
        <v>1</v>
      </c>
      <c r="DQ171">
        <v>1</v>
      </c>
      <c r="DU171">
        <v>1010</v>
      </c>
      <c r="DV171" t="s">
        <v>99</v>
      </c>
      <c r="DW171" t="s">
        <v>99</v>
      </c>
      <c r="DX171">
        <v>1</v>
      </c>
      <c r="EE171">
        <v>39174530</v>
      </c>
      <c r="EF171">
        <v>2</v>
      </c>
      <c r="EG171" t="s">
        <v>19</v>
      </c>
      <c r="EH171">
        <v>0</v>
      </c>
      <c r="EI171" t="s">
        <v>3</v>
      </c>
      <c r="EJ171">
        <v>1</v>
      </c>
      <c r="EK171">
        <v>16001</v>
      </c>
      <c r="EL171" t="s">
        <v>253</v>
      </c>
      <c r="EM171" t="s">
        <v>254</v>
      </c>
      <c r="EO171" t="s">
        <v>3</v>
      </c>
      <c r="EQ171">
        <v>0</v>
      </c>
      <c r="ER171">
        <v>761.6</v>
      </c>
      <c r="ES171">
        <v>761.6</v>
      </c>
      <c r="ET171">
        <v>0</v>
      </c>
      <c r="EU171">
        <v>0</v>
      </c>
      <c r="EV171">
        <v>0</v>
      </c>
      <c r="EW171">
        <v>0</v>
      </c>
      <c r="EX171">
        <v>0</v>
      </c>
      <c r="FQ171">
        <v>0</v>
      </c>
      <c r="FR171">
        <f t="shared" si="217"/>
        <v>0</v>
      </c>
      <c r="FS171">
        <v>0</v>
      </c>
      <c r="FT171" t="s">
        <v>23</v>
      </c>
      <c r="FU171" t="s">
        <v>24</v>
      </c>
      <c r="FX171">
        <v>115.2</v>
      </c>
      <c r="FY171">
        <v>70.55</v>
      </c>
      <c r="GA171" t="s">
        <v>211</v>
      </c>
      <c r="GD171">
        <v>0</v>
      </c>
      <c r="GF171">
        <v>-448323022</v>
      </c>
      <c r="GG171">
        <v>1</v>
      </c>
      <c r="GH171">
        <v>0</v>
      </c>
      <c r="GI171">
        <v>4</v>
      </c>
      <c r="GJ171">
        <v>0</v>
      </c>
      <c r="GK171">
        <f>ROUND(R171*(S12)/100,2)</f>
        <v>0</v>
      </c>
      <c r="GL171">
        <f t="shared" si="218"/>
        <v>0</v>
      </c>
      <c r="GM171">
        <f t="shared" si="219"/>
        <v>15688.96</v>
      </c>
      <c r="GN171">
        <f t="shared" si="220"/>
        <v>15688.96</v>
      </c>
      <c r="GO171">
        <f t="shared" si="221"/>
        <v>0</v>
      </c>
      <c r="GP171">
        <f t="shared" si="222"/>
        <v>0</v>
      </c>
      <c r="GR171">
        <v>0</v>
      </c>
      <c r="GS171">
        <v>4</v>
      </c>
      <c r="GT171">
        <v>0</v>
      </c>
      <c r="GU171" t="s">
        <v>3</v>
      </c>
      <c r="GV171">
        <f t="shared" si="223"/>
        <v>0</v>
      </c>
      <c r="GW171">
        <v>1</v>
      </c>
      <c r="GX171">
        <f t="shared" si="224"/>
        <v>0</v>
      </c>
      <c r="HA171">
        <v>0</v>
      </c>
      <c r="HB171">
        <v>0</v>
      </c>
      <c r="IK171">
        <v>0</v>
      </c>
    </row>
    <row r="172" spans="1:255" x14ac:dyDescent="0.2">
      <c r="A172" s="2">
        <v>18</v>
      </c>
      <c r="B172" s="2">
        <v>1</v>
      </c>
      <c r="C172" s="2">
        <v>435</v>
      </c>
      <c r="D172" s="2"/>
      <c r="E172" s="2" t="s">
        <v>284</v>
      </c>
      <c r="F172" s="2" t="s">
        <v>285</v>
      </c>
      <c r="G172" s="2" t="s">
        <v>286</v>
      </c>
      <c r="H172" s="2" t="s">
        <v>99</v>
      </c>
      <c r="I172" s="2">
        <f>I164*J172</f>
        <v>4</v>
      </c>
      <c r="J172" s="2">
        <v>20</v>
      </c>
      <c r="K172" s="2"/>
      <c r="L172" s="2"/>
      <c r="M172" s="2"/>
      <c r="N172" s="2"/>
      <c r="O172" s="2">
        <f t="shared" si="192"/>
        <v>1561.6</v>
      </c>
      <c r="P172" s="2">
        <f t="shared" si="193"/>
        <v>1561.6</v>
      </c>
      <c r="Q172" s="2">
        <f t="shared" si="194"/>
        <v>0</v>
      </c>
      <c r="R172" s="2">
        <f t="shared" si="195"/>
        <v>0</v>
      </c>
      <c r="S172" s="2">
        <f t="shared" si="196"/>
        <v>0</v>
      </c>
      <c r="T172" s="2">
        <f t="shared" si="197"/>
        <v>0</v>
      </c>
      <c r="U172" s="2">
        <f t="shared" si="198"/>
        <v>0</v>
      </c>
      <c r="V172" s="2">
        <f t="shared" si="199"/>
        <v>0</v>
      </c>
      <c r="W172" s="2">
        <f t="shared" si="200"/>
        <v>0</v>
      </c>
      <c r="X172" s="2">
        <f t="shared" si="201"/>
        <v>0</v>
      </c>
      <c r="Y172" s="2">
        <f t="shared" si="202"/>
        <v>0</v>
      </c>
      <c r="Z172" s="2"/>
      <c r="AA172" s="2">
        <v>39612628</v>
      </c>
      <c r="AB172" s="2">
        <f t="shared" si="203"/>
        <v>390.4</v>
      </c>
      <c r="AC172" s="2">
        <f t="shared" si="191"/>
        <v>390.4</v>
      </c>
      <c r="AD172" s="2">
        <f t="shared" si="233"/>
        <v>0</v>
      </c>
      <c r="AE172" s="2">
        <f t="shared" si="234"/>
        <v>0</v>
      </c>
      <c r="AF172" s="2">
        <f t="shared" si="235"/>
        <v>0</v>
      </c>
      <c r="AG172" s="2">
        <f t="shared" si="204"/>
        <v>0</v>
      </c>
      <c r="AH172" s="2">
        <f t="shared" si="236"/>
        <v>0</v>
      </c>
      <c r="AI172" s="2">
        <f t="shared" si="237"/>
        <v>0</v>
      </c>
      <c r="AJ172" s="2">
        <f t="shared" si="205"/>
        <v>0</v>
      </c>
      <c r="AK172" s="2">
        <v>390.4</v>
      </c>
      <c r="AL172" s="2">
        <v>390.4</v>
      </c>
      <c r="AM172" s="2">
        <v>0</v>
      </c>
      <c r="AN172" s="2">
        <v>0</v>
      </c>
      <c r="AO172" s="2">
        <v>0</v>
      </c>
      <c r="AP172" s="2">
        <v>0</v>
      </c>
      <c r="AQ172" s="2">
        <v>0</v>
      </c>
      <c r="AR172" s="2">
        <v>0</v>
      </c>
      <c r="AS172" s="2">
        <v>0</v>
      </c>
      <c r="AT172" s="2">
        <v>115</v>
      </c>
      <c r="AU172" s="2">
        <v>71</v>
      </c>
      <c r="AV172" s="2">
        <v>1</v>
      </c>
      <c r="AW172" s="2">
        <v>1</v>
      </c>
      <c r="AX172" s="2"/>
      <c r="AY172" s="2"/>
      <c r="AZ172" s="2">
        <v>1</v>
      </c>
      <c r="BA172" s="2">
        <v>1</v>
      </c>
      <c r="BB172" s="2">
        <v>1</v>
      </c>
      <c r="BC172" s="2">
        <v>1</v>
      </c>
      <c r="BD172" s="2" t="s">
        <v>3</v>
      </c>
      <c r="BE172" s="2" t="s">
        <v>3</v>
      </c>
      <c r="BF172" s="2" t="s">
        <v>3</v>
      </c>
      <c r="BG172" s="2" t="s">
        <v>3</v>
      </c>
      <c r="BH172" s="2">
        <v>3</v>
      </c>
      <c r="BI172" s="2">
        <v>1</v>
      </c>
      <c r="BJ172" s="2" t="s">
        <v>287</v>
      </c>
      <c r="BK172" s="2"/>
      <c r="BL172" s="2"/>
      <c r="BM172" s="2">
        <v>16001</v>
      </c>
      <c r="BN172" s="2">
        <v>0</v>
      </c>
      <c r="BO172" s="2" t="s">
        <v>3</v>
      </c>
      <c r="BP172" s="2">
        <v>0</v>
      </c>
      <c r="BQ172" s="2">
        <v>2</v>
      </c>
      <c r="BR172" s="2">
        <v>0</v>
      </c>
      <c r="BS172" s="2">
        <v>1</v>
      </c>
      <c r="BT172" s="2">
        <v>1</v>
      </c>
      <c r="BU172" s="2">
        <v>1</v>
      </c>
      <c r="BV172" s="2">
        <v>1</v>
      </c>
      <c r="BW172" s="2">
        <v>1</v>
      </c>
      <c r="BX172" s="2">
        <v>1</v>
      </c>
      <c r="BY172" s="2" t="s">
        <v>3</v>
      </c>
      <c r="BZ172" s="2">
        <v>128</v>
      </c>
      <c r="CA172" s="2">
        <v>83</v>
      </c>
      <c r="CB172" s="2"/>
      <c r="CC172" s="2"/>
      <c r="CD172" s="2"/>
      <c r="CE172" s="2"/>
      <c r="CF172" s="2">
        <v>0</v>
      </c>
      <c r="CG172" s="2">
        <v>0</v>
      </c>
      <c r="CH172" s="2"/>
      <c r="CI172" s="2"/>
      <c r="CJ172" s="2"/>
      <c r="CK172" s="2"/>
      <c r="CL172" s="2"/>
      <c r="CM172" s="2">
        <v>0</v>
      </c>
      <c r="CN172" s="2" t="s">
        <v>3</v>
      </c>
      <c r="CO172" s="2">
        <v>0</v>
      </c>
      <c r="CP172" s="2">
        <f t="shared" si="206"/>
        <v>1561.6</v>
      </c>
      <c r="CQ172" s="2">
        <f t="shared" si="207"/>
        <v>390.4</v>
      </c>
      <c r="CR172" s="2">
        <f t="shared" si="208"/>
        <v>0</v>
      </c>
      <c r="CS172" s="2">
        <f t="shared" si="209"/>
        <v>0</v>
      </c>
      <c r="CT172" s="2">
        <f t="shared" si="210"/>
        <v>0</v>
      </c>
      <c r="CU172" s="2">
        <f t="shared" si="211"/>
        <v>0</v>
      </c>
      <c r="CV172" s="2">
        <f t="shared" si="212"/>
        <v>0</v>
      </c>
      <c r="CW172" s="2">
        <f t="shared" si="213"/>
        <v>0</v>
      </c>
      <c r="CX172" s="2">
        <f t="shared" si="214"/>
        <v>0</v>
      </c>
      <c r="CY172" s="2">
        <f t="shared" si="215"/>
        <v>0</v>
      </c>
      <c r="CZ172" s="2">
        <f t="shared" si="216"/>
        <v>0</v>
      </c>
      <c r="DA172" s="2"/>
      <c r="DB172" s="2"/>
      <c r="DC172" s="2" t="s">
        <v>3</v>
      </c>
      <c r="DD172" s="2" t="s">
        <v>3</v>
      </c>
      <c r="DE172" s="2" t="s">
        <v>3</v>
      </c>
      <c r="DF172" s="2" t="s">
        <v>3</v>
      </c>
      <c r="DG172" s="2" t="s">
        <v>3</v>
      </c>
      <c r="DH172" s="2" t="s">
        <v>3</v>
      </c>
      <c r="DI172" s="2" t="s">
        <v>3</v>
      </c>
      <c r="DJ172" s="2" t="s">
        <v>3</v>
      </c>
      <c r="DK172" s="2" t="s">
        <v>3</v>
      </c>
      <c r="DL172" s="2" t="s">
        <v>3</v>
      </c>
      <c r="DM172" s="2" t="s">
        <v>3</v>
      </c>
      <c r="DN172" s="2">
        <v>0</v>
      </c>
      <c r="DO172" s="2">
        <v>0</v>
      </c>
      <c r="DP172" s="2">
        <v>1</v>
      </c>
      <c r="DQ172" s="2">
        <v>1</v>
      </c>
      <c r="DR172" s="2"/>
      <c r="DS172" s="2"/>
      <c r="DT172" s="2"/>
      <c r="DU172" s="2">
        <v>1010</v>
      </c>
      <c r="DV172" s="2" t="s">
        <v>99</v>
      </c>
      <c r="DW172" s="2" t="s">
        <v>99</v>
      </c>
      <c r="DX172" s="2">
        <v>1</v>
      </c>
      <c r="DY172" s="2"/>
      <c r="DZ172" s="2"/>
      <c r="EA172" s="2"/>
      <c r="EB172" s="2"/>
      <c r="EC172" s="2"/>
      <c r="ED172" s="2"/>
      <c r="EE172" s="2">
        <v>39174530</v>
      </c>
      <c r="EF172" s="2">
        <v>2</v>
      </c>
      <c r="EG172" s="2" t="s">
        <v>19</v>
      </c>
      <c r="EH172" s="2">
        <v>0</v>
      </c>
      <c r="EI172" s="2" t="s">
        <v>3</v>
      </c>
      <c r="EJ172" s="2">
        <v>1</v>
      </c>
      <c r="EK172" s="2">
        <v>16001</v>
      </c>
      <c r="EL172" s="2" t="s">
        <v>253</v>
      </c>
      <c r="EM172" s="2" t="s">
        <v>254</v>
      </c>
      <c r="EN172" s="2"/>
      <c r="EO172" s="2" t="s">
        <v>3</v>
      </c>
      <c r="EP172" s="2"/>
      <c r="EQ172" s="2">
        <v>0</v>
      </c>
      <c r="ER172" s="2">
        <v>190.4</v>
      </c>
      <c r="ES172" s="2">
        <v>390.4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>
        <v>0</v>
      </c>
      <c r="FR172" s="2">
        <f t="shared" si="217"/>
        <v>0</v>
      </c>
      <c r="FS172" s="2">
        <v>0</v>
      </c>
      <c r="FT172" s="2" t="s">
        <v>23</v>
      </c>
      <c r="FU172" s="2" t="s">
        <v>24</v>
      </c>
      <c r="FV172" s="2"/>
      <c r="FW172" s="2"/>
      <c r="FX172" s="2">
        <v>115.2</v>
      </c>
      <c r="FY172" s="2">
        <v>70.55</v>
      </c>
      <c r="FZ172" s="2"/>
      <c r="GA172" s="2" t="s">
        <v>211</v>
      </c>
      <c r="GB172" s="2"/>
      <c r="GC172" s="2"/>
      <c r="GD172" s="2">
        <v>0</v>
      </c>
      <c r="GE172" s="2"/>
      <c r="GF172" s="2">
        <v>1524364192</v>
      </c>
      <c r="GG172" s="2">
        <v>2</v>
      </c>
      <c r="GH172" s="2">
        <v>4</v>
      </c>
      <c r="GI172" s="2">
        <v>-2</v>
      </c>
      <c r="GJ172" s="2">
        <v>0</v>
      </c>
      <c r="GK172" s="2">
        <f>ROUND(R172*(R12)/100,2)</f>
        <v>0</v>
      </c>
      <c r="GL172" s="2">
        <f t="shared" si="218"/>
        <v>0</v>
      </c>
      <c r="GM172" s="2">
        <f t="shared" si="219"/>
        <v>1561.6</v>
      </c>
      <c r="GN172" s="2">
        <f t="shared" si="220"/>
        <v>1561.6</v>
      </c>
      <c r="GO172" s="2">
        <f t="shared" si="221"/>
        <v>0</v>
      </c>
      <c r="GP172" s="2">
        <f t="shared" si="222"/>
        <v>0</v>
      </c>
      <c r="GQ172" s="2"/>
      <c r="GR172" s="2">
        <v>0</v>
      </c>
      <c r="GS172" s="2">
        <v>2</v>
      </c>
      <c r="GT172" s="2">
        <v>0</v>
      </c>
      <c r="GU172" s="2" t="s">
        <v>3</v>
      </c>
      <c r="GV172" s="2">
        <f t="shared" si="223"/>
        <v>0</v>
      </c>
      <c r="GW172" s="2">
        <v>1</v>
      </c>
      <c r="GX172" s="2">
        <f t="shared" si="224"/>
        <v>0</v>
      </c>
      <c r="GY172" s="2"/>
      <c r="GZ172" s="2"/>
      <c r="HA172" s="2">
        <v>0</v>
      </c>
      <c r="HB172" s="2">
        <v>0</v>
      </c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>
        <v>0</v>
      </c>
      <c r="IL172" s="2"/>
      <c r="IM172" s="2"/>
      <c r="IN172" s="2"/>
      <c r="IO172" s="2"/>
      <c r="IP172" s="2"/>
      <c r="IQ172" s="2"/>
      <c r="IR172" s="2"/>
      <c r="IS172" s="2"/>
      <c r="IT172" s="2"/>
      <c r="IU172" s="2"/>
    </row>
    <row r="173" spans="1:255" x14ac:dyDescent="0.2">
      <c r="A173">
        <v>18</v>
      </c>
      <c r="B173">
        <v>1</v>
      </c>
      <c r="C173">
        <v>450</v>
      </c>
      <c r="E173" t="s">
        <v>284</v>
      </c>
      <c r="F173" t="s">
        <v>285</v>
      </c>
      <c r="G173" t="s">
        <v>286</v>
      </c>
      <c r="H173" t="s">
        <v>99</v>
      </c>
      <c r="I173">
        <f>I165*J173</f>
        <v>4</v>
      </c>
      <c r="J173">
        <v>20</v>
      </c>
      <c r="O173">
        <f t="shared" si="192"/>
        <v>8042.24</v>
      </c>
      <c r="P173">
        <f t="shared" si="193"/>
        <v>8042.24</v>
      </c>
      <c r="Q173">
        <f t="shared" si="194"/>
        <v>0</v>
      </c>
      <c r="R173">
        <f t="shared" si="195"/>
        <v>0</v>
      </c>
      <c r="S173">
        <f t="shared" si="196"/>
        <v>0</v>
      </c>
      <c r="T173">
        <f t="shared" si="197"/>
        <v>0</v>
      </c>
      <c r="U173">
        <f t="shared" si="198"/>
        <v>0</v>
      </c>
      <c r="V173">
        <f t="shared" si="199"/>
        <v>0</v>
      </c>
      <c r="W173">
        <f t="shared" si="200"/>
        <v>0</v>
      </c>
      <c r="X173">
        <f t="shared" si="201"/>
        <v>0</v>
      </c>
      <c r="Y173">
        <f t="shared" si="202"/>
        <v>0</v>
      </c>
      <c r="AA173">
        <v>39612629</v>
      </c>
      <c r="AB173">
        <f t="shared" si="203"/>
        <v>390.4</v>
      </c>
      <c r="AC173">
        <f t="shared" si="191"/>
        <v>390.4</v>
      </c>
      <c r="AD173">
        <f t="shared" si="233"/>
        <v>0</v>
      </c>
      <c r="AE173">
        <f t="shared" si="234"/>
        <v>0</v>
      </c>
      <c r="AF173">
        <f t="shared" si="235"/>
        <v>0</v>
      </c>
      <c r="AG173">
        <f t="shared" si="204"/>
        <v>0</v>
      </c>
      <c r="AH173">
        <f t="shared" si="236"/>
        <v>0</v>
      </c>
      <c r="AI173">
        <f t="shared" si="237"/>
        <v>0</v>
      </c>
      <c r="AJ173">
        <f t="shared" si="205"/>
        <v>0</v>
      </c>
      <c r="AK173">
        <v>390.4</v>
      </c>
      <c r="AL173">
        <v>390.4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115</v>
      </c>
      <c r="AU173">
        <v>71</v>
      </c>
      <c r="AV173">
        <v>1</v>
      </c>
      <c r="AW173">
        <v>1</v>
      </c>
      <c r="AZ173">
        <v>5.15</v>
      </c>
      <c r="BA173">
        <v>1</v>
      </c>
      <c r="BB173">
        <v>1</v>
      </c>
      <c r="BC173">
        <v>5.15</v>
      </c>
      <c r="BD173" t="s">
        <v>3</v>
      </c>
      <c r="BE173" t="s">
        <v>3</v>
      </c>
      <c r="BF173" t="s">
        <v>3</v>
      </c>
      <c r="BG173" t="s">
        <v>3</v>
      </c>
      <c r="BH173">
        <v>3</v>
      </c>
      <c r="BI173">
        <v>1</v>
      </c>
      <c r="BJ173" t="s">
        <v>287</v>
      </c>
      <c r="BM173">
        <v>16001</v>
      </c>
      <c r="BN173">
        <v>0</v>
      </c>
      <c r="BO173" t="s">
        <v>3</v>
      </c>
      <c r="BP173">
        <v>0</v>
      </c>
      <c r="BQ173">
        <v>2</v>
      </c>
      <c r="BR173">
        <v>0</v>
      </c>
      <c r="BS173">
        <v>1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3</v>
      </c>
      <c r="BZ173">
        <v>128</v>
      </c>
      <c r="CA173">
        <v>83</v>
      </c>
      <c r="CF173">
        <v>0</v>
      </c>
      <c r="CG173">
        <v>0</v>
      </c>
      <c r="CM173">
        <v>0</v>
      </c>
      <c r="CN173" t="s">
        <v>3</v>
      </c>
      <c r="CO173">
        <v>0</v>
      </c>
      <c r="CP173">
        <f t="shared" si="206"/>
        <v>8042.24</v>
      </c>
      <c r="CQ173">
        <f t="shared" si="207"/>
        <v>2010.56</v>
      </c>
      <c r="CR173">
        <f t="shared" si="208"/>
        <v>0</v>
      </c>
      <c r="CS173">
        <f t="shared" si="209"/>
        <v>0</v>
      </c>
      <c r="CT173">
        <f t="shared" si="210"/>
        <v>0</v>
      </c>
      <c r="CU173">
        <f t="shared" si="211"/>
        <v>0</v>
      </c>
      <c r="CV173">
        <f t="shared" si="212"/>
        <v>0</v>
      </c>
      <c r="CW173">
        <f t="shared" si="213"/>
        <v>0</v>
      </c>
      <c r="CX173">
        <f t="shared" si="214"/>
        <v>0</v>
      </c>
      <c r="CY173">
        <f t="shared" si="215"/>
        <v>0</v>
      </c>
      <c r="CZ173">
        <f t="shared" si="216"/>
        <v>0</v>
      </c>
      <c r="DC173" t="s">
        <v>3</v>
      </c>
      <c r="DD173" t="s">
        <v>3</v>
      </c>
      <c r="DE173" t="s">
        <v>3</v>
      </c>
      <c r="DF173" t="s">
        <v>3</v>
      </c>
      <c r="DG173" t="s">
        <v>3</v>
      </c>
      <c r="DH173" t="s">
        <v>3</v>
      </c>
      <c r="DI173" t="s">
        <v>3</v>
      </c>
      <c r="DJ173" t="s">
        <v>3</v>
      </c>
      <c r="DK173" t="s">
        <v>3</v>
      </c>
      <c r="DL173" t="s">
        <v>3</v>
      </c>
      <c r="DM173" t="s">
        <v>3</v>
      </c>
      <c r="DN173">
        <v>0</v>
      </c>
      <c r="DO173">
        <v>0</v>
      </c>
      <c r="DP173">
        <v>1</v>
      </c>
      <c r="DQ173">
        <v>1</v>
      </c>
      <c r="DU173">
        <v>1010</v>
      </c>
      <c r="DV173" t="s">
        <v>99</v>
      </c>
      <c r="DW173" t="s">
        <v>99</v>
      </c>
      <c r="DX173">
        <v>1</v>
      </c>
      <c r="EE173">
        <v>39174530</v>
      </c>
      <c r="EF173">
        <v>2</v>
      </c>
      <c r="EG173" t="s">
        <v>19</v>
      </c>
      <c r="EH173">
        <v>0</v>
      </c>
      <c r="EI173" t="s">
        <v>3</v>
      </c>
      <c r="EJ173">
        <v>1</v>
      </c>
      <c r="EK173">
        <v>16001</v>
      </c>
      <c r="EL173" t="s">
        <v>253</v>
      </c>
      <c r="EM173" t="s">
        <v>254</v>
      </c>
      <c r="EO173" t="s">
        <v>3</v>
      </c>
      <c r="EQ173">
        <v>0</v>
      </c>
      <c r="ER173">
        <v>390.4</v>
      </c>
      <c r="ES173">
        <v>390.4</v>
      </c>
      <c r="ET173">
        <v>0</v>
      </c>
      <c r="EU173">
        <v>0</v>
      </c>
      <c r="EV173">
        <v>0</v>
      </c>
      <c r="EW173">
        <v>0</v>
      </c>
      <c r="EX173">
        <v>0</v>
      </c>
      <c r="FQ173">
        <v>0</v>
      </c>
      <c r="FR173">
        <f t="shared" si="217"/>
        <v>0</v>
      </c>
      <c r="FS173">
        <v>0</v>
      </c>
      <c r="FT173" t="s">
        <v>23</v>
      </c>
      <c r="FU173" t="s">
        <v>24</v>
      </c>
      <c r="FX173">
        <v>115.2</v>
      </c>
      <c r="FY173">
        <v>70.55</v>
      </c>
      <c r="GA173" t="s">
        <v>211</v>
      </c>
      <c r="GD173">
        <v>0</v>
      </c>
      <c r="GF173">
        <v>1524364192</v>
      </c>
      <c r="GG173">
        <v>1</v>
      </c>
      <c r="GH173">
        <v>0</v>
      </c>
      <c r="GI173">
        <v>4</v>
      </c>
      <c r="GJ173">
        <v>0</v>
      </c>
      <c r="GK173">
        <f>ROUND(R173*(S12)/100,2)</f>
        <v>0</v>
      </c>
      <c r="GL173">
        <f t="shared" si="218"/>
        <v>0</v>
      </c>
      <c r="GM173">
        <f t="shared" si="219"/>
        <v>8042.24</v>
      </c>
      <c r="GN173">
        <f t="shared" si="220"/>
        <v>8042.24</v>
      </c>
      <c r="GO173">
        <f t="shared" si="221"/>
        <v>0</v>
      </c>
      <c r="GP173">
        <f t="shared" si="222"/>
        <v>0</v>
      </c>
      <c r="GR173">
        <v>0</v>
      </c>
      <c r="GS173">
        <v>4</v>
      </c>
      <c r="GT173">
        <v>0</v>
      </c>
      <c r="GU173" t="s">
        <v>3</v>
      </c>
      <c r="GV173">
        <f t="shared" si="223"/>
        <v>0</v>
      </c>
      <c r="GW173">
        <v>1</v>
      </c>
      <c r="GX173">
        <f t="shared" si="224"/>
        <v>0</v>
      </c>
      <c r="HA173">
        <v>0</v>
      </c>
      <c r="HB173">
        <v>0</v>
      </c>
      <c r="IK173">
        <v>0</v>
      </c>
    </row>
    <row r="174" spans="1:255" x14ac:dyDescent="0.2">
      <c r="A174" s="2">
        <v>18</v>
      </c>
      <c r="B174" s="2">
        <v>1</v>
      </c>
      <c r="C174" s="2">
        <v>436</v>
      </c>
      <c r="D174" s="2"/>
      <c r="E174" s="2" t="s">
        <v>288</v>
      </c>
      <c r="F174" s="2" t="s">
        <v>289</v>
      </c>
      <c r="G174" s="2" t="s">
        <v>290</v>
      </c>
      <c r="H174" s="2" t="s">
        <v>291</v>
      </c>
      <c r="I174" s="2">
        <f>I164*J174</f>
        <v>0.6</v>
      </c>
      <c r="J174" s="2">
        <v>2.9999999999999996</v>
      </c>
      <c r="K174" s="2"/>
      <c r="L174" s="2"/>
      <c r="M174" s="2"/>
      <c r="N174" s="2"/>
      <c r="O174" s="2">
        <f t="shared" si="192"/>
        <v>845.34</v>
      </c>
      <c r="P174" s="2">
        <f t="shared" si="193"/>
        <v>845.34</v>
      </c>
      <c r="Q174" s="2">
        <f t="shared" si="194"/>
        <v>0</v>
      </c>
      <c r="R174" s="2">
        <f t="shared" si="195"/>
        <v>0</v>
      </c>
      <c r="S174" s="2">
        <f t="shared" si="196"/>
        <v>0</v>
      </c>
      <c r="T174" s="2">
        <f t="shared" si="197"/>
        <v>0</v>
      </c>
      <c r="U174" s="2">
        <f t="shared" si="198"/>
        <v>0</v>
      </c>
      <c r="V174" s="2">
        <f t="shared" si="199"/>
        <v>0</v>
      </c>
      <c r="W174" s="2">
        <f t="shared" si="200"/>
        <v>0</v>
      </c>
      <c r="X174" s="2">
        <f t="shared" si="201"/>
        <v>0</v>
      </c>
      <c r="Y174" s="2">
        <f t="shared" si="202"/>
        <v>0</v>
      </c>
      <c r="Z174" s="2"/>
      <c r="AA174" s="2">
        <v>39612628</v>
      </c>
      <c r="AB174" s="2">
        <f t="shared" si="203"/>
        <v>1408.9</v>
      </c>
      <c r="AC174" s="2">
        <f t="shared" si="191"/>
        <v>1408.9</v>
      </c>
      <c r="AD174" s="2">
        <f t="shared" si="233"/>
        <v>0</v>
      </c>
      <c r="AE174" s="2">
        <f t="shared" si="234"/>
        <v>0</v>
      </c>
      <c r="AF174" s="2">
        <f t="shared" si="235"/>
        <v>0</v>
      </c>
      <c r="AG174" s="2">
        <f t="shared" si="204"/>
        <v>0</v>
      </c>
      <c r="AH174" s="2">
        <f t="shared" si="236"/>
        <v>0</v>
      </c>
      <c r="AI174" s="2">
        <f t="shared" si="237"/>
        <v>0</v>
      </c>
      <c r="AJ174" s="2">
        <f t="shared" si="205"/>
        <v>0</v>
      </c>
      <c r="AK174" s="2">
        <v>1408.9</v>
      </c>
      <c r="AL174" s="2">
        <v>1408.9</v>
      </c>
      <c r="AM174" s="2">
        <v>0</v>
      </c>
      <c r="AN174" s="2">
        <v>0</v>
      </c>
      <c r="AO174" s="2">
        <v>0</v>
      </c>
      <c r="AP174" s="2">
        <v>0</v>
      </c>
      <c r="AQ174" s="2">
        <v>0</v>
      </c>
      <c r="AR174" s="2">
        <v>0</v>
      </c>
      <c r="AS174" s="2">
        <v>0</v>
      </c>
      <c r="AT174" s="2">
        <v>115</v>
      </c>
      <c r="AU174" s="2">
        <v>71</v>
      </c>
      <c r="AV174" s="2">
        <v>1</v>
      </c>
      <c r="AW174" s="2">
        <v>1</v>
      </c>
      <c r="AX174" s="2"/>
      <c r="AY174" s="2"/>
      <c r="AZ174" s="2">
        <v>1</v>
      </c>
      <c r="BA174" s="2">
        <v>1</v>
      </c>
      <c r="BB174" s="2">
        <v>1</v>
      </c>
      <c r="BC174" s="2">
        <v>1</v>
      </c>
      <c r="BD174" s="2" t="s">
        <v>3</v>
      </c>
      <c r="BE174" s="2" t="s">
        <v>3</v>
      </c>
      <c r="BF174" s="2" t="s">
        <v>3</v>
      </c>
      <c r="BG174" s="2" t="s">
        <v>3</v>
      </c>
      <c r="BH174" s="2">
        <v>3</v>
      </c>
      <c r="BI174" s="2">
        <v>1</v>
      </c>
      <c r="BJ174" s="2" t="s">
        <v>292</v>
      </c>
      <c r="BK174" s="2"/>
      <c r="BL174" s="2"/>
      <c r="BM174" s="2">
        <v>16001</v>
      </c>
      <c r="BN174" s="2">
        <v>0</v>
      </c>
      <c r="BO174" s="2" t="s">
        <v>3</v>
      </c>
      <c r="BP174" s="2">
        <v>0</v>
      </c>
      <c r="BQ174" s="2">
        <v>2</v>
      </c>
      <c r="BR174" s="2">
        <v>0</v>
      </c>
      <c r="BS174" s="2">
        <v>1</v>
      </c>
      <c r="BT174" s="2">
        <v>1</v>
      </c>
      <c r="BU174" s="2">
        <v>1</v>
      </c>
      <c r="BV174" s="2">
        <v>1</v>
      </c>
      <c r="BW174" s="2">
        <v>1</v>
      </c>
      <c r="BX174" s="2">
        <v>1</v>
      </c>
      <c r="BY174" s="2" t="s">
        <v>3</v>
      </c>
      <c r="BZ174" s="2">
        <v>128</v>
      </c>
      <c r="CA174" s="2">
        <v>83</v>
      </c>
      <c r="CB174" s="2"/>
      <c r="CC174" s="2"/>
      <c r="CD174" s="2"/>
      <c r="CE174" s="2"/>
      <c r="CF174" s="2">
        <v>0</v>
      </c>
      <c r="CG174" s="2">
        <v>0</v>
      </c>
      <c r="CH174" s="2"/>
      <c r="CI174" s="2"/>
      <c r="CJ174" s="2"/>
      <c r="CK174" s="2"/>
      <c r="CL174" s="2"/>
      <c r="CM174" s="2">
        <v>0</v>
      </c>
      <c r="CN174" s="2" t="s">
        <v>3</v>
      </c>
      <c r="CO174" s="2">
        <v>0</v>
      </c>
      <c r="CP174" s="2">
        <f t="shared" si="206"/>
        <v>845.34</v>
      </c>
      <c r="CQ174" s="2">
        <f t="shared" si="207"/>
        <v>1408.9</v>
      </c>
      <c r="CR174" s="2">
        <f t="shared" si="208"/>
        <v>0</v>
      </c>
      <c r="CS174" s="2">
        <f t="shared" si="209"/>
        <v>0</v>
      </c>
      <c r="CT174" s="2">
        <f t="shared" si="210"/>
        <v>0</v>
      </c>
      <c r="CU174" s="2">
        <f t="shared" si="211"/>
        <v>0</v>
      </c>
      <c r="CV174" s="2">
        <f t="shared" si="212"/>
        <v>0</v>
      </c>
      <c r="CW174" s="2">
        <f t="shared" si="213"/>
        <v>0</v>
      </c>
      <c r="CX174" s="2">
        <f t="shared" si="214"/>
        <v>0</v>
      </c>
      <c r="CY174" s="2">
        <f t="shared" si="215"/>
        <v>0</v>
      </c>
      <c r="CZ174" s="2">
        <f t="shared" si="216"/>
        <v>0</v>
      </c>
      <c r="DA174" s="2"/>
      <c r="DB174" s="2"/>
      <c r="DC174" s="2" t="s">
        <v>3</v>
      </c>
      <c r="DD174" s="2" t="s">
        <v>3</v>
      </c>
      <c r="DE174" s="2" t="s">
        <v>3</v>
      </c>
      <c r="DF174" s="2" t="s">
        <v>3</v>
      </c>
      <c r="DG174" s="2" t="s">
        <v>3</v>
      </c>
      <c r="DH174" s="2" t="s">
        <v>3</v>
      </c>
      <c r="DI174" s="2" t="s">
        <v>3</v>
      </c>
      <c r="DJ174" s="2" t="s">
        <v>3</v>
      </c>
      <c r="DK174" s="2" t="s">
        <v>3</v>
      </c>
      <c r="DL174" s="2" t="s">
        <v>3</v>
      </c>
      <c r="DM174" s="2" t="s">
        <v>3</v>
      </c>
      <c r="DN174" s="2">
        <v>0</v>
      </c>
      <c r="DO174" s="2">
        <v>0</v>
      </c>
      <c r="DP174" s="2">
        <v>1</v>
      </c>
      <c r="DQ174" s="2">
        <v>1</v>
      </c>
      <c r="DR174" s="2"/>
      <c r="DS174" s="2"/>
      <c r="DT174" s="2"/>
      <c r="DU174" s="2">
        <v>1010</v>
      </c>
      <c r="DV174" s="2" t="s">
        <v>291</v>
      </c>
      <c r="DW174" s="2" t="s">
        <v>291</v>
      </c>
      <c r="DX174" s="2">
        <v>10</v>
      </c>
      <c r="DY174" s="2"/>
      <c r="DZ174" s="2"/>
      <c r="EA174" s="2"/>
      <c r="EB174" s="2"/>
      <c r="EC174" s="2"/>
      <c r="ED174" s="2"/>
      <c r="EE174" s="2">
        <v>39174530</v>
      </c>
      <c r="EF174" s="2">
        <v>2</v>
      </c>
      <c r="EG174" s="2" t="s">
        <v>19</v>
      </c>
      <c r="EH174" s="2">
        <v>0</v>
      </c>
      <c r="EI174" s="2" t="s">
        <v>3</v>
      </c>
      <c r="EJ174" s="2">
        <v>1</v>
      </c>
      <c r="EK174" s="2">
        <v>16001</v>
      </c>
      <c r="EL174" s="2" t="s">
        <v>253</v>
      </c>
      <c r="EM174" s="2" t="s">
        <v>254</v>
      </c>
      <c r="EN174" s="2"/>
      <c r="EO174" s="2" t="s">
        <v>3</v>
      </c>
      <c r="EP174" s="2"/>
      <c r="EQ174" s="2">
        <v>0</v>
      </c>
      <c r="ER174" s="2">
        <v>1408.9</v>
      </c>
      <c r="ES174" s="2">
        <v>1408.9</v>
      </c>
      <c r="ET174" s="2">
        <v>0</v>
      </c>
      <c r="EU174" s="2">
        <v>0</v>
      </c>
      <c r="EV174" s="2">
        <v>0</v>
      </c>
      <c r="EW174" s="2">
        <v>0</v>
      </c>
      <c r="EX174" s="2">
        <v>0</v>
      </c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>
        <v>0</v>
      </c>
      <c r="FR174" s="2">
        <f t="shared" si="217"/>
        <v>0</v>
      </c>
      <c r="FS174" s="2">
        <v>0</v>
      </c>
      <c r="FT174" s="2" t="s">
        <v>23</v>
      </c>
      <c r="FU174" s="2" t="s">
        <v>24</v>
      </c>
      <c r="FV174" s="2"/>
      <c r="FW174" s="2"/>
      <c r="FX174" s="2">
        <v>115.2</v>
      </c>
      <c r="FY174" s="2">
        <v>70.55</v>
      </c>
      <c r="FZ174" s="2"/>
      <c r="GA174" s="2" t="s">
        <v>3</v>
      </c>
      <c r="GB174" s="2"/>
      <c r="GC174" s="2"/>
      <c r="GD174" s="2">
        <v>0</v>
      </c>
      <c r="GE174" s="2"/>
      <c r="GF174" s="2">
        <v>843398874</v>
      </c>
      <c r="GG174" s="2">
        <v>2</v>
      </c>
      <c r="GH174" s="2">
        <v>1</v>
      </c>
      <c r="GI174" s="2">
        <v>-2</v>
      </c>
      <c r="GJ174" s="2">
        <v>0</v>
      </c>
      <c r="GK174" s="2">
        <f>ROUND(R174*(R12)/100,2)</f>
        <v>0</v>
      </c>
      <c r="GL174" s="2">
        <f t="shared" si="218"/>
        <v>0</v>
      </c>
      <c r="GM174" s="2">
        <f t="shared" si="219"/>
        <v>845.34</v>
      </c>
      <c r="GN174" s="2">
        <f t="shared" si="220"/>
        <v>845.34</v>
      </c>
      <c r="GO174" s="2">
        <f t="shared" si="221"/>
        <v>0</v>
      </c>
      <c r="GP174" s="2">
        <f t="shared" si="222"/>
        <v>0</v>
      </c>
      <c r="GQ174" s="2"/>
      <c r="GR174" s="2">
        <v>0</v>
      </c>
      <c r="GS174" s="2">
        <v>3</v>
      </c>
      <c r="GT174" s="2">
        <v>0</v>
      </c>
      <c r="GU174" s="2" t="s">
        <v>3</v>
      </c>
      <c r="GV174" s="2">
        <f t="shared" si="223"/>
        <v>0</v>
      </c>
      <c r="GW174" s="2">
        <v>1</v>
      </c>
      <c r="GX174" s="2">
        <f t="shared" si="224"/>
        <v>0</v>
      </c>
      <c r="GY174" s="2"/>
      <c r="GZ174" s="2"/>
      <c r="HA174" s="2">
        <v>0</v>
      </c>
      <c r="HB174" s="2">
        <v>0</v>
      </c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>
        <v>0</v>
      </c>
      <c r="IL174" s="2"/>
      <c r="IM174" s="2"/>
      <c r="IN174" s="2"/>
      <c r="IO174" s="2"/>
      <c r="IP174" s="2"/>
      <c r="IQ174" s="2"/>
      <c r="IR174" s="2"/>
      <c r="IS174" s="2"/>
      <c r="IT174" s="2"/>
      <c r="IU174" s="2"/>
    </row>
    <row r="175" spans="1:255" x14ac:dyDescent="0.2">
      <c r="A175">
        <v>18</v>
      </c>
      <c r="B175">
        <v>1</v>
      </c>
      <c r="C175">
        <v>451</v>
      </c>
      <c r="E175" t="s">
        <v>288</v>
      </c>
      <c r="F175" t="s">
        <v>289</v>
      </c>
      <c r="G175" t="s">
        <v>290</v>
      </c>
      <c r="H175" t="s">
        <v>291</v>
      </c>
      <c r="I175">
        <f>I165*J175</f>
        <v>0.6</v>
      </c>
      <c r="J175">
        <v>2.9999999999999996</v>
      </c>
      <c r="O175">
        <f t="shared" si="192"/>
        <v>4353.5</v>
      </c>
      <c r="P175">
        <f t="shared" si="193"/>
        <v>4353.5</v>
      </c>
      <c r="Q175">
        <f t="shared" si="194"/>
        <v>0</v>
      </c>
      <c r="R175">
        <f t="shared" si="195"/>
        <v>0</v>
      </c>
      <c r="S175">
        <f t="shared" si="196"/>
        <v>0</v>
      </c>
      <c r="T175">
        <f t="shared" si="197"/>
        <v>0</v>
      </c>
      <c r="U175">
        <f t="shared" si="198"/>
        <v>0</v>
      </c>
      <c r="V175">
        <f t="shared" si="199"/>
        <v>0</v>
      </c>
      <c r="W175">
        <f t="shared" si="200"/>
        <v>0</v>
      </c>
      <c r="X175">
        <f t="shared" si="201"/>
        <v>0</v>
      </c>
      <c r="Y175">
        <f t="shared" si="202"/>
        <v>0</v>
      </c>
      <c r="AA175">
        <v>39612629</v>
      </c>
      <c r="AB175">
        <f t="shared" si="203"/>
        <v>1408.9</v>
      </c>
      <c r="AC175">
        <f t="shared" si="191"/>
        <v>1408.9</v>
      </c>
      <c r="AD175">
        <f t="shared" si="233"/>
        <v>0</v>
      </c>
      <c r="AE175">
        <f t="shared" si="234"/>
        <v>0</v>
      </c>
      <c r="AF175">
        <f t="shared" si="235"/>
        <v>0</v>
      </c>
      <c r="AG175">
        <f t="shared" si="204"/>
        <v>0</v>
      </c>
      <c r="AH175">
        <f t="shared" si="236"/>
        <v>0</v>
      </c>
      <c r="AI175">
        <f t="shared" si="237"/>
        <v>0</v>
      </c>
      <c r="AJ175">
        <f t="shared" si="205"/>
        <v>0</v>
      </c>
      <c r="AK175">
        <v>1408.9</v>
      </c>
      <c r="AL175">
        <v>1408.9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115</v>
      </c>
      <c r="AU175">
        <v>71</v>
      </c>
      <c r="AV175">
        <v>1</v>
      </c>
      <c r="AW175">
        <v>1</v>
      </c>
      <c r="AZ175">
        <v>5.15</v>
      </c>
      <c r="BA175">
        <v>1</v>
      </c>
      <c r="BB175">
        <v>1</v>
      </c>
      <c r="BC175">
        <v>5.15</v>
      </c>
      <c r="BD175" t="s">
        <v>3</v>
      </c>
      <c r="BE175" t="s">
        <v>3</v>
      </c>
      <c r="BF175" t="s">
        <v>3</v>
      </c>
      <c r="BG175" t="s">
        <v>3</v>
      </c>
      <c r="BH175">
        <v>3</v>
      </c>
      <c r="BI175">
        <v>1</v>
      </c>
      <c r="BJ175" t="s">
        <v>292</v>
      </c>
      <c r="BM175">
        <v>16001</v>
      </c>
      <c r="BN175">
        <v>0</v>
      </c>
      <c r="BO175" t="s">
        <v>3</v>
      </c>
      <c r="BP175">
        <v>0</v>
      </c>
      <c r="BQ175">
        <v>2</v>
      </c>
      <c r="BR175">
        <v>0</v>
      </c>
      <c r="BS175">
        <v>1</v>
      </c>
      <c r="BT175">
        <v>1</v>
      </c>
      <c r="BU175">
        <v>1</v>
      </c>
      <c r="BV175">
        <v>1</v>
      </c>
      <c r="BW175">
        <v>1</v>
      </c>
      <c r="BX175">
        <v>1</v>
      </c>
      <c r="BY175" t="s">
        <v>3</v>
      </c>
      <c r="BZ175">
        <v>128</v>
      </c>
      <c r="CA175">
        <v>83</v>
      </c>
      <c r="CF175">
        <v>0</v>
      </c>
      <c r="CG175">
        <v>0</v>
      </c>
      <c r="CM175">
        <v>0</v>
      </c>
      <c r="CN175" t="s">
        <v>3</v>
      </c>
      <c r="CO175">
        <v>0</v>
      </c>
      <c r="CP175">
        <f t="shared" si="206"/>
        <v>4353.5</v>
      </c>
      <c r="CQ175">
        <f t="shared" si="207"/>
        <v>7255.8350000000009</v>
      </c>
      <c r="CR175">
        <f t="shared" si="208"/>
        <v>0</v>
      </c>
      <c r="CS175">
        <f t="shared" si="209"/>
        <v>0</v>
      </c>
      <c r="CT175">
        <f t="shared" si="210"/>
        <v>0</v>
      </c>
      <c r="CU175">
        <f t="shared" si="211"/>
        <v>0</v>
      </c>
      <c r="CV175">
        <f t="shared" si="212"/>
        <v>0</v>
      </c>
      <c r="CW175">
        <f t="shared" si="213"/>
        <v>0</v>
      </c>
      <c r="CX175">
        <f t="shared" si="214"/>
        <v>0</v>
      </c>
      <c r="CY175">
        <f t="shared" si="215"/>
        <v>0</v>
      </c>
      <c r="CZ175">
        <f t="shared" si="216"/>
        <v>0</v>
      </c>
      <c r="DC175" t="s">
        <v>3</v>
      </c>
      <c r="DD175" t="s">
        <v>3</v>
      </c>
      <c r="DE175" t="s">
        <v>3</v>
      </c>
      <c r="DF175" t="s">
        <v>3</v>
      </c>
      <c r="DG175" t="s">
        <v>3</v>
      </c>
      <c r="DH175" t="s">
        <v>3</v>
      </c>
      <c r="DI175" t="s">
        <v>3</v>
      </c>
      <c r="DJ175" t="s">
        <v>3</v>
      </c>
      <c r="DK175" t="s">
        <v>3</v>
      </c>
      <c r="DL175" t="s">
        <v>3</v>
      </c>
      <c r="DM175" t="s">
        <v>3</v>
      </c>
      <c r="DN175">
        <v>0</v>
      </c>
      <c r="DO175">
        <v>0</v>
      </c>
      <c r="DP175">
        <v>1</v>
      </c>
      <c r="DQ175">
        <v>1</v>
      </c>
      <c r="DU175">
        <v>1010</v>
      </c>
      <c r="DV175" t="s">
        <v>291</v>
      </c>
      <c r="DW175" t="s">
        <v>291</v>
      </c>
      <c r="DX175">
        <v>10</v>
      </c>
      <c r="EE175">
        <v>39174530</v>
      </c>
      <c r="EF175">
        <v>2</v>
      </c>
      <c r="EG175" t="s">
        <v>19</v>
      </c>
      <c r="EH175">
        <v>0</v>
      </c>
      <c r="EI175" t="s">
        <v>3</v>
      </c>
      <c r="EJ175">
        <v>1</v>
      </c>
      <c r="EK175">
        <v>16001</v>
      </c>
      <c r="EL175" t="s">
        <v>253</v>
      </c>
      <c r="EM175" t="s">
        <v>254</v>
      </c>
      <c r="EO175" t="s">
        <v>3</v>
      </c>
      <c r="EQ175">
        <v>0</v>
      </c>
      <c r="ER175">
        <v>1408.9</v>
      </c>
      <c r="ES175">
        <v>1408.9</v>
      </c>
      <c r="ET175">
        <v>0</v>
      </c>
      <c r="EU175">
        <v>0</v>
      </c>
      <c r="EV175">
        <v>0</v>
      </c>
      <c r="EW175">
        <v>0</v>
      </c>
      <c r="EX175">
        <v>0</v>
      </c>
      <c r="FQ175">
        <v>0</v>
      </c>
      <c r="FR175">
        <f t="shared" si="217"/>
        <v>0</v>
      </c>
      <c r="FS175">
        <v>0</v>
      </c>
      <c r="FT175" t="s">
        <v>23</v>
      </c>
      <c r="FU175" t="s">
        <v>24</v>
      </c>
      <c r="FX175">
        <v>115.2</v>
      </c>
      <c r="FY175">
        <v>70.55</v>
      </c>
      <c r="GA175" t="s">
        <v>3</v>
      </c>
      <c r="GD175">
        <v>0</v>
      </c>
      <c r="GF175">
        <v>843398874</v>
      </c>
      <c r="GG175">
        <v>1</v>
      </c>
      <c r="GH175">
        <v>1</v>
      </c>
      <c r="GI175">
        <v>4</v>
      </c>
      <c r="GJ175">
        <v>0</v>
      </c>
      <c r="GK175">
        <f>ROUND(R175*(S12)/100,2)</f>
        <v>0</v>
      </c>
      <c r="GL175">
        <f t="shared" si="218"/>
        <v>0</v>
      </c>
      <c r="GM175">
        <f t="shared" si="219"/>
        <v>4353.5</v>
      </c>
      <c r="GN175">
        <f t="shared" si="220"/>
        <v>4353.5</v>
      </c>
      <c r="GO175">
        <f t="shared" si="221"/>
        <v>0</v>
      </c>
      <c r="GP175">
        <f t="shared" si="222"/>
        <v>0</v>
      </c>
      <c r="GR175">
        <v>0</v>
      </c>
      <c r="GS175">
        <v>3</v>
      </c>
      <c r="GT175">
        <v>0</v>
      </c>
      <c r="GU175" t="s">
        <v>3</v>
      </c>
      <c r="GV175">
        <f t="shared" si="223"/>
        <v>0</v>
      </c>
      <c r="GW175">
        <v>1</v>
      </c>
      <c r="GX175">
        <f t="shared" si="224"/>
        <v>0</v>
      </c>
      <c r="HA175">
        <v>0</v>
      </c>
      <c r="HB175">
        <v>0</v>
      </c>
      <c r="IK175">
        <v>0</v>
      </c>
    </row>
    <row r="176" spans="1:255" x14ac:dyDescent="0.2">
      <c r="A176" s="2">
        <v>17</v>
      </c>
      <c r="B176" s="2">
        <v>1</v>
      </c>
      <c r="C176" s="2">
        <f>ROW(SmtRes!A459)</f>
        <v>459</v>
      </c>
      <c r="D176" s="2">
        <f>ROW(EtalonRes!A444)</f>
        <v>444</v>
      </c>
      <c r="E176" s="2" t="s">
        <v>293</v>
      </c>
      <c r="F176" s="2" t="s">
        <v>294</v>
      </c>
      <c r="G176" s="2" t="s">
        <v>295</v>
      </c>
      <c r="H176" s="2" t="s">
        <v>62</v>
      </c>
      <c r="I176" s="2">
        <v>1</v>
      </c>
      <c r="J176" s="2">
        <v>0</v>
      </c>
      <c r="K176" s="2"/>
      <c r="L176" s="2"/>
      <c r="M176" s="2"/>
      <c r="N176" s="2"/>
      <c r="O176" s="2">
        <f t="shared" si="192"/>
        <v>44.34</v>
      </c>
      <c r="P176" s="2">
        <f t="shared" si="193"/>
        <v>24.56</v>
      </c>
      <c r="Q176" s="2">
        <f t="shared" si="194"/>
        <v>2.46</v>
      </c>
      <c r="R176" s="2">
        <f t="shared" si="195"/>
        <v>0.44</v>
      </c>
      <c r="S176" s="2">
        <f t="shared" si="196"/>
        <v>17.32</v>
      </c>
      <c r="T176" s="2">
        <f t="shared" si="197"/>
        <v>0</v>
      </c>
      <c r="U176" s="2">
        <f t="shared" si="198"/>
        <v>1.9549999999999998</v>
      </c>
      <c r="V176" s="2">
        <f t="shared" si="199"/>
        <v>3.7499999999999999E-2</v>
      </c>
      <c r="W176" s="2">
        <f t="shared" si="200"/>
        <v>0</v>
      </c>
      <c r="X176" s="2">
        <f t="shared" si="201"/>
        <v>20.78</v>
      </c>
      <c r="Y176" s="2">
        <f t="shared" si="202"/>
        <v>13.5</v>
      </c>
      <c r="Z176" s="2"/>
      <c r="AA176" s="2">
        <v>39612628</v>
      </c>
      <c r="AB176" s="2">
        <f t="shared" si="203"/>
        <v>44.341500000000003</v>
      </c>
      <c r="AC176" s="2">
        <f t="shared" si="191"/>
        <v>24.56</v>
      </c>
      <c r="AD176" s="2">
        <f>ROUND(((((ET176*1.25))-((EU176*1.25)))+AE176),6)</f>
        <v>2.4624999999999999</v>
      </c>
      <c r="AE176" s="2">
        <f>ROUND(((EU176*1.25)),6)</f>
        <v>0.4375</v>
      </c>
      <c r="AF176" s="2">
        <f>ROUND(((EV176*1.15)),6)</f>
        <v>17.318999999999999</v>
      </c>
      <c r="AG176" s="2">
        <f t="shared" si="204"/>
        <v>0</v>
      </c>
      <c r="AH176" s="2">
        <f>((EW176*1.15))</f>
        <v>1.9549999999999998</v>
      </c>
      <c r="AI176" s="2">
        <f>((EX176*1.25))</f>
        <v>3.7499999999999999E-2</v>
      </c>
      <c r="AJ176" s="2">
        <f t="shared" si="205"/>
        <v>0</v>
      </c>
      <c r="AK176" s="2">
        <v>41.59</v>
      </c>
      <c r="AL176" s="2">
        <v>24.56</v>
      </c>
      <c r="AM176" s="2">
        <v>1.97</v>
      </c>
      <c r="AN176" s="2">
        <v>0.35</v>
      </c>
      <c r="AO176" s="2">
        <v>15.06</v>
      </c>
      <c r="AP176" s="2">
        <v>0</v>
      </c>
      <c r="AQ176" s="2">
        <v>1.7</v>
      </c>
      <c r="AR176" s="2">
        <v>0.03</v>
      </c>
      <c r="AS176" s="2">
        <v>0</v>
      </c>
      <c r="AT176" s="2">
        <v>117</v>
      </c>
      <c r="AU176" s="2">
        <v>76</v>
      </c>
      <c r="AV176" s="2">
        <v>1</v>
      </c>
      <c r="AW176" s="2">
        <v>1</v>
      </c>
      <c r="AX176" s="2"/>
      <c r="AY176" s="2"/>
      <c r="AZ176" s="2">
        <v>1</v>
      </c>
      <c r="BA176" s="2">
        <v>1</v>
      </c>
      <c r="BB176" s="2">
        <v>1</v>
      </c>
      <c r="BC176" s="2">
        <v>1</v>
      </c>
      <c r="BD176" s="2" t="s">
        <v>3</v>
      </c>
      <c r="BE176" s="2" t="s">
        <v>3</v>
      </c>
      <c r="BF176" s="2" t="s">
        <v>3</v>
      </c>
      <c r="BG176" s="2" t="s">
        <v>3</v>
      </c>
      <c r="BH176" s="2">
        <v>0</v>
      </c>
      <c r="BI176" s="2">
        <v>1</v>
      </c>
      <c r="BJ176" s="2" t="s">
        <v>296</v>
      </c>
      <c r="BK176" s="2"/>
      <c r="BL176" s="2"/>
      <c r="BM176" s="2">
        <v>22001</v>
      </c>
      <c r="BN176" s="2">
        <v>0</v>
      </c>
      <c r="BO176" s="2" t="s">
        <v>3</v>
      </c>
      <c r="BP176" s="2">
        <v>0</v>
      </c>
      <c r="BQ176" s="2">
        <v>2</v>
      </c>
      <c r="BR176" s="2">
        <v>0</v>
      </c>
      <c r="BS176" s="2">
        <v>1</v>
      </c>
      <c r="BT176" s="2">
        <v>1</v>
      </c>
      <c r="BU176" s="2">
        <v>1</v>
      </c>
      <c r="BV176" s="2">
        <v>1</v>
      </c>
      <c r="BW176" s="2">
        <v>1</v>
      </c>
      <c r="BX176" s="2">
        <v>1</v>
      </c>
      <c r="BY176" s="2" t="s">
        <v>3</v>
      </c>
      <c r="BZ176" s="2">
        <v>130</v>
      </c>
      <c r="CA176" s="2">
        <v>89</v>
      </c>
      <c r="CB176" s="2"/>
      <c r="CC176" s="2"/>
      <c r="CD176" s="2"/>
      <c r="CE176" s="2"/>
      <c r="CF176" s="2">
        <v>0</v>
      </c>
      <c r="CG176" s="2">
        <v>0</v>
      </c>
      <c r="CH176" s="2"/>
      <c r="CI176" s="2"/>
      <c r="CJ176" s="2"/>
      <c r="CK176" s="2"/>
      <c r="CL176" s="2"/>
      <c r="CM176" s="2">
        <v>0</v>
      </c>
      <c r="CN176" s="2" t="s">
        <v>715</v>
      </c>
      <c r="CO176" s="2">
        <v>0</v>
      </c>
      <c r="CP176" s="2">
        <f t="shared" si="206"/>
        <v>44.34</v>
      </c>
      <c r="CQ176" s="2">
        <f t="shared" si="207"/>
        <v>24.56</v>
      </c>
      <c r="CR176" s="2">
        <f t="shared" si="208"/>
        <v>2.4624999999999999</v>
      </c>
      <c r="CS176" s="2">
        <f t="shared" si="209"/>
        <v>0.4375</v>
      </c>
      <c r="CT176" s="2">
        <f t="shared" si="210"/>
        <v>17.318999999999999</v>
      </c>
      <c r="CU176" s="2">
        <f t="shared" si="211"/>
        <v>0</v>
      </c>
      <c r="CV176" s="2">
        <f t="shared" si="212"/>
        <v>1.9549999999999998</v>
      </c>
      <c r="CW176" s="2">
        <f t="shared" si="213"/>
        <v>3.7499999999999999E-2</v>
      </c>
      <c r="CX176" s="2">
        <f t="shared" si="214"/>
        <v>0</v>
      </c>
      <c r="CY176" s="2">
        <f t="shared" si="215"/>
        <v>20.779199999999999</v>
      </c>
      <c r="CZ176" s="2">
        <f t="shared" si="216"/>
        <v>13.497600000000002</v>
      </c>
      <c r="DA176" s="2"/>
      <c r="DB176" s="2"/>
      <c r="DC176" s="2" t="s">
        <v>3</v>
      </c>
      <c r="DD176" s="2" t="s">
        <v>3</v>
      </c>
      <c r="DE176" s="2" t="s">
        <v>17</v>
      </c>
      <c r="DF176" s="2" t="s">
        <v>17</v>
      </c>
      <c r="DG176" s="2" t="s">
        <v>18</v>
      </c>
      <c r="DH176" s="2" t="s">
        <v>3</v>
      </c>
      <c r="DI176" s="2" t="s">
        <v>18</v>
      </c>
      <c r="DJ176" s="2" t="s">
        <v>17</v>
      </c>
      <c r="DK176" s="2" t="s">
        <v>3</v>
      </c>
      <c r="DL176" s="2" t="s">
        <v>3</v>
      </c>
      <c r="DM176" s="2" t="s">
        <v>3</v>
      </c>
      <c r="DN176" s="2">
        <v>0</v>
      </c>
      <c r="DO176" s="2">
        <v>0</v>
      </c>
      <c r="DP176" s="2">
        <v>1</v>
      </c>
      <c r="DQ176" s="2">
        <v>1</v>
      </c>
      <c r="DR176" s="2"/>
      <c r="DS176" s="2"/>
      <c r="DT176" s="2"/>
      <c r="DU176" s="2">
        <v>1013</v>
      </c>
      <c r="DV176" s="2" t="s">
        <v>62</v>
      </c>
      <c r="DW176" s="2" t="s">
        <v>62</v>
      </c>
      <c r="DX176" s="2">
        <v>1</v>
      </c>
      <c r="DY176" s="2"/>
      <c r="DZ176" s="2"/>
      <c r="EA176" s="2"/>
      <c r="EB176" s="2"/>
      <c r="EC176" s="2"/>
      <c r="ED176" s="2"/>
      <c r="EE176" s="2">
        <v>39174536</v>
      </c>
      <c r="EF176" s="2">
        <v>2</v>
      </c>
      <c r="EG176" s="2" t="s">
        <v>19</v>
      </c>
      <c r="EH176" s="2">
        <v>0</v>
      </c>
      <c r="EI176" s="2" t="s">
        <v>3</v>
      </c>
      <c r="EJ176" s="2">
        <v>1</v>
      </c>
      <c r="EK176" s="2">
        <v>22001</v>
      </c>
      <c r="EL176" s="2" t="s">
        <v>192</v>
      </c>
      <c r="EM176" s="2" t="s">
        <v>193</v>
      </c>
      <c r="EN176" s="2"/>
      <c r="EO176" s="2" t="s">
        <v>22</v>
      </c>
      <c r="EP176" s="2"/>
      <c r="EQ176" s="2">
        <v>131072</v>
      </c>
      <c r="ER176" s="2">
        <v>41.59</v>
      </c>
      <c r="ES176" s="2">
        <v>24.56</v>
      </c>
      <c r="ET176" s="2">
        <v>1.97</v>
      </c>
      <c r="EU176" s="2">
        <v>0.35</v>
      </c>
      <c r="EV176" s="2">
        <v>15.06</v>
      </c>
      <c r="EW176" s="2">
        <v>1.7</v>
      </c>
      <c r="EX176" s="2">
        <v>0.03</v>
      </c>
      <c r="EY176" s="2">
        <v>0</v>
      </c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>
        <v>0</v>
      </c>
      <c r="FR176" s="2">
        <f t="shared" si="217"/>
        <v>0</v>
      </c>
      <c r="FS176" s="2">
        <v>0</v>
      </c>
      <c r="FT176" s="2" t="s">
        <v>23</v>
      </c>
      <c r="FU176" s="2" t="s">
        <v>24</v>
      </c>
      <c r="FV176" s="2"/>
      <c r="FW176" s="2"/>
      <c r="FX176" s="2">
        <v>117</v>
      </c>
      <c r="FY176" s="2">
        <v>75.650000000000006</v>
      </c>
      <c r="FZ176" s="2"/>
      <c r="GA176" s="2" t="s">
        <v>3</v>
      </c>
      <c r="GB176" s="2"/>
      <c r="GC176" s="2"/>
      <c r="GD176" s="2">
        <v>0</v>
      </c>
      <c r="GE176" s="2"/>
      <c r="GF176" s="2">
        <v>1717759010</v>
      </c>
      <c r="GG176" s="2">
        <v>2</v>
      </c>
      <c r="GH176" s="2">
        <v>1</v>
      </c>
      <c r="GI176" s="2">
        <v>-2</v>
      </c>
      <c r="GJ176" s="2">
        <v>0</v>
      </c>
      <c r="GK176" s="2">
        <f>ROUND(R176*(R12)/100,2)</f>
        <v>0</v>
      </c>
      <c r="GL176" s="2">
        <f t="shared" si="218"/>
        <v>0</v>
      </c>
      <c r="GM176" s="2">
        <f t="shared" si="219"/>
        <v>78.62</v>
      </c>
      <c r="GN176" s="2">
        <f t="shared" si="220"/>
        <v>78.62</v>
      </c>
      <c r="GO176" s="2">
        <f t="shared" si="221"/>
        <v>0</v>
      </c>
      <c r="GP176" s="2">
        <f t="shared" si="222"/>
        <v>0</v>
      </c>
      <c r="GQ176" s="2"/>
      <c r="GR176" s="2">
        <v>0</v>
      </c>
      <c r="GS176" s="2">
        <v>3</v>
      </c>
      <c r="GT176" s="2">
        <v>0</v>
      </c>
      <c r="GU176" s="2" t="s">
        <v>3</v>
      </c>
      <c r="GV176" s="2">
        <f t="shared" si="223"/>
        <v>0</v>
      </c>
      <c r="GW176" s="2">
        <v>1</v>
      </c>
      <c r="GX176" s="2">
        <f t="shared" si="224"/>
        <v>0</v>
      </c>
      <c r="GY176" s="2"/>
      <c r="GZ176" s="2"/>
      <c r="HA176" s="2">
        <v>0</v>
      </c>
      <c r="HB176" s="2">
        <v>0</v>
      </c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>
        <v>0</v>
      </c>
      <c r="IL176" s="2"/>
      <c r="IM176" s="2"/>
      <c r="IN176" s="2"/>
      <c r="IO176" s="2"/>
      <c r="IP176" s="2"/>
      <c r="IQ176" s="2"/>
      <c r="IR176" s="2"/>
      <c r="IS176" s="2"/>
      <c r="IT176" s="2"/>
      <c r="IU176" s="2"/>
    </row>
    <row r="177" spans="1:255" x14ac:dyDescent="0.2">
      <c r="A177">
        <v>17</v>
      </c>
      <c r="B177">
        <v>1</v>
      </c>
      <c r="C177">
        <f>ROW(SmtRes!A466)</f>
        <v>466</v>
      </c>
      <c r="D177">
        <f>ROW(EtalonRes!A450)</f>
        <v>450</v>
      </c>
      <c r="E177" t="s">
        <v>293</v>
      </c>
      <c r="F177" t="s">
        <v>294</v>
      </c>
      <c r="G177" t="s">
        <v>295</v>
      </c>
      <c r="H177" t="s">
        <v>62</v>
      </c>
      <c r="I177">
        <v>1</v>
      </c>
      <c r="J177">
        <v>0</v>
      </c>
      <c r="O177">
        <f t="shared" si="192"/>
        <v>228.35</v>
      </c>
      <c r="P177">
        <f t="shared" si="193"/>
        <v>126.48</v>
      </c>
      <c r="Q177">
        <f t="shared" si="194"/>
        <v>12.68</v>
      </c>
      <c r="R177">
        <f t="shared" si="195"/>
        <v>2.25</v>
      </c>
      <c r="S177">
        <f t="shared" si="196"/>
        <v>89.19</v>
      </c>
      <c r="T177">
        <f t="shared" si="197"/>
        <v>0</v>
      </c>
      <c r="U177">
        <f t="shared" si="198"/>
        <v>1.9549999999999998</v>
      </c>
      <c r="V177">
        <f t="shared" si="199"/>
        <v>3.7499999999999999E-2</v>
      </c>
      <c r="W177">
        <f t="shared" si="200"/>
        <v>0</v>
      </c>
      <c r="X177">
        <f t="shared" si="201"/>
        <v>106.98</v>
      </c>
      <c r="Y177">
        <f t="shared" si="202"/>
        <v>69.489999999999995</v>
      </c>
      <c r="AA177">
        <v>39612629</v>
      </c>
      <c r="AB177">
        <f t="shared" si="203"/>
        <v>44.341500000000003</v>
      </c>
      <c r="AC177">
        <f t="shared" si="191"/>
        <v>24.56</v>
      </c>
      <c r="AD177">
        <f>ROUND(((((ET177*1.25))-((EU177*1.25)))+AE177),6)</f>
        <v>2.4624999999999999</v>
      </c>
      <c r="AE177">
        <f>ROUND(((EU177*1.25)),6)</f>
        <v>0.4375</v>
      </c>
      <c r="AF177">
        <f>ROUND(((EV177*1.15)),6)</f>
        <v>17.318999999999999</v>
      </c>
      <c r="AG177">
        <f t="shared" si="204"/>
        <v>0</v>
      </c>
      <c r="AH177">
        <f>((EW177*1.15))</f>
        <v>1.9549999999999998</v>
      </c>
      <c r="AI177">
        <f>((EX177*1.25))</f>
        <v>3.7499999999999999E-2</v>
      </c>
      <c r="AJ177">
        <f t="shared" si="205"/>
        <v>0</v>
      </c>
      <c r="AK177">
        <v>41.59</v>
      </c>
      <c r="AL177">
        <v>24.56</v>
      </c>
      <c r="AM177">
        <v>1.97</v>
      </c>
      <c r="AN177">
        <v>0.35</v>
      </c>
      <c r="AO177">
        <v>15.06</v>
      </c>
      <c r="AP177">
        <v>0</v>
      </c>
      <c r="AQ177">
        <v>1.7</v>
      </c>
      <c r="AR177">
        <v>0.03</v>
      </c>
      <c r="AS177">
        <v>0</v>
      </c>
      <c r="AT177">
        <v>117</v>
      </c>
      <c r="AU177">
        <v>76</v>
      </c>
      <c r="AV177">
        <v>1</v>
      </c>
      <c r="AW177">
        <v>1</v>
      </c>
      <c r="AZ177">
        <v>5.15</v>
      </c>
      <c r="BA177">
        <v>5.15</v>
      </c>
      <c r="BB177">
        <v>5.15</v>
      </c>
      <c r="BC177">
        <v>5.15</v>
      </c>
      <c r="BD177" t="s">
        <v>3</v>
      </c>
      <c r="BE177" t="s">
        <v>3</v>
      </c>
      <c r="BF177" t="s">
        <v>3</v>
      </c>
      <c r="BG177" t="s">
        <v>3</v>
      </c>
      <c r="BH177">
        <v>0</v>
      </c>
      <c r="BI177">
        <v>1</v>
      </c>
      <c r="BJ177" t="s">
        <v>296</v>
      </c>
      <c r="BM177">
        <v>22001</v>
      </c>
      <c r="BN177">
        <v>0</v>
      </c>
      <c r="BO177" t="s">
        <v>3</v>
      </c>
      <c r="BP177">
        <v>0</v>
      </c>
      <c r="BQ177">
        <v>2</v>
      </c>
      <c r="BR177">
        <v>0</v>
      </c>
      <c r="BS177">
        <v>5.15</v>
      </c>
      <c r="BT177">
        <v>1</v>
      </c>
      <c r="BU177">
        <v>1</v>
      </c>
      <c r="BV177">
        <v>1</v>
      </c>
      <c r="BW177">
        <v>1</v>
      </c>
      <c r="BX177">
        <v>1</v>
      </c>
      <c r="BY177" t="s">
        <v>3</v>
      </c>
      <c r="BZ177">
        <v>130</v>
      </c>
      <c r="CA177">
        <v>89</v>
      </c>
      <c r="CF177">
        <v>0</v>
      </c>
      <c r="CG177">
        <v>0</v>
      </c>
      <c r="CM177">
        <v>0</v>
      </c>
      <c r="CN177" t="s">
        <v>715</v>
      </c>
      <c r="CO177">
        <v>0</v>
      </c>
      <c r="CP177">
        <f t="shared" si="206"/>
        <v>228.35</v>
      </c>
      <c r="CQ177">
        <f t="shared" si="207"/>
        <v>126.48400000000001</v>
      </c>
      <c r="CR177">
        <f t="shared" si="208"/>
        <v>12.681875</v>
      </c>
      <c r="CS177">
        <f t="shared" si="209"/>
        <v>2.2531250000000003</v>
      </c>
      <c r="CT177">
        <f t="shared" si="210"/>
        <v>89.192850000000007</v>
      </c>
      <c r="CU177">
        <f t="shared" si="211"/>
        <v>0</v>
      </c>
      <c r="CV177">
        <f t="shared" si="212"/>
        <v>1.9549999999999998</v>
      </c>
      <c r="CW177">
        <f t="shared" si="213"/>
        <v>3.7499999999999999E-2</v>
      </c>
      <c r="CX177">
        <f t="shared" si="214"/>
        <v>0</v>
      </c>
      <c r="CY177">
        <f t="shared" si="215"/>
        <v>106.98479999999999</v>
      </c>
      <c r="CZ177">
        <f t="shared" si="216"/>
        <v>69.494399999999999</v>
      </c>
      <c r="DC177" t="s">
        <v>3</v>
      </c>
      <c r="DD177" t="s">
        <v>3</v>
      </c>
      <c r="DE177" t="s">
        <v>17</v>
      </c>
      <c r="DF177" t="s">
        <v>17</v>
      </c>
      <c r="DG177" t="s">
        <v>18</v>
      </c>
      <c r="DH177" t="s">
        <v>3</v>
      </c>
      <c r="DI177" t="s">
        <v>18</v>
      </c>
      <c r="DJ177" t="s">
        <v>17</v>
      </c>
      <c r="DK177" t="s">
        <v>3</v>
      </c>
      <c r="DL177" t="s">
        <v>3</v>
      </c>
      <c r="DM177" t="s">
        <v>3</v>
      </c>
      <c r="DN177">
        <v>0</v>
      </c>
      <c r="DO177">
        <v>0</v>
      </c>
      <c r="DP177">
        <v>1</v>
      </c>
      <c r="DQ177">
        <v>1</v>
      </c>
      <c r="DU177">
        <v>1013</v>
      </c>
      <c r="DV177" t="s">
        <v>62</v>
      </c>
      <c r="DW177" t="s">
        <v>62</v>
      </c>
      <c r="DX177">
        <v>1</v>
      </c>
      <c r="EE177">
        <v>39174536</v>
      </c>
      <c r="EF177">
        <v>2</v>
      </c>
      <c r="EG177" t="s">
        <v>19</v>
      </c>
      <c r="EH177">
        <v>0</v>
      </c>
      <c r="EI177" t="s">
        <v>3</v>
      </c>
      <c r="EJ177">
        <v>1</v>
      </c>
      <c r="EK177">
        <v>22001</v>
      </c>
      <c r="EL177" t="s">
        <v>192</v>
      </c>
      <c r="EM177" t="s">
        <v>193</v>
      </c>
      <c r="EO177" t="s">
        <v>22</v>
      </c>
      <c r="EQ177">
        <v>131072</v>
      </c>
      <c r="ER177">
        <v>41.59</v>
      </c>
      <c r="ES177">
        <v>24.56</v>
      </c>
      <c r="ET177">
        <v>1.97</v>
      </c>
      <c r="EU177">
        <v>0.35</v>
      </c>
      <c r="EV177">
        <v>15.06</v>
      </c>
      <c r="EW177">
        <v>1.7</v>
      </c>
      <c r="EX177">
        <v>0.03</v>
      </c>
      <c r="EY177">
        <v>0</v>
      </c>
      <c r="FQ177">
        <v>0</v>
      </c>
      <c r="FR177">
        <f t="shared" si="217"/>
        <v>0</v>
      </c>
      <c r="FS177">
        <v>0</v>
      </c>
      <c r="FT177" t="s">
        <v>23</v>
      </c>
      <c r="FU177" t="s">
        <v>24</v>
      </c>
      <c r="FX177">
        <v>117</v>
      </c>
      <c r="FY177">
        <v>75.650000000000006</v>
      </c>
      <c r="GA177" t="s">
        <v>3</v>
      </c>
      <c r="GD177">
        <v>0</v>
      </c>
      <c r="GF177">
        <v>1717759010</v>
      </c>
      <c r="GG177">
        <v>1</v>
      </c>
      <c r="GH177">
        <v>1</v>
      </c>
      <c r="GI177">
        <v>4</v>
      </c>
      <c r="GJ177">
        <v>0</v>
      </c>
      <c r="GK177">
        <f>ROUND(R177*(S12)/100,2)</f>
        <v>0</v>
      </c>
      <c r="GL177">
        <f t="shared" si="218"/>
        <v>0</v>
      </c>
      <c r="GM177">
        <f t="shared" si="219"/>
        <v>404.82</v>
      </c>
      <c r="GN177">
        <f t="shared" si="220"/>
        <v>404.82</v>
      </c>
      <c r="GO177">
        <f t="shared" si="221"/>
        <v>0</v>
      </c>
      <c r="GP177">
        <f t="shared" si="222"/>
        <v>0</v>
      </c>
      <c r="GR177">
        <v>0</v>
      </c>
      <c r="GS177">
        <v>3</v>
      </c>
      <c r="GT177">
        <v>0</v>
      </c>
      <c r="GU177" t="s">
        <v>3</v>
      </c>
      <c r="GV177">
        <f t="shared" si="223"/>
        <v>0</v>
      </c>
      <c r="GW177">
        <v>1</v>
      </c>
      <c r="GX177">
        <f t="shared" si="224"/>
        <v>0</v>
      </c>
      <c r="HA177">
        <v>0</v>
      </c>
      <c r="HB177">
        <v>0</v>
      </c>
      <c r="IK177">
        <v>0</v>
      </c>
    </row>
    <row r="178" spans="1:255" x14ac:dyDescent="0.2">
      <c r="A178" s="2">
        <v>18</v>
      </c>
      <c r="B178" s="2">
        <v>1</v>
      </c>
      <c r="C178" s="2">
        <v>459</v>
      </c>
      <c r="D178" s="2"/>
      <c r="E178" s="2" t="s">
        <v>297</v>
      </c>
      <c r="F178" s="2" t="s">
        <v>298</v>
      </c>
      <c r="G178" s="2" t="s">
        <v>299</v>
      </c>
      <c r="H178" s="2" t="s">
        <v>99</v>
      </c>
      <c r="I178" s="2">
        <f>I176*J178</f>
        <v>1</v>
      </c>
      <c r="J178" s="2">
        <v>1</v>
      </c>
      <c r="K178" s="2"/>
      <c r="L178" s="2"/>
      <c r="M178" s="2"/>
      <c r="N178" s="2"/>
      <c r="O178" s="2">
        <f t="shared" si="192"/>
        <v>0</v>
      </c>
      <c r="P178" s="2">
        <f t="shared" si="193"/>
        <v>0</v>
      </c>
      <c r="Q178" s="2">
        <f t="shared" si="194"/>
        <v>0</v>
      </c>
      <c r="R178" s="2">
        <f t="shared" si="195"/>
        <v>0</v>
      </c>
      <c r="S178" s="2">
        <f t="shared" si="196"/>
        <v>0</v>
      </c>
      <c r="T178" s="2">
        <f t="shared" si="197"/>
        <v>0</v>
      </c>
      <c r="U178" s="2">
        <f t="shared" si="198"/>
        <v>0</v>
      </c>
      <c r="V178" s="2">
        <f t="shared" si="199"/>
        <v>0</v>
      </c>
      <c r="W178" s="2">
        <f t="shared" si="200"/>
        <v>0</v>
      </c>
      <c r="X178" s="2">
        <f t="shared" si="201"/>
        <v>0</v>
      </c>
      <c r="Y178" s="2">
        <f t="shared" si="202"/>
        <v>0</v>
      </c>
      <c r="Z178" s="2"/>
      <c r="AA178" s="2">
        <v>39612628</v>
      </c>
      <c r="AB178" s="2">
        <f t="shared" si="203"/>
        <v>0</v>
      </c>
      <c r="AC178" s="2">
        <f t="shared" si="191"/>
        <v>0</v>
      </c>
      <c r="AD178" s="2">
        <f>ROUND((((ET178)-(EU178))+AE178),6)</f>
        <v>0</v>
      </c>
      <c r="AE178" s="2">
        <f t="shared" ref="AE178:AF181" si="238">ROUND((EU178),6)</f>
        <v>0</v>
      </c>
      <c r="AF178" s="2">
        <f t="shared" si="238"/>
        <v>0</v>
      </c>
      <c r="AG178" s="2">
        <f t="shared" si="204"/>
        <v>0</v>
      </c>
      <c r="AH178" s="2">
        <f t="shared" ref="AH178:AI181" si="239">(EW178)</f>
        <v>0</v>
      </c>
      <c r="AI178" s="2">
        <f t="shared" si="239"/>
        <v>0</v>
      </c>
      <c r="AJ178" s="2">
        <f t="shared" si="205"/>
        <v>0</v>
      </c>
      <c r="AK178" s="2">
        <v>0</v>
      </c>
      <c r="AL178" s="2">
        <v>0</v>
      </c>
      <c r="AM178" s="2">
        <v>0</v>
      </c>
      <c r="AN178" s="2">
        <v>0</v>
      </c>
      <c r="AO178" s="2">
        <v>0</v>
      </c>
      <c r="AP178" s="2">
        <v>0</v>
      </c>
      <c r="AQ178" s="2">
        <v>0</v>
      </c>
      <c r="AR178" s="2">
        <v>0</v>
      </c>
      <c r="AS178" s="2">
        <v>0</v>
      </c>
      <c r="AT178" s="2">
        <v>117</v>
      </c>
      <c r="AU178" s="2">
        <v>76</v>
      </c>
      <c r="AV178" s="2">
        <v>1</v>
      </c>
      <c r="AW178" s="2">
        <v>1</v>
      </c>
      <c r="AX178" s="2"/>
      <c r="AY178" s="2"/>
      <c r="AZ178" s="2">
        <v>1</v>
      </c>
      <c r="BA178" s="2">
        <v>1</v>
      </c>
      <c r="BB178" s="2">
        <v>1</v>
      </c>
      <c r="BC178" s="2">
        <v>1</v>
      </c>
      <c r="BD178" s="2" t="s">
        <v>3</v>
      </c>
      <c r="BE178" s="2" t="s">
        <v>3</v>
      </c>
      <c r="BF178" s="2" t="s">
        <v>3</v>
      </c>
      <c r="BG178" s="2" t="s">
        <v>3</v>
      </c>
      <c r="BH178" s="2">
        <v>3</v>
      </c>
      <c r="BI178" s="2">
        <v>1</v>
      </c>
      <c r="BJ178" s="2" t="s">
        <v>3</v>
      </c>
      <c r="BK178" s="2"/>
      <c r="BL178" s="2"/>
      <c r="BM178" s="2">
        <v>22001</v>
      </c>
      <c r="BN178" s="2">
        <v>0</v>
      </c>
      <c r="BO178" s="2" t="s">
        <v>3</v>
      </c>
      <c r="BP178" s="2">
        <v>0</v>
      </c>
      <c r="BQ178" s="2">
        <v>2</v>
      </c>
      <c r="BR178" s="2">
        <v>0</v>
      </c>
      <c r="BS178" s="2">
        <v>1</v>
      </c>
      <c r="BT178" s="2">
        <v>1</v>
      </c>
      <c r="BU178" s="2">
        <v>1</v>
      </c>
      <c r="BV178" s="2">
        <v>1</v>
      </c>
      <c r="BW178" s="2">
        <v>1</v>
      </c>
      <c r="BX178" s="2">
        <v>1</v>
      </c>
      <c r="BY178" s="2" t="s">
        <v>3</v>
      </c>
      <c r="BZ178" s="2">
        <v>130</v>
      </c>
      <c r="CA178" s="2">
        <v>89</v>
      </c>
      <c r="CB178" s="2"/>
      <c r="CC178" s="2"/>
      <c r="CD178" s="2"/>
      <c r="CE178" s="2"/>
      <c r="CF178" s="2">
        <v>0</v>
      </c>
      <c r="CG178" s="2">
        <v>0</v>
      </c>
      <c r="CH178" s="2"/>
      <c r="CI178" s="2"/>
      <c r="CJ178" s="2"/>
      <c r="CK178" s="2"/>
      <c r="CL178" s="2"/>
      <c r="CM178" s="2">
        <v>0</v>
      </c>
      <c r="CN178" s="2" t="s">
        <v>3</v>
      </c>
      <c r="CO178" s="2">
        <v>0</v>
      </c>
      <c r="CP178" s="2">
        <f t="shared" si="206"/>
        <v>0</v>
      </c>
      <c r="CQ178" s="2">
        <f t="shared" si="207"/>
        <v>0</v>
      </c>
      <c r="CR178" s="2">
        <f t="shared" si="208"/>
        <v>0</v>
      </c>
      <c r="CS178" s="2">
        <f t="shared" si="209"/>
        <v>0</v>
      </c>
      <c r="CT178" s="2">
        <f t="shared" si="210"/>
        <v>0</v>
      </c>
      <c r="CU178" s="2">
        <f t="shared" si="211"/>
        <v>0</v>
      </c>
      <c r="CV178" s="2">
        <f t="shared" si="212"/>
        <v>0</v>
      </c>
      <c r="CW178" s="2">
        <f t="shared" si="213"/>
        <v>0</v>
      </c>
      <c r="CX178" s="2">
        <f t="shared" si="214"/>
        <v>0</v>
      </c>
      <c r="CY178" s="2">
        <f t="shared" si="215"/>
        <v>0</v>
      </c>
      <c r="CZ178" s="2">
        <f t="shared" si="216"/>
        <v>0</v>
      </c>
      <c r="DA178" s="2"/>
      <c r="DB178" s="2"/>
      <c r="DC178" s="2" t="s">
        <v>3</v>
      </c>
      <c r="DD178" s="2" t="s">
        <v>3</v>
      </c>
      <c r="DE178" s="2" t="s">
        <v>3</v>
      </c>
      <c r="DF178" s="2" t="s">
        <v>3</v>
      </c>
      <c r="DG178" s="2" t="s">
        <v>3</v>
      </c>
      <c r="DH178" s="2" t="s">
        <v>3</v>
      </c>
      <c r="DI178" s="2" t="s">
        <v>3</v>
      </c>
      <c r="DJ178" s="2" t="s">
        <v>3</v>
      </c>
      <c r="DK178" s="2" t="s">
        <v>3</v>
      </c>
      <c r="DL178" s="2" t="s">
        <v>3</v>
      </c>
      <c r="DM178" s="2" t="s">
        <v>3</v>
      </c>
      <c r="DN178" s="2">
        <v>0</v>
      </c>
      <c r="DO178" s="2">
        <v>0</v>
      </c>
      <c r="DP178" s="2">
        <v>1</v>
      </c>
      <c r="DQ178" s="2">
        <v>1</v>
      </c>
      <c r="DR178" s="2"/>
      <c r="DS178" s="2"/>
      <c r="DT178" s="2"/>
      <c r="DU178" s="2">
        <v>1010</v>
      </c>
      <c r="DV178" s="2" t="s">
        <v>99</v>
      </c>
      <c r="DW178" s="2" t="s">
        <v>99</v>
      </c>
      <c r="DX178" s="2">
        <v>1</v>
      </c>
      <c r="DY178" s="2"/>
      <c r="DZ178" s="2"/>
      <c r="EA178" s="2"/>
      <c r="EB178" s="2"/>
      <c r="EC178" s="2"/>
      <c r="ED178" s="2"/>
      <c r="EE178" s="2">
        <v>39174536</v>
      </c>
      <c r="EF178" s="2">
        <v>2</v>
      </c>
      <c r="EG178" s="2" t="s">
        <v>19</v>
      </c>
      <c r="EH178" s="2">
        <v>0</v>
      </c>
      <c r="EI178" s="2" t="s">
        <v>3</v>
      </c>
      <c r="EJ178" s="2">
        <v>1</v>
      </c>
      <c r="EK178" s="2">
        <v>22001</v>
      </c>
      <c r="EL178" s="2" t="s">
        <v>192</v>
      </c>
      <c r="EM178" s="2" t="s">
        <v>193</v>
      </c>
      <c r="EN178" s="2"/>
      <c r="EO178" s="2" t="s">
        <v>3</v>
      </c>
      <c r="EP178" s="2"/>
      <c r="EQ178" s="2">
        <v>0</v>
      </c>
      <c r="ER178" s="2">
        <v>0</v>
      </c>
      <c r="ES178" s="2">
        <v>0</v>
      </c>
      <c r="ET178" s="2">
        <v>0</v>
      </c>
      <c r="EU178" s="2">
        <v>0</v>
      </c>
      <c r="EV178" s="2">
        <v>0</v>
      </c>
      <c r="EW178" s="2">
        <v>0</v>
      </c>
      <c r="EX178" s="2">
        <v>0</v>
      </c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>
        <v>0</v>
      </c>
      <c r="FR178" s="2">
        <f t="shared" si="217"/>
        <v>0</v>
      </c>
      <c r="FS178" s="2">
        <v>0</v>
      </c>
      <c r="FT178" s="2" t="s">
        <v>23</v>
      </c>
      <c r="FU178" s="2" t="s">
        <v>24</v>
      </c>
      <c r="FV178" s="2"/>
      <c r="FW178" s="2"/>
      <c r="FX178" s="2">
        <v>117</v>
      </c>
      <c r="FY178" s="2">
        <v>75.650000000000006</v>
      </c>
      <c r="FZ178" s="2"/>
      <c r="GA178" s="2" t="s">
        <v>3</v>
      </c>
      <c r="GB178" s="2"/>
      <c r="GC178" s="2"/>
      <c r="GD178" s="2">
        <v>0</v>
      </c>
      <c r="GE178" s="2"/>
      <c r="GF178" s="2">
        <v>730654699</v>
      </c>
      <c r="GG178" s="2">
        <v>2</v>
      </c>
      <c r="GH178" s="2">
        <v>1</v>
      </c>
      <c r="GI178" s="2">
        <v>-2</v>
      </c>
      <c r="GJ178" s="2">
        <v>0</v>
      </c>
      <c r="GK178" s="2">
        <f>ROUND(R178*(R12)/100,2)</f>
        <v>0</v>
      </c>
      <c r="GL178" s="2">
        <f t="shared" si="218"/>
        <v>0</v>
      </c>
      <c r="GM178" s="2">
        <f t="shared" si="219"/>
        <v>0</v>
      </c>
      <c r="GN178" s="2">
        <f t="shared" si="220"/>
        <v>0</v>
      </c>
      <c r="GO178" s="2">
        <f t="shared" si="221"/>
        <v>0</v>
      </c>
      <c r="GP178" s="2">
        <f t="shared" si="222"/>
        <v>0</v>
      </c>
      <c r="GQ178" s="2"/>
      <c r="GR178" s="2">
        <v>0</v>
      </c>
      <c r="GS178" s="2">
        <v>3</v>
      </c>
      <c r="GT178" s="2">
        <v>0</v>
      </c>
      <c r="GU178" s="2" t="s">
        <v>3</v>
      </c>
      <c r="GV178" s="2">
        <f t="shared" si="223"/>
        <v>0</v>
      </c>
      <c r="GW178" s="2">
        <v>1</v>
      </c>
      <c r="GX178" s="2">
        <f t="shared" si="224"/>
        <v>0</v>
      </c>
      <c r="GY178" s="2"/>
      <c r="GZ178" s="2"/>
      <c r="HA178" s="2">
        <v>0</v>
      </c>
      <c r="HB178" s="2">
        <v>0</v>
      </c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>
        <v>0</v>
      </c>
      <c r="IL178" s="2"/>
      <c r="IM178" s="2"/>
      <c r="IN178" s="2"/>
      <c r="IO178" s="2"/>
      <c r="IP178" s="2"/>
      <c r="IQ178" s="2"/>
      <c r="IR178" s="2"/>
      <c r="IS178" s="2"/>
      <c r="IT178" s="2"/>
      <c r="IU178" s="2"/>
    </row>
    <row r="179" spans="1:255" x14ac:dyDescent="0.2">
      <c r="A179">
        <v>18</v>
      </c>
      <c r="B179">
        <v>1</v>
      </c>
      <c r="C179">
        <v>466</v>
      </c>
      <c r="E179" t="s">
        <v>297</v>
      </c>
      <c r="F179" t="s">
        <v>298</v>
      </c>
      <c r="G179" t="s">
        <v>299</v>
      </c>
      <c r="H179" t="s">
        <v>99</v>
      </c>
      <c r="I179">
        <f>I177*J179</f>
        <v>1</v>
      </c>
      <c r="J179">
        <v>1</v>
      </c>
      <c r="O179">
        <f t="shared" si="192"/>
        <v>0</v>
      </c>
      <c r="P179">
        <f t="shared" si="193"/>
        <v>0</v>
      </c>
      <c r="Q179">
        <f t="shared" si="194"/>
        <v>0</v>
      </c>
      <c r="R179">
        <f t="shared" si="195"/>
        <v>0</v>
      </c>
      <c r="S179">
        <f t="shared" si="196"/>
        <v>0</v>
      </c>
      <c r="T179">
        <f t="shared" si="197"/>
        <v>0</v>
      </c>
      <c r="U179">
        <f t="shared" si="198"/>
        <v>0</v>
      </c>
      <c r="V179">
        <f t="shared" si="199"/>
        <v>0</v>
      </c>
      <c r="W179">
        <f t="shared" si="200"/>
        <v>0</v>
      </c>
      <c r="X179">
        <f t="shared" si="201"/>
        <v>0</v>
      </c>
      <c r="Y179">
        <f t="shared" si="202"/>
        <v>0</v>
      </c>
      <c r="AA179">
        <v>39612629</v>
      </c>
      <c r="AB179">
        <f t="shared" si="203"/>
        <v>0</v>
      </c>
      <c r="AC179">
        <f t="shared" si="191"/>
        <v>0</v>
      </c>
      <c r="AD179">
        <f>ROUND((((ET179)-(EU179))+AE179),6)</f>
        <v>0</v>
      </c>
      <c r="AE179">
        <f t="shared" si="238"/>
        <v>0</v>
      </c>
      <c r="AF179">
        <f t="shared" si="238"/>
        <v>0</v>
      </c>
      <c r="AG179">
        <f t="shared" si="204"/>
        <v>0</v>
      </c>
      <c r="AH179">
        <f t="shared" si="239"/>
        <v>0</v>
      </c>
      <c r="AI179">
        <f t="shared" si="239"/>
        <v>0</v>
      </c>
      <c r="AJ179">
        <f t="shared" si="205"/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117</v>
      </c>
      <c r="AU179">
        <v>76</v>
      </c>
      <c r="AV179">
        <v>1</v>
      </c>
      <c r="AW179">
        <v>1</v>
      </c>
      <c r="AZ179">
        <v>5.15</v>
      </c>
      <c r="BA179">
        <v>1</v>
      </c>
      <c r="BB179">
        <v>1</v>
      </c>
      <c r="BC179">
        <v>5.15</v>
      </c>
      <c r="BD179" t="s">
        <v>3</v>
      </c>
      <c r="BE179" t="s">
        <v>3</v>
      </c>
      <c r="BF179" t="s">
        <v>3</v>
      </c>
      <c r="BG179" t="s">
        <v>3</v>
      </c>
      <c r="BH179">
        <v>3</v>
      </c>
      <c r="BI179">
        <v>1</v>
      </c>
      <c r="BJ179" t="s">
        <v>3</v>
      </c>
      <c r="BM179">
        <v>22001</v>
      </c>
      <c r="BN179">
        <v>0</v>
      </c>
      <c r="BO179" t="s">
        <v>3</v>
      </c>
      <c r="BP179">
        <v>0</v>
      </c>
      <c r="BQ179">
        <v>2</v>
      </c>
      <c r="BR179">
        <v>0</v>
      </c>
      <c r="BS179">
        <v>1</v>
      </c>
      <c r="BT179">
        <v>1</v>
      </c>
      <c r="BU179">
        <v>1</v>
      </c>
      <c r="BV179">
        <v>1</v>
      </c>
      <c r="BW179">
        <v>1</v>
      </c>
      <c r="BX179">
        <v>1</v>
      </c>
      <c r="BY179" t="s">
        <v>3</v>
      </c>
      <c r="BZ179">
        <v>130</v>
      </c>
      <c r="CA179">
        <v>89</v>
      </c>
      <c r="CF179">
        <v>0</v>
      </c>
      <c r="CG179">
        <v>0</v>
      </c>
      <c r="CM179">
        <v>0</v>
      </c>
      <c r="CN179" t="s">
        <v>3</v>
      </c>
      <c r="CO179">
        <v>0</v>
      </c>
      <c r="CP179">
        <f t="shared" si="206"/>
        <v>0</v>
      </c>
      <c r="CQ179">
        <f t="shared" si="207"/>
        <v>0</v>
      </c>
      <c r="CR179">
        <f t="shared" si="208"/>
        <v>0</v>
      </c>
      <c r="CS179">
        <f t="shared" si="209"/>
        <v>0</v>
      </c>
      <c r="CT179">
        <f t="shared" si="210"/>
        <v>0</v>
      </c>
      <c r="CU179">
        <f t="shared" si="211"/>
        <v>0</v>
      </c>
      <c r="CV179">
        <f t="shared" si="212"/>
        <v>0</v>
      </c>
      <c r="CW179">
        <f t="shared" si="213"/>
        <v>0</v>
      </c>
      <c r="CX179">
        <f t="shared" si="214"/>
        <v>0</v>
      </c>
      <c r="CY179">
        <f t="shared" si="215"/>
        <v>0</v>
      </c>
      <c r="CZ179">
        <f t="shared" si="216"/>
        <v>0</v>
      </c>
      <c r="DC179" t="s">
        <v>3</v>
      </c>
      <c r="DD179" t="s">
        <v>3</v>
      </c>
      <c r="DE179" t="s">
        <v>3</v>
      </c>
      <c r="DF179" t="s">
        <v>3</v>
      </c>
      <c r="DG179" t="s">
        <v>3</v>
      </c>
      <c r="DH179" t="s">
        <v>3</v>
      </c>
      <c r="DI179" t="s">
        <v>3</v>
      </c>
      <c r="DJ179" t="s">
        <v>3</v>
      </c>
      <c r="DK179" t="s">
        <v>3</v>
      </c>
      <c r="DL179" t="s">
        <v>3</v>
      </c>
      <c r="DM179" t="s">
        <v>3</v>
      </c>
      <c r="DN179">
        <v>0</v>
      </c>
      <c r="DO179">
        <v>0</v>
      </c>
      <c r="DP179">
        <v>1</v>
      </c>
      <c r="DQ179">
        <v>1</v>
      </c>
      <c r="DU179">
        <v>1010</v>
      </c>
      <c r="DV179" t="s">
        <v>99</v>
      </c>
      <c r="DW179" t="s">
        <v>99</v>
      </c>
      <c r="DX179">
        <v>1</v>
      </c>
      <c r="EE179">
        <v>39174536</v>
      </c>
      <c r="EF179">
        <v>2</v>
      </c>
      <c r="EG179" t="s">
        <v>19</v>
      </c>
      <c r="EH179">
        <v>0</v>
      </c>
      <c r="EI179" t="s">
        <v>3</v>
      </c>
      <c r="EJ179">
        <v>1</v>
      </c>
      <c r="EK179">
        <v>22001</v>
      </c>
      <c r="EL179" t="s">
        <v>192</v>
      </c>
      <c r="EM179" t="s">
        <v>193</v>
      </c>
      <c r="EO179" t="s">
        <v>3</v>
      </c>
      <c r="EQ179">
        <v>0</v>
      </c>
      <c r="ER179">
        <v>0</v>
      </c>
      <c r="ES179">
        <v>0</v>
      </c>
      <c r="ET179">
        <v>0</v>
      </c>
      <c r="EU179">
        <v>0</v>
      </c>
      <c r="EV179">
        <v>0</v>
      </c>
      <c r="EW179">
        <v>0</v>
      </c>
      <c r="EX179">
        <v>0</v>
      </c>
      <c r="FQ179">
        <v>0</v>
      </c>
      <c r="FR179">
        <f t="shared" si="217"/>
        <v>0</v>
      </c>
      <c r="FS179">
        <v>0</v>
      </c>
      <c r="FT179" t="s">
        <v>23</v>
      </c>
      <c r="FU179" t="s">
        <v>24</v>
      </c>
      <c r="FX179">
        <v>117</v>
      </c>
      <c r="FY179">
        <v>75.650000000000006</v>
      </c>
      <c r="GA179" t="s">
        <v>3</v>
      </c>
      <c r="GD179">
        <v>0</v>
      </c>
      <c r="GF179">
        <v>730654699</v>
      </c>
      <c r="GG179">
        <v>1</v>
      </c>
      <c r="GH179">
        <v>1</v>
      </c>
      <c r="GI179">
        <v>4</v>
      </c>
      <c r="GJ179">
        <v>0</v>
      </c>
      <c r="GK179">
        <f>ROUND(R179*(S12)/100,2)</f>
        <v>0</v>
      </c>
      <c r="GL179">
        <f t="shared" si="218"/>
        <v>0</v>
      </c>
      <c r="GM179">
        <f t="shared" si="219"/>
        <v>0</v>
      </c>
      <c r="GN179">
        <f t="shared" si="220"/>
        <v>0</v>
      </c>
      <c r="GO179">
        <f t="shared" si="221"/>
        <v>0</v>
      </c>
      <c r="GP179">
        <f t="shared" si="222"/>
        <v>0</v>
      </c>
      <c r="GR179">
        <v>0</v>
      </c>
      <c r="GS179">
        <v>3</v>
      </c>
      <c r="GT179">
        <v>0</v>
      </c>
      <c r="GU179" t="s">
        <v>3</v>
      </c>
      <c r="GV179">
        <f t="shared" si="223"/>
        <v>0</v>
      </c>
      <c r="GW179">
        <v>1</v>
      </c>
      <c r="GX179">
        <f t="shared" si="224"/>
        <v>0</v>
      </c>
      <c r="HA179">
        <v>0</v>
      </c>
      <c r="HB179">
        <v>0</v>
      </c>
      <c r="IK179">
        <v>0</v>
      </c>
    </row>
    <row r="180" spans="1:255" x14ac:dyDescent="0.2">
      <c r="A180" s="2">
        <v>18</v>
      </c>
      <c r="B180" s="2">
        <v>1</v>
      </c>
      <c r="C180" s="2">
        <v>458</v>
      </c>
      <c r="D180" s="2"/>
      <c r="E180" s="2" t="s">
        <v>300</v>
      </c>
      <c r="F180" s="2" t="s">
        <v>301</v>
      </c>
      <c r="G180" s="2" t="s">
        <v>302</v>
      </c>
      <c r="H180" s="2" t="s">
        <v>99</v>
      </c>
      <c r="I180" s="2">
        <f>I176*J180</f>
        <v>1</v>
      </c>
      <c r="J180" s="2">
        <v>1</v>
      </c>
      <c r="K180" s="2"/>
      <c r="L180" s="2"/>
      <c r="M180" s="2"/>
      <c r="N180" s="2"/>
      <c r="O180" s="2">
        <f t="shared" si="192"/>
        <v>3165.43</v>
      </c>
      <c r="P180" s="2">
        <f t="shared" si="193"/>
        <v>3165.43</v>
      </c>
      <c r="Q180" s="2">
        <f t="shared" si="194"/>
        <v>0</v>
      </c>
      <c r="R180" s="2">
        <f t="shared" si="195"/>
        <v>0</v>
      </c>
      <c r="S180" s="2">
        <f t="shared" si="196"/>
        <v>0</v>
      </c>
      <c r="T180" s="2">
        <f t="shared" si="197"/>
        <v>0</v>
      </c>
      <c r="U180" s="2">
        <f t="shared" si="198"/>
        <v>0</v>
      </c>
      <c r="V180" s="2">
        <f t="shared" si="199"/>
        <v>0</v>
      </c>
      <c r="W180" s="2">
        <f t="shared" si="200"/>
        <v>0</v>
      </c>
      <c r="X180" s="2">
        <f t="shared" si="201"/>
        <v>0</v>
      </c>
      <c r="Y180" s="2">
        <f t="shared" si="202"/>
        <v>0</v>
      </c>
      <c r="Z180" s="2"/>
      <c r="AA180" s="2">
        <v>39612628</v>
      </c>
      <c r="AB180" s="2">
        <f t="shared" si="203"/>
        <v>3165.43</v>
      </c>
      <c r="AC180" s="2">
        <f t="shared" ref="AC180:AC203" si="240">ROUND((ES180),6)</f>
        <v>3165.43</v>
      </c>
      <c r="AD180" s="2">
        <f>ROUND((((ET180)-(EU180))+AE180),6)</f>
        <v>0</v>
      </c>
      <c r="AE180" s="2">
        <f t="shared" si="238"/>
        <v>0</v>
      </c>
      <c r="AF180" s="2">
        <f t="shared" si="238"/>
        <v>0</v>
      </c>
      <c r="AG180" s="2">
        <f t="shared" si="204"/>
        <v>0</v>
      </c>
      <c r="AH180" s="2">
        <f t="shared" si="239"/>
        <v>0</v>
      </c>
      <c r="AI180" s="2">
        <f t="shared" si="239"/>
        <v>0</v>
      </c>
      <c r="AJ180" s="2">
        <f t="shared" si="205"/>
        <v>0</v>
      </c>
      <c r="AK180" s="2">
        <v>3165.43</v>
      </c>
      <c r="AL180" s="2">
        <v>3165.43</v>
      </c>
      <c r="AM180" s="2">
        <v>0</v>
      </c>
      <c r="AN180" s="2">
        <v>0</v>
      </c>
      <c r="AO180" s="2">
        <v>0</v>
      </c>
      <c r="AP180" s="2">
        <v>0</v>
      </c>
      <c r="AQ180" s="2">
        <v>0</v>
      </c>
      <c r="AR180" s="2">
        <v>0</v>
      </c>
      <c r="AS180" s="2">
        <v>0</v>
      </c>
      <c r="AT180" s="2">
        <v>117</v>
      </c>
      <c r="AU180" s="2">
        <v>76</v>
      </c>
      <c r="AV180" s="2">
        <v>1</v>
      </c>
      <c r="AW180" s="2">
        <v>1</v>
      </c>
      <c r="AX180" s="2"/>
      <c r="AY180" s="2"/>
      <c r="AZ180" s="2">
        <v>1</v>
      </c>
      <c r="BA180" s="2">
        <v>1</v>
      </c>
      <c r="BB180" s="2">
        <v>1</v>
      </c>
      <c r="BC180" s="2">
        <v>1</v>
      </c>
      <c r="BD180" s="2" t="s">
        <v>3</v>
      </c>
      <c r="BE180" s="2" t="s">
        <v>3</v>
      </c>
      <c r="BF180" s="2" t="s">
        <v>3</v>
      </c>
      <c r="BG180" s="2" t="s">
        <v>3</v>
      </c>
      <c r="BH180" s="2">
        <v>3</v>
      </c>
      <c r="BI180" s="2">
        <v>1</v>
      </c>
      <c r="BJ180" s="2" t="s">
        <v>303</v>
      </c>
      <c r="BK180" s="2"/>
      <c r="BL180" s="2"/>
      <c r="BM180" s="2">
        <v>22001</v>
      </c>
      <c r="BN180" s="2">
        <v>0</v>
      </c>
      <c r="BO180" s="2" t="s">
        <v>3</v>
      </c>
      <c r="BP180" s="2">
        <v>0</v>
      </c>
      <c r="BQ180" s="2">
        <v>2</v>
      </c>
      <c r="BR180" s="2">
        <v>0</v>
      </c>
      <c r="BS180" s="2">
        <v>1</v>
      </c>
      <c r="BT180" s="2">
        <v>1</v>
      </c>
      <c r="BU180" s="2">
        <v>1</v>
      </c>
      <c r="BV180" s="2">
        <v>1</v>
      </c>
      <c r="BW180" s="2">
        <v>1</v>
      </c>
      <c r="BX180" s="2">
        <v>1</v>
      </c>
      <c r="BY180" s="2" t="s">
        <v>3</v>
      </c>
      <c r="BZ180" s="2">
        <v>130</v>
      </c>
      <c r="CA180" s="2">
        <v>89</v>
      </c>
      <c r="CB180" s="2"/>
      <c r="CC180" s="2"/>
      <c r="CD180" s="2"/>
      <c r="CE180" s="2"/>
      <c r="CF180" s="2">
        <v>0</v>
      </c>
      <c r="CG180" s="2">
        <v>0</v>
      </c>
      <c r="CH180" s="2"/>
      <c r="CI180" s="2"/>
      <c r="CJ180" s="2"/>
      <c r="CK180" s="2"/>
      <c r="CL180" s="2"/>
      <c r="CM180" s="2">
        <v>0</v>
      </c>
      <c r="CN180" s="2" t="s">
        <v>3</v>
      </c>
      <c r="CO180" s="2">
        <v>0</v>
      </c>
      <c r="CP180" s="2">
        <f t="shared" si="206"/>
        <v>3165.43</v>
      </c>
      <c r="CQ180" s="2">
        <f t="shared" si="207"/>
        <v>3165.43</v>
      </c>
      <c r="CR180" s="2">
        <f t="shared" si="208"/>
        <v>0</v>
      </c>
      <c r="CS180" s="2">
        <f t="shared" si="209"/>
        <v>0</v>
      </c>
      <c r="CT180" s="2">
        <f t="shared" si="210"/>
        <v>0</v>
      </c>
      <c r="CU180" s="2">
        <f t="shared" si="211"/>
        <v>0</v>
      </c>
      <c r="CV180" s="2">
        <f t="shared" si="212"/>
        <v>0</v>
      </c>
      <c r="CW180" s="2">
        <f t="shared" si="213"/>
        <v>0</v>
      </c>
      <c r="CX180" s="2">
        <f t="shared" si="214"/>
        <v>0</v>
      </c>
      <c r="CY180" s="2">
        <f t="shared" si="215"/>
        <v>0</v>
      </c>
      <c r="CZ180" s="2">
        <f t="shared" si="216"/>
        <v>0</v>
      </c>
      <c r="DA180" s="2"/>
      <c r="DB180" s="2"/>
      <c r="DC180" s="2" t="s">
        <v>3</v>
      </c>
      <c r="DD180" s="2" t="s">
        <v>3</v>
      </c>
      <c r="DE180" s="2" t="s">
        <v>3</v>
      </c>
      <c r="DF180" s="2" t="s">
        <v>3</v>
      </c>
      <c r="DG180" s="2" t="s">
        <v>3</v>
      </c>
      <c r="DH180" s="2" t="s">
        <v>3</v>
      </c>
      <c r="DI180" s="2" t="s">
        <v>3</v>
      </c>
      <c r="DJ180" s="2" t="s">
        <v>3</v>
      </c>
      <c r="DK180" s="2" t="s">
        <v>3</v>
      </c>
      <c r="DL180" s="2" t="s">
        <v>3</v>
      </c>
      <c r="DM180" s="2" t="s">
        <v>3</v>
      </c>
      <c r="DN180" s="2">
        <v>0</v>
      </c>
      <c r="DO180" s="2">
        <v>0</v>
      </c>
      <c r="DP180" s="2">
        <v>1</v>
      </c>
      <c r="DQ180" s="2">
        <v>1</v>
      </c>
      <c r="DR180" s="2"/>
      <c r="DS180" s="2"/>
      <c r="DT180" s="2"/>
      <c r="DU180" s="2">
        <v>1010</v>
      </c>
      <c r="DV180" s="2" t="s">
        <v>99</v>
      </c>
      <c r="DW180" s="2" t="s">
        <v>99</v>
      </c>
      <c r="DX180" s="2">
        <v>1</v>
      </c>
      <c r="DY180" s="2"/>
      <c r="DZ180" s="2"/>
      <c r="EA180" s="2"/>
      <c r="EB180" s="2"/>
      <c r="EC180" s="2"/>
      <c r="ED180" s="2"/>
      <c r="EE180" s="2">
        <v>39174536</v>
      </c>
      <c r="EF180" s="2">
        <v>2</v>
      </c>
      <c r="EG180" s="2" t="s">
        <v>19</v>
      </c>
      <c r="EH180" s="2">
        <v>0</v>
      </c>
      <c r="EI180" s="2" t="s">
        <v>3</v>
      </c>
      <c r="EJ180" s="2">
        <v>1</v>
      </c>
      <c r="EK180" s="2">
        <v>22001</v>
      </c>
      <c r="EL180" s="2" t="s">
        <v>192</v>
      </c>
      <c r="EM180" s="2" t="s">
        <v>193</v>
      </c>
      <c r="EN180" s="2"/>
      <c r="EO180" s="2" t="s">
        <v>3</v>
      </c>
      <c r="EP180" s="2"/>
      <c r="EQ180" s="2">
        <v>0</v>
      </c>
      <c r="ER180" s="2">
        <v>3165.43</v>
      </c>
      <c r="ES180" s="2">
        <v>3165.43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>
        <v>0</v>
      </c>
      <c r="FR180" s="2">
        <f t="shared" si="217"/>
        <v>0</v>
      </c>
      <c r="FS180" s="2">
        <v>0</v>
      </c>
      <c r="FT180" s="2" t="s">
        <v>23</v>
      </c>
      <c r="FU180" s="2" t="s">
        <v>24</v>
      </c>
      <c r="FV180" s="2"/>
      <c r="FW180" s="2"/>
      <c r="FX180" s="2">
        <v>117</v>
      </c>
      <c r="FY180" s="2">
        <v>75.650000000000006</v>
      </c>
      <c r="FZ180" s="2"/>
      <c r="GA180" s="2" t="s">
        <v>3</v>
      </c>
      <c r="GB180" s="2"/>
      <c r="GC180" s="2"/>
      <c r="GD180" s="2">
        <v>0</v>
      </c>
      <c r="GE180" s="2"/>
      <c r="GF180" s="2">
        <v>-1419640300</v>
      </c>
      <c r="GG180" s="2">
        <v>2</v>
      </c>
      <c r="GH180" s="2">
        <v>1</v>
      </c>
      <c r="GI180" s="2">
        <v>-2</v>
      </c>
      <c r="GJ180" s="2">
        <v>0</v>
      </c>
      <c r="GK180" s="2">
        <f>ROUND(R180*(R12)/100,2)</f>
        <v>0</v>
      </c>
      <c r="GL180" s="2">
        <f t="shared" si="218"/>
        <v>0</v>
      </c>
      <c r="GM180" s="2">
        <f t="shared" si="219"/>
        <v>3165.43</v>
      </c>
      <c r="GN180" s="2">
        <f t="shared" si="220"/>
        <v>3165.43</v>
      </c>
      <c r="GO180" s="2">
        <f t="shared" si="221"/>
        <v>0</v>
      </c>
      <c r="GP180" s="2">
        <f t="shared" si="222"/>
        <v>0</v>
      </c>
      <c r="GQ180" s="2"/>
      <c r="GR180" s="2">
        <v>0</v>
      </c>
      <c r="GS180" s="2">
        <v>3</v>
      </c>
      <c r="GT180" s="2">
        <v>0</v>
      </c>
      <c r="GU180" s="2" t="s">
        <v>3</v>
      </c>
      <c r="GV180" s="2">
        <f t="shared" si="223"/>
        <v>0</v>
      </c>
      <c r="GW180" s="2">
        <v>1</v>
      </c>
      <c r="GX180" s="2">
        <f t="shared" si="224"/>
        <v>0</v>
      </c>
      <c r="GY180" s="2"/>
      <c r="GZ180" s="2"/>
      <c r="HA180" s="2">
        <v>0</v>
      </c>
      <c r="HB180" s="2">
        <v>0</v>
      </c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>
        <v>0</v>
      </c>
      <c r="IL180" s="2"/>
      <c r="IM180" s="2"/>
      <c r="IN180" s="2"/>
      <c r="IO180" s="2"/>
      <c r="IP180" s="2"/>
      <c r="IQ180" s="2"/>
      <c r="IR180" s="2"/>
      <c r="IS180" s="2"/>
      <c r="IT180" s="2"/>
      <c r="IU180" s="2"/>
    </row>
    <row r="181" spans="1:255" x14ac:dyDescent="0.2">
      <c r="A181">
        <v>18</v>
      </c>
      <c r="B181">
        <v>1</v>
      </c>
      <c r="C181">
        <v>465</v>
      </c>
      <c r="E181" t="s">
        <v>300</v>
      </c>
      <c r="F181" t="s">
        <v>301</v>
      </c>
      <c r="G181" t="s">
        <v>302</v>
      </c>
      <c r="H181" t="s">
        <v>99</v>
      </c>
      <c r="I181">
        <f>I177*J181</f>
        <v>1</v>
      </c>
      <c r="J181">
        <v>1</v>
      </c>
      <c r="O181">
        <f t="shared" si="192"/>
        <v>16301.96</v>
      </c>
      <c r="P181">
        <f t="shared" si="193"/>
        <v>16301.96</v>
      </c>
      <c r="Q181">
        <f t="shared" si="194"/>
        <v>0</v>
      </c>
      <c r="R181">
        <f t="shared" si="195"/>
        <v>0</v>
      </c>
      <c r="S181">
        <f t="shared" si="196"/>
        <v>0</v>
      </c>
      <c r="T181">
        <f t="shared" si="197"/>
        <v>0</v>
      </c>
      <c r="U181">
        <f t="shared" si="198"/>
        <v>0</v>
      </c>
      <c r="V181">
        <f t="shared" si="199"/>
        <v>0</v>
      </c>
      <c r="W181">
        <f t="shared" si="200"/>
        <v>0</v>
      </c>
      <c r="X181">
        <f t="shared" si="201"/>
        <v>0</v>
      </c>
      <c r="Y181">
        <f t="shared" si="202"/>
        <v>0</v>
      </c>
      <c r="AA181">
        <v>39612629</v>
      </c>
      <c r="AB181">
        <f t="shared" si="203"/>
        <v>3165.43</v>
      </c>
      <c r="AC181">
        <f t="shared" si="240"/>
        <v>3165.43</v>
      </c>
      <c r="AD181">
        <f>ROUND((((ET181)-(EU181))+AE181),6)</f>
        <v>0</v>
      </c>
      <c r="AE181">
        <f t="shared" si="238"/>
        <v>0</v>
      </c>
      <c r="AF181">
        <f t="shared" si="238"/>
        <v>0</v>
      </c>
      <c r="AG181">
        <f t="shared" si="204"/>
        <v>0</v>
      </c>
      <c r="AH181">
        <f t="shared" si="239"/>
        <v>0</v>
      </c>
      <c r="AI181">
        <f t="shared" si="239"/>
        <v>0</v>
      </c>
      <c r="AJ181">
        <f t="shared" si="205"/>
        <v>0</v>
      </c>
      <c r="AK181">
        <v>3165.43</v>
      </c>
      <c r="AL181">
        <v>3165.43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117</v>
      </c>
      <c r="AU181">
        <v>76</v>
      </c>
      <c r="AV181">
        <v>1</v>
      </c>
      <c r="AW181">
        <v>1</v>
      </c>
      <c r="AZ181">
        <v>5.15</v>
      </c>
      <c r="BA181">
        <v>1</v>
      </c>
      <c r="BB181">
        <v>1</v>
      </c>
      <c r="BC181">
        <v>5.15</v>
      </c>
      <c r="BD181" t="s">
        <v>3</v>
      </c>
      <c r="BE181" t="s">
        <v>3</v>
      </c>
      <c r="BF181" t="s">
        <v>3</v>
      </c>
      <c r="BG181" t="s">
        <v>3</v>
      </c>
      <c r="BH181">
        <v>3</v>
      </c>
      <c r="BI181">
        <v>1</v>
      </c>
      <c r="BJ181" t="s">
        <v>303</v>
      </c>
      <c r="BM181">
        <v>22001</v>
      </c>
      <c r="BN181">
        <v>0</v>
      </c>
      <c r="BO181" t="s">
        <v>3</v>
      </c>
      <c r="BP181">
        <v>0</v>
      </c>
      <c r="BQ181">
        <v>2</v>
      </c>
      <c r="BR181">
        <v>0</v>
      </c>
      <c r="BS181">
        <v>1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3</v>
      </c>
      <c r="BZ181">
        <v>130</v>
      </c>
      <c r="CA181">
        <v>89</v>
      </c>
      <c r="CF181">
        <v>0</v>
      </c>
      <c r="CG181">
        <v>0</v>
      </c>
      <c r="CM181">
        <v>0</v>
      </c>
      <c r="CN181" t="s">
        <v>3</v>
      </c>
      <c r="CO181">
        <v>0</v>
      </c>
      <c r="CP181">
        <f t="shared" si="206"/>
        <v>16301.96</v>
      </c>
      <c r="CQ181">
        <f t="shared" si="207"/>
        <v>16301.9645</v>
      </c>
      <c r="CR181">
        <f t="shared" si="208"/>
        <v>0</v>
      </c>
      <c r="CS181">
        <f t="shared" si="209"/>
        <v>0</v>
      </c>
      <c r="CT181">
        <f t="shared" si="210"/>
        <v>0</v>
      </c>
      <c r="CU181">
        <f t="shared" si="211"/>
        <v>0</v>
      </c>
      <c r="CV181">
        <f t="shared" si="212"/>
        <v>0</v>
      </c>
      <c r="CW181">
        <f t="shared" si="213"/>
        <v>0</v>
      </c>
      <c r="CX181">
        <f t="shared" si="214"/>
        <v>0</v>
      </c>
      <c r="CY181">
        <f t="shared" si="215"/>
        <v>0</v>
      </c>
      <c r="CZ181">
        <f t="shared" si="216"/>
        <v>0</v>
      </c>
      <c r="DC181" t="s">
        <v>3</v>
      </c>
      <c r="DD181" t="s">
        <v>3</v>
      </c>
      <c r="DE181" t="s">
        <v>3</v>
      </c>
      <c r="DF181" t="s">
        <v>3</v>
      </c>
      <c r="DG181" t="s">
        <v>3</v>
      </c>
      <c r="DH181" t="s">
        <v>3</v>
      </c>
      <c r="DI181" t="s">
        <v>3</v>
      </c>
      <c r="DJ181" t="s">
        <v>3</v>
      </c>
      <c r="DK181" t="s">
        <v>3</v>
      </c>
      <c r="DL181" t="s">
        <v>3</v>
      </c>
      <c r="DM181" t="s">
        <v>3</v>
      </c>
      <c r="DN181">
        <v>0</v>
      </c>
      <c r="DO181">
        <v>0</v>
      </c>
      <c r="DP181">
        <v>1</v>
      </c>
      <c r="DQ181">
        <v>1</v>
      </c>
      <c r="DU181">
        <v>1010</v>
      </c>
      <c r="DV181" t="s">
        <v>99</v>
      </c>
      <c r="DW181" t="s">
        <v>99</v>
      </c>
      <c r="DX181">
        <v>1</v>
      </c>
      <c r="EE181">
        <v>39174536</v>
      </c>
      <c r="EF181">
        <v>2</v>
      </c>
      <c r="EG181" t="s">
        <v>19</v>
      </c>
      <c r="EH181">
        <v>0</v>
      </c>
      <c r="EI181" t="s">
        <v>3</v>
      </c>
      <c r="EJ181">
        <v>1</v>
      </c>
      <c r="EK181">
        <v>22001</v>
      </c>
      <c r="EL181" t="s">
        <v>192</v>
      </c>
      <c r="EM181" t="s">
        <v>193</v>
      </c>
      <c r="EO181" t="s">
        <v>3</v>
      </c>
      <c r="EQ181">
        <v>0</v>
      </c>
      <c r="ER181">
        <v>3165.43</v>
      </c>
      <c r="ES181">
        <v>3165.43</v>
      </c>
      <c r="ET181">
        <v>0</v>
      </c>
      <c r="EU181">
        <v>0</v>
      </c>
      <c r="EV181">
        <v>0</v>
      </c>
      <c r="EW181">
        <v>0</v>
      </c>
      <c r="EX181">
        <v>0</v>
      </c>
      <c r="FQ181">
        <v>0</v>
      </c>
      <c r="FR181">
        <f t="shared" si="217"/>
        <v>0</v>
      </c>
      <c r="FS181">
        <v>0</v>
      </c>
      <c r="FT181" t="s">
        <v>23</v>
      </c>
      <c r="FU181" t="s">
        <v>24</v>
      </c>
      <c r="FX181">
        <v>117</v>
      </c>
      <c r="FY181">
        <v>75.650000000000006</v>
      </c>
      <c r="GA181" t="s">
        <v>3</v>
      </c>
      <c r="GD181">
        <v>0</v>
      </c>
      <c r="GF181">
        <v>-1419640300</v>
      </c>
      <c r="GG181">
        <v>1</v>
      </c>
      <c r="GH181">
        <v>1</v>
      </c>
      <c r="GI181">
        <v>4</v>
      </c>
      <c r="GJ181">
        <v>0</v>
      </c>
      <c r="GK181">
        <f>ROUND(R181*(S12)/100,2)</f>
        <v>0</v>
      </c>
      <c r="GL181">
        <f t="shared" si="218"/>
        <v>0</v>
      </c>
      <c r="GM181">
        <f t="shared" si="219"/>
        <v>16301.96</v>
      </c>
      <c r="GN181">
        <f t="shared" si="220"/>
        <v>16301.96</v>
      </c>
      <c r="GO181">
        <f t="shared" si="221"/>
        <v>0</v>
      </c>
      <c r="GP181">
        <f t="shared" si="222"/>
        <v>0</v>
      </c>
      <c r="GR181">
        <v>0</v>
      </c>
      <c r="GS181">
        <v>3</v>
      </c>
      <c r="GT181">
        <v>0</v>
      </c>
      <c r="GU181" t="s">
        <v>3</v>
      </c>
      <c r="GV181">
        <f t="shared" si="223"/>
        <v>0</v>
      </c>
      <c r="GW181">
        <v>1</v>
      </c>
      <c r="GX181">
        <f t="shared" si="224"/>
        <v>0</v>
      </c>
      <c r="HA181">
        <v>0</v>
      </c>
      <c r="HB181">
        <v>0</v>
      </c>
      <c r="IK181">
        <v>0</v>
      </c>
    </row>
    <row r="182" spans="1:255" x14ac:dyDescent="0.2">
      <c r="A182" s="2">
        <v>17</v>
      </c>
      <c r="B182" s="2">
        <v>1</v>
      </c>
      <c r="C182" s="2">
        <f>ROW(SmtRes!A474)</f>
        <v>474</v>
      </c>
      <c r="D182" s="2">
        <f>ROW(EtalonRes!A459)</f>
        <v>459</v>
      </c>
      <c r="E182" s="2" t="s">
        <v>304</v>
      </c>
      <c r="F182" s="2" t="s">
        <v>305</v>
      </c>
      <c r="G182" s="2" t="s">
        <v>306</v>
      </c>
      <c r="H182" s="2" t="s">
        <v>62</v>
      </c>
      <c r="I182" s="2">
        <v>6</v>
      </c>
      <c r="J182" s="2">
        <v>0</v>
      </c>
      <c r="K182" s="2"/>
      <c r="L182" s="2"/>
      <c r="M182" s="2"/>
      <c r="N182" s="2"/>
      <c r="O182" s="2">
        <f t="shared" si="192"/>
        <v>269.49</v>
      </c>
      <c r="P182" s="2">
        <f t="shared" si="193"/>
        <v>151.26</v>
      </c>
      <c r="Q182" s="2">
        <f t="shared" si="194"/>
        <v>26.25</v>
      </c>
      <c r="R182" s="2">
        <f t="shared" si="195"/>
        <v>0.9</v>
      </c>
      <c r="S182" s="2">
        <f t="shared" si="196"/>
        <v>91.98</v>
      </c>
      <c r="T182" s="2">
        <f t="shared" si="197"/>
        <v>0</v>
      </c>
      <c r="U182" s="2">
        <f t="shared" si="198"/>
        <v>10.142999999999999</v>
      </c>
      <c r="V182" s="2">
        <f t="shared" si="199"/>
        <v>7.5000000000000011E-2</v>
      </c>
      <c r="W182" s="2">
        <f t="shared" si="200"/>
        <v>0</v>
      </c>
      <c r="X182" s="2">
        <f t="shared" si="201"/>
        <v>106.81</v>
      </c>
      <c r="Y182" s="2">
        <f t="shared" si="202"/>
        <v>65.94</v>
      </c>
      <c r="Z182" s="2"/>
      <c r="AA182" s="2">
        <v>39612628</v>
      </c>
      <c r="AB182" s="2">
        <f t="shared" si="203"/>
        <v>44.914499999999997</v>
      </c>
      <c r="AC182" s="2">
        <f t="shared" si="240"/>
        <v>25.21</v>
      </c>
      <c r="AD182" s="2">
        <f>ROUND(((((ET182*1.25))-((EU182*1.25)))+AE182),6)</f>
        <v>4.375</v>
      </c>
      <c r="AE182" s="2">
        <f>ROUND(((EU182*1.25)),6)</f>
        <v>0.15</v>
      </c>
      <c r="AF182" s="2">
        <f>ROUND(((EV182*1.15)),6)</f>
        <v>15.329499999999999</v>
      </c>
      <c r="AG182" s="2">
        <f t="shared" si="204"/>
        <v>0</v>
      </c>
      <c r="AH182" s="2">
        <f>((EW182*1.15))</f>
        <v>1.6904999999999999</v>
      </c>
      <c r="AI182" s="2">
        <f>((EX182*1.25))</f>
        <v>1.2500000000000001E-2</v>
      </c>
      <c r="AJ182" s="2">
        <f t="shared" si="205"/>
        <v>0</v>
      </c>
      <c r="AK182" s="2">
        <v>42.04</v>
      </c>
      <c r="AL182" s="2">
        <v>25.21</v>
      </c>
      <c r="AM182" s="2">
        <v>3.5</v>
      </c>
      <c r="AN182" s="2">
        <v>0.12</v>
      </c>
      <c r="AO182" s="2">
        <v>13.33</v>
      </c>
      <c r="AP182" s="2">
        <v>0</v>
      </c>
      <c r="AQ182" s="2">
        <v>1.47</v>
      </c>
      <c r="AR182" s="2">
        <v>0.01</v>
      </c>
      <c r="AS182" s="2">
        <v>0</v>
      </c>
      <c r="AT182" s="2">
        <v>115</v>
      </c>
      <c r="AU182" s="2">
        <v>71</v>
      </c>
      <c r="AV182" s="2">
        <v>1</v>
      </c>
      <c r="AW182" s="2">
        <v>1</v>
      </c>
      <c r="AX182" s="2"/>
      <c r="AY182" s="2"/>
      <c r="AZ182" s="2">
        <v>1</v>
      </c>
      <c r="BA182" s="2">
        <v>1</v>
      </c>
      <c r="BB182" s="2">
        <v>1</v>
      </c>
      <c r="BC182" s="2">
        <v>1</v>
      </c>
      <c r="BD182" s="2" t="s">
        <v>3</v>
      </c>
      <c r="BE182" s="2" t="s">
        <v>3</v>
      </c>
      <c r="BF182" s="2" t="s">
        <v>3</v>
      </c>
      <c r="BG182" s="2" t="s">
        <v>3</v>
      </c>
      <c r="BH182" s="2">
        <v>0</v>
      </c>
      <c r="BI182" s="2">
        <v>1</v>
      </c>
      <c r="BJ182" s="2" t="s">
        <v>307</v>
      </c>
      <c r="BK182" s="2"/>
      <c r="BL182" s="2"/>
      <c r="BM182" s="2">
        <v>16001</v>
      </c>
      <c r="BN182" s="2">
        <v>0</v>
      </c>
      <c r="BO182" s="2" t="s">
        <v>3</v>
      </c>
      <c r="BP182" s="2">
        <v>0</v>
      </c>
      <c r="BQ182" s="2">
        <v>2</v>
      </c>
      <c r="BR182" s="2">
        <v>0</v>
      </c>
      <c r="BS182" s="2">
        <v>1</v>
      </c>
      <c r="BT182" s="2">
        <v>1</v>
      </c>
      <c r="BU182" s="2">
        <v>1</v>
      </c>
      <c r="BV182" s="2">
        <v>1</v>
      </c>
      <c r="BW182" s="2">
        <v>1</v>
      </c>
      <c r="BX182" s="2">
        <v>1</v>
      </c>
      <c r="BY182" s="2" t="s">
        <v>3</v>
      </c>
      <c r="BZ182" s="2">
        <v>128</v>
      </c>
      <c r="CA182" s="2">
        <v>83</v>
      </c>
      <c r="CB182" s="2"/>
      <c r="CC182" s="2"/>
      <c r="CD182" s="2"/>
      <c r="CE182" s="2"/>
      <c r="CF182" s="2">
        <v>0</v>
      </c>
      <c r="CG182" s="2">
        <v>0</v>
      </c>
      <c r="CH182" s="2"/>
      <c r="CI182" s="2"/>
      <c r="CJ182" s="2"/>
      <c r="CK182" s="2"/>
      <c r="CL182" s="2"/>
      <c r="CM182" s="2">
        <v>0</v>
      </c>
      <c r="CN182" s="2" t="s">
        <v>715</v>
      </c>
      <c r="CO182" s="2">
        <v>0</v>
      </c>
      <c r="CP182" s="2">
        <f t="shared" si="206"/>
        <v>269.49</v>
      </c>
      <c r="CQ182" s="2">
        <f t="shared" si="207"/>
        <v>25.21</v>
      </c>
      <c r="CR182" s="2">
        <f t="shared" si="208"/>
        <v>4.375</v>
      </c>
      <c r="CS182" s="2">
        <f t="shared" si="209"/>
        <v>0.15</v>
      </c>
      <c r="CT182" s="2">
        <f t="shared" si="210"/>
        <v>15.329499999999999</v>
      </c>
      <c r="CU182" s="2">
        <f t="shared" si="211"/>
        <v>0</v>
      </c>
      <c r="CV182" s="2">
        <f t="shared" si="212"/>
        <v>1.6904999999999999</v>
      </c>
      <c r="CW182" s="2">
        <f t="shared" si="213"/>
        <v>1.2500000000000001E-2</v>
      </c>
      <c r="CX182" s="2">
        <f t="shared" si="214"/>
        <v>0</v>
      </c>
      <c r="CY182" s="2">
        <f t="shared" si="215"/>
        <v>106.81200000000001</v>
      </c>
      <c r="CZ182" s="2">
        <f t="shared" si="216"/>
        <v>65.944800000000001</v>
      </c>
      <c r="DA182" s="2"/>
      <c r="DB182" s="2"/>
      <c r="DC182" s="2" t="s">
        <v>3</v>
      </c>
      <c r="DD182" s="2" t="s">
        <v>3</v>
      </c>
      <c r="DE182" s="2" t="s">
        <v>17</v>
      </c>
      <c r="DF182" s="2" t="s">
        <v>17</v>
      </c>
      <c r="DG182" s="2" t="s">
        <v>18</v>
      </c>
      <c r="DH182" s="2" t="s">
        <v>3</v>
      </c>
      <c r="DI182" s="2" t="s">
        <v>18</v>
      </c>
      <c r="DJ182" s="2" t="s">
        <v>17</v>
      </c>
      <c r="DK182" s="2" t="s">
        <v>3</v>
      </c>
      <c r="DL182" s="2" t="s">
        <v>3</v>
      </c>
      <c r="DM182" s="2" t="s">
        <v>3</v>
      </c>
      <c r="DN182" s="2">
        <v>0</v>
      </c>
      <c r="DO182" s="2">
        <v>0</v>
      </c>
      <c r="DP182" s="2">
        <v>1</v>
      </c>
      <c r="DQ182" s="2">
        <v>1</v>
      </c>
      <c r="DR182" s="2"/>
      <c r="DS182" s="2"/>
      <c r="DT182" s="2"/>
      <c r="DU182" s="2">
        <v>1013</v>
      </c>
      <c r="DV182" s="2" t="s">
        <v>62</v>
      </c>
      <c r="DW182" s="2" t="s">
        <v>62</v>
      </c>
      <c r="DX182" s="2">
        <v>1</v>
      </c>
      <c r="DY182" s="2"/>
      <c r="DZ182" s="2"/>
      <c r="EA182" s="2"/>
      <c r="EB182" s="2"/>
      <c r="EC182" s="2"/>
      <c r="ED182" s="2"/>
      <c r="EE182" s="2">
        <v>39174530</v>
      </c>
      <c r="EF182" s="2">
        <v>2</v>
      </c>
      <c r="EG182" s="2" t="s">
        <v>19</v>
      </c>
      <c r="EH182" s="2">
        <v>0</v>
      </c>
      <c r="EI182" s="2" t="s">
        <v>3</v>
      </c>
      <c r="EJ182" s="2">
        <v>1</v>
      </c>
      <c r="EK182" s="2">
        <v>16001</v>
      </c>
      <c r="EL182" s="2" t="s">
        <v>253</v>
      </c>
      <c r="EM182" s="2" t="s">
        <v>254</v>
      </c>
      <c r="EN182" s="2"/>
      <c r="EO182" s="2" t="s">
        <v>22</v>
      </c>
      <c r="EP182" s="2"/>
      <c r="EQ182" s="2">
        <v>131072</v>
      </c>
      <c r="ER182" s="2">
        <v>42.04</v>
      </c>
      <c r="ES182" s="2">
        <v>25.21</v>
      </c>
      <c r="ET182" s="2">
        <v>3.5</v>
      </c>
      <c r="EU182" s="2">
        <v>0.12</v>
      </c>
      <c r="EV182" s="2">
        <v>13.33</v>
      </c>
      <c r="EW182" s="2">
        <v>1.47</v>
      </c>
      <c r="EX182" s="2">
        <v>0.01</v>
      </c>
      <c r="EY182" s="2">
        <v>0</v>
      </c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>
        <v>0</v>
      </c>
      <c r="FR182" s="2">
        <f t="shared" si="217"/>
        <v>0</v>
      </c>
      <c r="FS182" s="2">
        <v>0</v>
      </c>
      <c r="FT182" s="2" t="s">
        <v>23</v>
      </c>
      <c r="FU182" s="2" t="s">
        <v>24</v>
      </c>
      <c r="FV182" s="2"/>
      <c r="FW182" s="2"/>
      <c r="FX182" s="2">
        <v>115.2</v>
      </c>
      <c r="FY182" s="2">
        <v>70.55</v>
      </c>
      <c r="FZ182" s="2"/>
      <c r="GA182" s="2" t="s">
        <v>3</v>
      </c>
      <c r="GB182" s="2"/>
      <c r="GC182" s="2"/>
      <c r="GD182" s="2">
        <v>0</v>
      </c>
      <c r="GE182" s="2"/>
      <c r="GF182" s="2">
        <v>1420229388</v>
      </c>
      <c r="GG182" s="2">
        <v>2</v>
      </c>
      <c r="GH182" s="2">
        <v>1</v>
      </c>
      <c r="GI182" s="2">
        <v>-2</v>
      </c>
      <c r="GJ182" s="2">
        <v>0</v>
      </c>
      <c r="GK182" s="2">
        <f>ROUND(R182*(R12)/100,2)</f>
        <v>0</v>
      </c>
      <c r="GL182" s="2">
        <f t="shared" si="218"/>
        <v>0</v>
      </c>
      <c r="GM182" s="2">
        <f t="shared" si="219"/>
        <v>442.24</v>
      </c>
      <c r="GN182" s="2">
        <f t="shared" si="220"/>
        <v>442.24</v>
      </c>
      <c r="GO182" s="2">
        <f t="shared" si="221"/>
        <v>0</v>
      </c>
      <c r="GP182" s="2">
        <f t="shared" si="222"/>
        <v>0</v>
      </c>
      <c r="GQ182" s="2"/>
      <c r="GR182" s="2">
        <v>0</v>
      </c>
      <c r="GS182" s="2">
        <v>3</v>
      </c>
      <c r="GT182" s="2">
        <v>0</v>
      </c>
      <c r="GU182" s="2" t="s">
        <v>3</v>
      </c>
      <c r="GV182" s="2">
        <f t="shared" si="223"/>
        <v>0</v>
      </c>
      <c r="GW182" s="2">
        <v>1</v>
      </c>
      <c r="GX182" s="2">
        <f t="shared" si="224"/>
        <v>0</v>
      </c>
      <c r="GY182" s="2"/>
      <c r="GZ182" s="2"/>
      <c r="HA182" s="2">
        <v>0</v>
      </c>
      <c r="HB182" s="2">
        <v>0</v>
      </c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>
        <v>0</v>
      </c>
      <c r="IL182" s="2"/>
      <c r="IM182" s="2"/>
      <c r="IN182" s="2"/>
      <c r="IO182" s="2"/>
      <c r="IP182" s="2"/>
      <c r="IQ182" s="2"/>
      <c r="IR182" s="2"/>
      <c r="IS182" s="2"/>
      <c r="IT182" s="2"/>
      <c r="IU182" s="2"/>
    </row>
    <row r="183" spans="1:255" x14ac:dyDescent="0.2">
      <c r="A183">
        <v>17</v>
      </c>
      <c r="B183">
        <v>1</v>
      </c>
      <c r="C183">
        <f>ROW(SmtRes!A482)</f>
        <v>482</v>
      </c>
      <c r="D183">
        <f>ROW(EtalonRes!A468)</f>
        <v>468</v>
      </c>
      <c r="E183" t="s">
        <v>304</v>
      </c>
      <c r="F183" t="s">
        <v>305</v>
      </c>
      <c r="G183" t="s">
        <v>306</v>
      </c>
      <c r="H183" t="s">
        <v>62</v>
      </c>
      <c r="I183">
        <v>6</v>
      </c>
      <c r="J183">
        <v>0</v>
      </c>
      <c r="O183">
        <f t="shared" si="192"/>
        <v>1387.86</v>
      </c>
      <c r="P183">
        <f t="shared" si="193"/>
        <v>778.99</v>
      </c>
      <c r="Q183">
        <f t="shared" si="194"/>
        <v>135.19</v>
      </c>
      <c r="R183">
        <f t="shared" si="195"/>
        <v>4.6399999999999997</v>
      </c>
      <c r="S183">
        <f t="shared" si="196"/>
        <v>473.68</v>
      </c>
      <c r="T183">
        <f t="shared" si="197"/>
        <v>0</v>
      </c>
      <c r="U183">
        <f t="shared" si="198"/>
        <v>10.142999999999999</v>
      </c>
      <c r="V183">
        <f t="shared" si="199"/>
        <v>7.5000000000000011E-2</v>
      </c>
      <c r="W183">
        <f t="shared" si="200"/>
        <v>0</v>
      </c>
      <c r="X183">
        <f t="shared" si="201"/>
        <v>550.07000000000005</v>
      </c>
      <c r="Y183">
        <f t="shared" si="202"/>
        <v>339.61</v>
      </c>
      <c r="AA183">
        <v>39612629</v>
      </c>
      <c r="AB183">
        <f t="shared" si="203"/>
        <v>44.914499999999997</v>
      </c>
      <c r="AC183">
        <f t="shared" si="240"/>
        <v>25.21</v>
      </c>
      <c r="AD183">
        <f>ROUND(((((ET183*1.25))-((EU183*1.25)))+AE183),6)</f>
        <v>4.375</v>
      </c>
      <c r="AE183">
        <f>ROUND(((EU183*1.25)),6)</f>
        <v>0.15</v>
      </c>
      <c r="AF183">
        <f>ROUND(((EV183*1.15)),6)</f>
        <v>15.329499999999999</v>
      </c>
      <c r="AG183">
        <f t="shared" si="204"/>
        <v>0</v>
      </c>
      <c r="AH183">
        <f>((EW183*1.15))</f>
        <v>1.6904999999999999</v>
      </c>
      <c r="AI183">
        <f>((EX183*1.25))</f>
        <v>1.2500000000000001E-2</v>
      </c>
      <c r="AJ183">
        <f t="shared" si="205"/>
        <v>0</v>
      </c>
      <c r="AK183">
        <v>42.04</v>
      </c>
      <c r="AL183">
        <v>25.21</v>
      </c>
      <c r="AM183">
        <v>3.5</v>
      </c>
      <c r="AN183">
        <v>0.12</v>
      </c>
      <c r="AO183">
        <v>13.33</v>
      </c>
      <c r="AP183">
        <v>0</v>
      </c>
      <c r="AQ183">
        <v>1.47</v>
      </c>
      <c r="AR183">
        <v>0.01</v>
      </c>
      <c r="AS183">
        <v>0</v>
      </c>
      <c r="AT183">
        <v>115</v>
      </c>
      <c r="AU183">
        <v>71</v>
      </c>
      <c r="AV183">
        <v>1</v>
      </c>
      <c r="AW183">
        <v>1</v>
      </c>
      <c r="AZ183">
        <v>5.15</v>
      </c>
      <c r="BA183">
        <v>5.15</v>
      </c>
      <c r="BB183">
        <v>5.15</v>
      </c>
      <c r="BC183">
        <v>5.15</v>
      </c>
      <c r="BD183" t="s">
        <v>3</v>
      </c>
      <c r="BE183" t="s">
        <v>3</v>
      </c>
      <c r="BF183" t="s">
        <v>3</v>
      </c>
      <c r="BG183" t="s">
        <v>3</v>
      </c>
      <c r="BH183">
        <v>0</v>
      </c>
      <c r="BI183">
        <v>1</v>
      </c>
      <c r="BJ183" t="s">
        <v>307</v>
      </c>
      <c r="BM183">
        <v>16001</v>
      </c>
      <c r="BN183">
        <v>0</v>
      </c>
      <c r="BO183" t="s">
        <v>3</v>
      </c>
      <c r="BP183">
        <v>0</v>
      </c>
      <c r="BQ183">
        <v>2</v>
      </c>
      <c r="BR183">
        <v>0</v>
      </c>
      <c r="BS183">
        <v>5.15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3</v>
      </c>
      <c r="BZ183">
        <v>128</v>
      </c>
      <c r="CA183">
        <v>83</v>
      </c>
      <c r="CF183">
        <v>0</v>
      </c>
      <c r="CG183">
        <v>0</v>
      </c>
      <c r="CM183">
        <v>0</v>
      </c>
      <c r="CN183" t="s">
        <v>715</v>
      </c>
      <c r="CO183">
        <v>0</v>
      </c>
      <c r="CP183">
        <f t="shared" si="206"/>
        <v>1387.8600000000001</v>
      </c>
      <c r="CQ183">
        <f t="shared" si="207"/>
        <v>129.83150000000001</v>
      </c>
      <c r="CR183">
        <f t="shared" si="208"/>
        <v>22.53125</v>
      </c>
      <c r="CS183">
        <f t="shared" si="209"/>
        <v>0.77250000000000008</v>
      </c>
      <c r="CT183">
        <f t="shared" si="210"/>
        <v>78.946925000000007</v>
      </c>
      <c r="CU183">
        <f t="shared" si="211"/>
        <v>0</v>
      </c>
      <c r="CV183">
        <f t="shared" si="212"/>
        <v>1.6904999999999999</v>
      </c>
      <c r="CW183">
        <f t="shared" si="213"/>
        <v>1.2500000000000001E-2</v>
      </c>
      <c r="CX183">
        <f t="shared" si="214"/>
        <v>0</v>
      </c>
      <c r="CY183">
        <f t="shared" si="215"/>
        <v>550.06799999999998</v>
      </c>
      <c r="CZ183">
        <f t="shared" si="216"/>
        <v>339.60720000000003</v>
      </c>
      <c r="DC183" t="s">
        <v>3</v>
      </c>
      <c r="DD183" t="s">
        <v>3</v>
      </c>
      <c r="DE183" t="s">
        <v>17</v>
      </c>
      <c r="DF183" t="s">
        <v>17</v>
      </c>
      <c r="DG183" t="s">
        <v>18</v>
      </c>
      <c r="DH183" t="s">
        <v>3</v>
      </c>
      <c r="DI183" t="s">
        <v>18</v>
      </c>
      <c r="DJ183" t="s">
        <v>17</v>
      </c>
      <c r="DK183" t="s">
        <v>3</v>
      </c>
      <c r="DL183" t="s">
        <v>3</v>
      </c>
      <c r="DM183" t="s">
        <v>3</v>
      </c>
      <c r="DN183">
        <v>0</v>
      </c>
      <c r="DO183">
        <v>0</v>
      </c>
      <c r="DP183">
        <v>1</v>
      </c>
      <c r="DQ183">
        <v>1</v>
      </c>
      <c r="DU183">
        <v>1013</v>
      </c>
      <c r="DV183" t="s">
        <v>62</v>
      </c>
      <c r="DW183" t="s">
        <v>62</v>
      </c>
      <c r="DX183">
        <v>1</v>
      </c>
      <c r="EE183">
        <v>39174530</v>
      </c>
      <c r="EF183">
        <v>2</v>
      </c>
      <c r="EG183" t="s">
        <v>19</v>
      </c>
      <c r="EH183">
        <v>0</v>
      </c>
      <c r="EI183" t="s">
        <v>3</v>
      </c>
      <c r="EJ183">
        <v>1</v>
      </c>
      <c r="EK183">
        <v>16001</v>
      </c>
      <c r="EL183" t="s">
        <v>253</v>
      </c>
      <c r="EM183" t="s">
        <v>254</v>
      </c>
      <c r="EO183" t="s">
        <v>22</v>
      </c>
      <c r="EQ183">
        <v>131072</v>
      </c>
      <c r="ER183">
        <v>42.04</v>
      </c>
      <c r="ES183">
        <v>25.21</v>
      </c>
      <c r="ET183">
        <v>3.5</v>
      </c>
      <c r="EU183">
        <v>0.12</v>
      </c>
      <c r="EV183">
        <v>13.33</v>
      </c>
      <c r="EW183">
        <v>1.47</v>
      </c>
      <c r="EX183">
        <v>0.01</v>
      </c>
      <c r="EY183">
        <v>0</v>
      </c>
      <c r="FQ183">
        <v>0</v>
      </c>
      <c r="FR183">
        <f t="shared" si="217"/>
        <v>0</v>
      </c>
      <c r="FS183">
        <v>0</v>
      </c>
      <c r="FT183" t="s">
        <v>23</v>
      </c>
      <c r="FU183" t="s">
        <v>24</v>
      </c>
      <c r="FX183">
        <v>115.2</v>
      </c>
      <c r="FY183">
        <v>70.55</v>
      </c>
      <c r="GA183" t="s">
        <v>3</v>
      </c>
      <c r="GD183">
        <v>0</v>
      </c>
      <c r="GF183">
        <v>1420229388</v>
      </c>
      <c r="GG183">
        <v>1</v>
      </c>
      <c r="GH183">
        <v>1</v>
      </c>
      <c r="GI183">
        <v>4</v>
      </c>
      <c r="GJ183">
        <v>0</v>
      </c>
      <c r="GK183">
        <f>ROUND(R183*(S12)/100,2)</f>
        <v>0</v>
      </c>
      <c r="GL183">
        <f t="shared" si="218"/>
        <v>0</v>
      </c>
      <c r="GM183">
        <f t="shared" si="219"/>
        <v>2277.54</v>
      </c>
      <c r="GN183">
        <f t="shared" si="220"/>
        <v>2277.54</v>
      </c>
      <c r="GO183">
        <f t="shared" si="221"/>
        <v>0</v>
      </c>
      <c r="GP183">
        <f t="shared" si="222"/>
        <v>0</v>
      </c>
      <c r="GR183">
        <v>0</v>
      </c>
      <c r="GS183">
        <v>3</v>
      </c>
      <c r="GT183">
        <v>0</v>
      </c>
      <c r="GU183" t="s">
        <v>3</v>
      </c>
      <c r="GV183">
        <f t="shared" si="223"/>
        <v>0</v>
      </c>
      <c r="GW183">
        <v>1</v>
      </c>
      <c r="GX183">
        <f t="shared" si="224"/>
        <v>0</v>
      </c>
      <c r="HA183">
        <v>0</v>
      </c>
      <c r="HB183">
        <v>0</v>
      </c>
      <c r="IK183">
        <v>0</v>
      </c>
    </row>
    <row r="184" spans="1:255" x14ac:dyDescent="0.2">
      <c r="A184" s="2">
        <v>18</v>
      </c>
      <c r="B184" s="2">
        <v>1</v>
      </c>
      <c r="C184" s="2">
        <v>474</v>
      </c>
      <c r="D184" s="2"/>
      <c r="E184" s="2" t="s">
        <v>308</v>
      </c>
      <c r="F184" s="2" t="s">
        <v>309</v>
      </c>
      <c r="G184" s="2" t="s">
        <v>310</v>
      </c>
      <c r="H184" s="2" t="s">
        <v>99</v>
      </c>
      <c r="I184" s="2">
        <f>I182*J184</f>
        <v>6</v>
      </c>
      <c r="J184" s="2">
        <v>1</v>
      </c>
      <c r="K184" s="2"/>
      <c r="L184" s="2"/>
      <c r="M184" s="2"/>
      <c r="N184" s="2"/>
      <c r="O184" s="2">
        <f t="shared" ref="O184:O203" si="241">ROUND(CP184,2)</f>
        <v>313.5</v>
      </c>
      <c r="P184" s="2">
        <f t="shared" ref="P184:P203" si="242">ROUND(CQ184*I184,2)</f>
        <v>313.5</v>
      </c>
      <c r="Q184" s="2">
        <f t="shared" ref="Q184:Q203" si="243">ROUND(CR184*I184,2)</f>
        <v>0</v>
      </c>
      <c r="R184" s="2">
        <f t="shared" ref="R184:R203" si="244">ROUND(CS184*I184,2)</f>
        <v>0</v>
      </c>
      <c r="S184" s="2">
        <f t="shared" ref="S184:S203" si="245">ROUND(CT184*I184,2)</f>
        <v>0</v>
      </c>
      <c r="T184" s="2">
        <f t="shared" ref="T184:T203" si="246">ROUND(CU184*I184,2)</f>
        <v>0</v>
      </c>
      <c r="U184" s="2">
        <f t="shared" ref="U184:U203" si="247">CV184*I184</f>
        <v>0</v>
      </c>
      <c r="V184" s="2">
        <f t="shared" ref="V184:V203" si="248">CW184*I184</f>
        <v>0</v>
      </c>
      <c r="W184" s="2">
        <f t="shared" ref="W184:W203" si="249">ROUND(CX184*I184,2)</f>
        <v>0</v>
      </c>
      <c r="X184" s="2">
        <f t="shared" ref="X184:X203" si="250">ROUND(CY184,2)</f>
        <v>0</v>
      </c>
      <c r="Y184" s="2">
        <f t="shared" ref="Y184:Y203" si="251">ROUND(CZ184,2)</f>
        <v>0</v>
      </c>
      <c r="Z184" s="2"/>
      <c r="AA184" s="2">
        <v>39612628</v>
      </c>
      <c r="AB184" s="2">
        <f t="shared" ref="AB184:AB203" si="252">ROUND((AC184+AD184+AF184),6)</f>
        <v>52.25</v>
      </c>
      <c r="AC184" s="2">
        <f t="shared" si="240"/>
        <v>52.25</v>
      </c>
      <c r="AD184" s="2">
        <f>ROUND((((ET184)-(EU184))+AE184),6)</f>
        <v>0</v>
      </c>
      <c r="AE184" s="2">
        <f>ROUND((EU184),6)</f>
        <v>0</v>
      </c>
      <c r="AF184" s="2">
        <f>ROUND((EV184),6)</f>
        <v>0</v>
      </c>
      <c r="AG184" s="2">
        <f t="shared" ref="AG184:AG203" si="253">ROUND((AP184),6)</f>
        <v>0</v>
      </c>
      <c r="AH184" s="2">
        <f>(EW184)</f>
        <v>0</v>
      </c>
      <c r="AI184" s="2">
        <f>(EX184)</f>
        <v>0</v>
      </c>
      <c r="AJ184" s="2">
        <f t="shared" ref="AJ184:AJ203" si="254">ROUND((AS184),6)</f>
        <v>0</v>
      </c>
      <c r="AK184" s="2">
        <v>52.25</v>
      </c>
      <c r="AL184" s="2">
        <v>52.25</v>
      </c>
      <c r="AM184" s="2">
        <v>0</v>
      </c>
      <c r="AN184" s="2">
        <v>0</v>
      </c>
      <c r="AO184" s="2">
        <v>0</v>
      </c>
      <c r="AP184" s="2">
        <v>0</v>
      </c>
      <c r="AQ184" s="2">
        <v>0</v>
      </c>
      <c r="AR184" s="2">
        <v>0</v>
      </c>
      <c r="AS184" s="2">
        <v>0</v>
      </c>
      <c r="AT184" s="2">
        <v>117</v>
      </c>
      <c r="AU184" s="2">
        <v>76</v>
      </c>
      <c r="AV184" s="2">
        <v>1</v>
      </c>
      <c r="AW184" s="2">
        <v>1</v>
      </c>
      <c r="AX184" s="2"/>
      <c r="AY184" s="2"/>
      <c r="AZ184" s="2">
        <v>1</v>
      </c>
      <c r="BA184" s="2">
        <v>1</v>
      </c>
      <c r="BB184" s="2">
        <v>1</v>
      </c>
      <c r="BC184" s="2">
        <v>1</v>
      </c>
      <c r="BD184" s="2" t="s">
        <v>3</v>
      </c>
      <c r="BE184" s="2" t="s">
        <v>3</v>
      </c>
      <c r="BF184" s="2" t="s">
        <v>3</v>
      </c>
      <c r="BG184" s="2" t="s">
        <v>3</v>
      </c>
      <c r="BH184" s="2">
        <v>3</v>
      </c>
      <c r="BI184" s="2">
        <v>1</v>
      </c>
      <c r="BJ184" s="2" t="s">
        <v>311</v>
      </c>
      <c r="BK184" s="2"/>
      <c r="BL184" s="2"/>
      <c r="BM184" s="2">
        <v>22001</v>
      </c>
      <c r="BN184" s="2">
        <v>0</v>
      </c>
      <c r="BO184" s="2" t="s">
        <v>3</v>
      </c>
      <c r="BP184" s="2">
        <v>0</v>
      </c>
      <c r="BQ184" s="2">
        <v>2</v>
      </c>
      <c r="BR184" s="2">
        <v>0</v>
      </c>
      <c r="BS184" s="2">
        <v>1</v>
      </c>
      <c r="BT184" s="2">
        <v>1</v>
      </c>
      <c r="BU184" s="2">
        <v>1</v>
      </c>
      <c r="BV184" s="2">
        <v>1</v>
      </c>
      <c r="BW184" s="2">
        <v>1</v>
      </c>
      <c r="BX184" s="2">
        <v>1</v>
      </c>
      <c r="BY184" s="2" t="s">
        <v>3</v>
      </c>
      <c r="BZ184" s="2">
        <v>130</v>
      </c>
      <c r="CA184" s="2">
        <v>89</v>
      </c>
      <c r="CB184" s="2"/>
      <c r="CC184" s="2"/>
      <c r="CD184" s="2"/>
      <c r="CE184" s="2"/>
      <c r="CF184" s="2">
        <v>0</v>
      </c>
      <c r="CG184" s="2">
        <v>0</v>
      </c>
      <c r="CH184" s="2"/>
      <c r="CI184" s="2"/>
      <c r="CJ184" s="2"/>
      <c r="CK184" s="2"/>
      <c r="CL184" s="2"/>
      <c r="CM184" s="2">
        <v>0</v>
      </c>
      <c r="CN184" s="2" t="s">
        <v>3</v>
      </c>
      <c r="CO184" s="2">
        <v>0</v>
      </c>
      <c r="CP184" s="2">
        <f t="shared" ref="CP184:CP203" si="255">(P184+Q184+S184)</f>
        <v>313.5</v>
      </c>
      <c r="CQ184" s="2">
        <f t="shared" ref="CQ184:CQ203" si="256">AC184*BC184</f>
        <v>52.25</v>
      </c>
      <c r="CR184" s="2">
        <f t="shared" ref="CR184:CR203" si="257">AD184*BB184</f>
        <v>0</v>
      </c>
      <c r="CS184" s="2">
        <f t="shared" ref="CS184:CS203" si="258">AE184*BS184</f>
        <v>0</v>
      </c>
      <c r="CT184" s="2">
        <f t="shared" ref="CT184:CT203" si="259">AF184*BA184</f>
        <v>0</v>
      </c>
      <c r="CU184" s="2">
        <f t="shared" ref="CU184:CU203" si="260">AG184</f>
        <v>0</v>
      </c>
      <c r="CV184" s="2">
        <f t="shared" ref="CV184:CV203" si="261">AH184</f>
        <v>0</v>
      </c>
      <c r="CW184" s="2">
        <f t="shared" ref="CW184:CW203" si="262">AI184</f>
        <v>0</v>
      </c>
      <c r="CX184" s="2">
        <f t="shared" ref="CX184:CX203" si="263">AJ184</f>
        <v>0</v>
      </c>
      <c r="CY184" s="2">
        <f t="shared" ref="CY184:CY203" si="264">(((S184+R184)*AT184)/100)</f>
        <v>0</v>
      </c>
      <c r="CZ184" s="2">
        <f t="shared" ref="CZ184:CZ203" si="265">(((S184+R184)*AU184)/100)</f>
        <v>0</v>
      </c>
      <c r="DA184" s="2"/>
      <c r="DB184" s="2"/>
      <c r="DC184" s="2" t="s">
        <v>3</v>
      </c>
      <c r="DD184" s="2" t="s">
        <v>3</v>
      </c>
      <c r="DE184" s="2" t="s">
        <v>3</v>
      </c>
      <c r="DF184" s="2" t="s">
        <v>3</v>
      </c>
      <c r="DG184" s="2" t="s">
        <v>3</v>
      </c>
      <c r="DH184" s="2" t="s">
        <v>3</v>
      </c>
      <c r="DI184" s="2" t="s">
        <v>3</v>
      </c>
      <c r="DJ184" s="2" t="s">
        <v>3</v>
      </c>
      <c r="DK184" s="2" t="s">
        <v>3</v>
      </c>
      <c r="DL184" s="2" t="s">
        <v>3</v>
      </c>
      <c r="DM184" s="2" t="s">
        <v>3</v>
      </c>
      <c r="DN184" s="2">
        <v>0</v>
      </c>
      <c r="DO184" s="2">
        <v>0</v>
      </c>
      <c r="DP184" s="2">
        <v>1</v>
      </c>
      <c r="DQ184" s="2">
        <v>1</v>
      </c>
      <c r="DR184" s="2"/>
      <c r="DS184" s="2"/>
      <c r="DT184" s="2"/>
      <c r="DU184" s="2">
        <v>1010</v>
      </c>
      <c r="DV184" s="2" t="s">
        <v>99</v>
      </c>
      <c r="DW184" s="2" t="s">
        <v>99</v>
      </c>
      <c r="DX184" s="2">
        <v>1</v>
      </c>
      <c r="DY184" s="2"/>
      <c r="DZ184" s="2"/>
      <c r="EA184" s="2"/>
      <c r="EB184" s="2"/>
      <c r="EC184" s="2"/>
      <c r="ED184" s="2"/>
      <c r="EE184" s="2">
        <v>39174536</v>
      </c>
      <c r="EF184" s="2">
        <v>2</v>
      </c>
      <c r="EG184" s="2" t="s">
        <v>19</v>
      </c>
      <c r="EH184" s="2">
        <v>0</v>
      </c>
      <c r="EI184" s="2" t="s">
        <v>3</v>
      </c>
      <c r="EJ184" s="2">
        <v>1</v>
      </c>
      <c r="EK184" s="2">
        <v>22001</v>
      </c>
      <c r="EL184" s="2" t="s">
        <v>192</v>
      </c>
      <c r="EM184" s="2" t="s">
        <v>193</v>
      </c>
      <c r="EN184" s="2"/>
      <c r="EO184" s="2" t="s">
        <v>3</v>
      </c>
      <c r="EP184" s="2"/>
      <c r="EQ184" s="2">
        <v>0</v>
      </c>
      <c r="ER184" s="2">
        <v>52.25</v>
      </c>
      <c r="ES184" s="2">
        <v>52.25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>
        <v>0</v>
      </c>
      <c r="FR184" s="2">
        <f t="shared" ref="FR184:FR203" si="266">ROUND(IF(AND(BH184=3,BI184=3),P184,0),2)</f>
        <v>0</v>
      </c>
      <c r="FS184" s="2">
        <v>0</v>
      </c>
      <c r="FT184" s="2" t="s">
        <v>23</v>
      </c>
      <c r="FU184" s="2" t="s">
        <v>24</v>
      </c>
      <c r="FV184" s="2"/>
      <c r="FW184" s="2"/>
      <c r="FX184" s="2">
        <v>117</v>
      </c>
      <c r="FY184" s="2">
        <v>75.650000000000006</v>
      </c>
      <c r="FZ184" s="2"/>
      <c r="GA184" s="2" t="s">
        <v>3</v>
      </c>
      <c r="GB184" s="2"/>
      <c r="GC184" s="2"/>
      <c r="GD184" s="2">
        <v>0</v>
      </c>
      <c r="GE184" s="2"/>
      <c r="GF184" s="2">
        <v>242382096</v>
      </c>
      <c r="GG184" s="2">
        <v>2</v>
      </c>
      <c r="GH184" s="2">
        <v>1</v>
      </c>
      <c r="GI184" s="2">
        <v>-2</v>
      </c>
      <c r="GJ184" s="2">
        <v>0</v>
      </c>
      <c r="GK184" s="2">
        <f>ROUND(R184*(R12)/100,2)</f>
        <v>0</v>
      </c>
      <c r="GL184" s="2">
        <f t="shared" ref="GL184:GL203" si="267">ROUND(IF(AND(BH184=3,BI184=3,FS184&lt;&gt;0),P184,0),2)</f>
        <v>0</v>
      </c>
      <c r="GM184" s="2">
        <f t="shared" ref="GM184:GM203" si="268">ROUND(O184+X184+Y184+GK184,2)+GX184</f>
        <v>313.5</v>
      </c>
      <c r="GN184" s="2">
        <f t="shared" ref="GN184:GN203" si="269">IF(OR(BI184=0,BI184=1),ROUND(O184+X184+Y184+GK184,2),0)</f>
        <v>313.5</v>
      </c>
      <c r="GO184" s="2">
        <f t="shared" ref="GO184:GO203" si="270">IF(BI184=2,ROUND(O184+X184+Y184+GK184,2),0)</f>
        <v>0</v>
      </c>
      <c r="GP184" s="2">
        <f t="shared" ref="GP184:GP203" si="271">IF(BI184=4,ROUND(O184+X184+Y184+GK184,2)+GX184,0)</f>
        <v>0</v>
      </c>
      <c r="GQ184" s="2"/>
      <c r="GR184" s="2">
        <v>0</v>
      </c>
      <c r="GS184" s="2">
        <v>3</v>
      </c>
      <c r="GT184" s="2">
        <v>0</v>
      </c>
      <c r="GU184" s="2" t="s">
        <v>3</v>
      </c>
      <c r="GV184" s="2">
        <f t="shared" ref="GV184:GV203" si="272">ROUND(GT184,6)</f>
        <v>0</v>
      </c>
      <c r="GW184" s="2">
        <v>1</v>
      </c>
      <c r="GX184" s="2">
        <f t="shared" ref="GX184:GX203" si="273">ROUND(GV184*GW184*I184,2)</f>
        <v>0</v>
      </c>
      <c r="GY184" s="2"/>
      <c r="GZ184" s="2"/>
      <c r="HA184" s="2">
        <v>0</v>
      </c>
      <c r="HB184" s="2">
        <v>0</v>
      </c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>
        <v>0</v>
      </c>
      <c r="IL184" s="2"/>
      <c r="IM184" s="2"/>
      <c r="IN184" s="2"/>
      <c r="IO184" s="2"/>
      <c r="IP184" s="2"/>
      <c r="IQ184" s="2"/>
      <c r="IR184" s="2"/>
      <c r="IS184" s="2"/>
      <c r="IT184" s="2"/>
      <c r="IU184" s="2"/>
    </row>
    <row r="185" spans="1:255" x14ac:dyDescent="0.2">
      <c r="A185">
        <v>18</v>
      </c>
      <c r="B185">
        <v>1</v>
      </c>
      <c r="C185">
        <v>482</v>
      </c>
      <c r="E185" t="s">
        <v>308</v>
      </c>
      <c r="F185" t="s">
        <v>309</v>
      </c>
      <c r="G185" t="s">
        <v>310</v>
      </c>
      <c r="H185" t="s">
        <v>99</v>
      </c>
      <c r="I185">
        <f>I183*J185</f>
        <v>6</v>
      </c>
      <c r="J185">
        <v>1</v>
      </c>
      <c r="O185">
        <f t="shared" si="241"/>
        <v>1614.53</v>
      </c>
      <c r="P185">
        <f t="shared" si="242"/>
        <v>1614.53</v>
      </c>
      <c r="Q185">
        <f t="shared" si="243"/>
        <v>0</v>
      </c>
      <c r="R185">
        <f t="shared" si="244"/>
        <v>0</v>
      </c>
      <c r="S185">
        <f t="shared" si="245"/>
        <v>0</v>
      </c>
      <c r="T185">
        <f t="shared" si="246"/>
        <v>0</v>
      </c>
      <c r="U185">
        <f t="shared" si="247"/>
        <v>0</v>
      </c>
      <c r="V185">
        <f t="shared" si="248"/>
        <v>0</v>
      </c>
      <c r="W185">
        <f t="shared" si="249"/>
        <v>0</v>
      </c>
      <c r="X185">
        <f t="shared" si="250"/>
        <v>0</v>
      </c>
      <c r="Y185">
        <f t="shared" si="251"/>
        <v>0</v>
      </c>
      <c r="AA185">
        <v>39612629</v>
      </c>
      <c r="AB185">
        <f t="shared" si="252"/>
        <v>52.25</v>
      </c>
      <c r="AC185">
        <f t="shared" si="240"/>
        <v>52.25</v>
      </c>
      <c r="AD185">
        <f>ROUND((((ET185)-(EU185))+AE185),6)</f>
        <v>0</v>
      </c>
      <c r="AE185">
        <f>ROUND((EU185),6)</f>
        <v>0</v>
      </c>
      <c r="AF185">
        <f>ROUND((EV185),6)</f>
        <v>0</v>
      </c>
      <c r="AG185">
        <f t="shared" si="253"/>
        <v>0</v>
      </c>
      <c r="AH185">
        <f>(EW185)</f>
        <v>0</v>
      </c>
      <c r="AI185">
        <f>(EX185)</f>
        <v>0</v>
      </c>
      <c r="AJ185">
        <f t="shared" si="254"/>
        <v>0</v>
      </c>
      <c r="AK185">
        <v>52.25</v>
      </c>
      <c r="AL185">
        <v>52.25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117</v>
      </c>
      <c r="AU185">
        <v>76</v>
      </c>
      <c r="AV185">
        <v>1</v>
      </c>
      <c r="AW185">
        <v>1</v>
      </c>
      <c r="AZ185">
        <v>5.15</v>
      </c>
      <c r="BA185">
        <v>1</v>
      </c>
      <c r="BB185">
        <v>1</v>
      </c>
      <c r="BC185">
        <v>5.15</v>
      </c>
      <c r="BD185" t="s">
        <v>3</v>
      </c>
      <c r="BE185" t="s">
        <v>3</v>
      </c>
      <c r="BF185" t="s">
        <v>3</v>
      </c>
      <c r="BG185" t="s">
        <v>3</v>
      </c>
      <c r="BH185">
        <v>3</v>
      </c>
      <c r="BI185">
        <v>1</v>
      </c>
      <c r="BJ185" t="s">
        <v>311</v>
      </c>
      <c r="BM185">
        <v>22001</v>
      </c>
      <c r="BN185">
        <v>0</v>
      </c>
      <c r="BO185" t="s">
        <v>3</v>
      </c>
      <c r="BP185">
        <v>0</v>
      </c>
      <c r="BQ185">
        <v>2</v>
      </c>
      <c r="BR185">
        <v>0</v>
      </c>
      <c r="BS185">
        <v>1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3</v>
      </c>
      <c r="BZ185">
        <v>130</v>
      </c>
      <c r="CA185">
        <v>89</v>
      </c>
      <c r="CF185">
        <v>0</v>
      </c>
      <c r="CG185">
        <v>0</v>
      </c>
      <c r="CM185">
        <v>0</v>
      </c>
      <c r="CN185" t="s">
        <v>3</v>
      </c>
      <c r="CO185">
        <v>0</v>
      </c>
      <c r="CP185">
        <f t="shared" si="255"/>
        <v>1614.53</v>
      </c>
      <c r="CQ185">
        <f t="shared" si="256"/>
        <v>269.08750000000003</v>
      </c>
      <c r="CR185">
        <f t="shared" si="257"/>
        <v>0</v>
      </c>
      <c r="CS185">
        <f t="shared" si="258"/>
        <v>0</v>
      </c>
      <c r="CT185">
        <f t="shared" si="259"/>
        <v>0</v>
      </c>
      <c r="CU185">
        <f t="shared" si="260"/>
        <v>0</v>
      </c>
      <c r="CV185">
        <f t="shared" si="261"/>
        <v>0</v>
      </c>
      <c r="CW185">
        <f t="shared" si="262"/>
        <v>0</v>
      </c>
      <c r="CX185">
        <f t="shared" si="263"/>
        <v>0</v>
      </c>
      <c r="CY185">
        <f t="shared" si="264"/>
        <v>0</v>
      </c>
      <c r="CZ185">
        <f t="shared" si="265"/>
        <v>0</v>
      </c>
      <c r="DC185" t="s">
        <v>3</v>
      </c>
      <c r="DD185" t="s">
        <v>3</v>
      </c>
      <c r="DE185" t="s">
        <v>3</v>
      </c>
      <c r="DF185" t="s">
        <v>3</v>
      </c>
      <c r="DG185" t="s">
        <v>3</v>
      </c>
      <c r="DH185" t="s">
        <v>3</v>
      </c>
      <c r="DI185" t="s">
        <v>3</v>
      </c>
      <c r="DJ185" t="s">
        <v>3</v>
      </c>
      <c r="DK185" t="s">
        <v>3</v>
      </c>
      <c r="DL185" t="s">
        <v>3</v>
      </c>
      <c r="DM185" t="s">
        <v>3</v>
      </c>
      <c r="DN185">
        <v>0</v>
      </c>
      <c r="DO185">
        <v>0</v>
      </c>
      <c r="DP185">
        <v>1</v>
      </c>
      <c r="DQ185">
        <v>1</v>
      </c>
      <c r="DU185">
        <v>1010</v>
      </c>
      <c r="DV185" t="s">
        <v>99</v>
      </c>
      <c r="DW185" t="s">
        <v>99</v>
      </c>
      <c r="DX185">
        <v>1</v>
      </c>
      <c r="EE185">
        <v>39174536</v>
      </c>
      <c r="EF185">
        <v>2</v>
      </c>
      <c r="EG185" t="s">
        <v>19</v>
      </c>
      <c r="EH185">
        <v>0</v>
      </c>
      <c r="EI185" t="s">
        <v>3</v>
      </c>
      <c r="EJ185">
        <v>1</v>
      </c>
      <c r="EK185">
        <v>22001</v>
      </c>
      <c r="EL185" t="s">
        <v>192</v>
      </c>
      <c r="EM185" t="s">
        <v>193</v>
      </c>
      <c r="EO185" t="s">
        <v>3</v>
      </c>
      <c r="EQ185">
        <v>0</v>
      </c>
      <c r="ER185">
        <v>52.25</v>
      </c>
      <c r="ES185">
        <v>52.25</v>
      </c>
      <c r="ET185">
        <v>0</v>
      </c>
      <c r="EU185">
        <v>0</v>
      </c>
      <c r="EV185">
        <v>0</v>
      </c>
      <c r="EW185">
        <v>0</v>
      </c>
      <c r="EX185">
        <v>0</v>
      </c>
      <c r="FQ185">
        <v>0</v>
      </c>
      <c r="FR185">
        <f t="shared" si="266"/>
        <v>0</v>
      </c>
      <c r="FS185">
        <v>0</v>
      </c>
      <c r="FT185" t="s">
        <v>23</v>
      </c>
      <c r="FU185" t="s">
        <v>24</v>
      </c>
      <c r="FX185">
        <v>117</v>
      </c>
      <c r="FY185">
        <v>75.650000000000006</v>
      </c>
      <c r="GA185" t="s">
        <v>3</v>
      </c>
      <c r="GD185">
        <v>0</v>
      </c>
      <c r="GF185">
        <v>242382096</v>
      </c>
      <c r="GG185">
        <v>1</v>
      </c>
      <c r="GH185">
        <v>1</v>
      </c>
      <c r="GI185">
        <v>4</v>
      </c>
      <c r="GJ185">
        <v>0</v>
      </c>
      <c r="GK185">
        <f>ROUND(R185*(S12)/100,2)</f>
        <v>0</v>
      </c>
      <c r="GL185">
        <f t="shared" si="267"/>
        <v>0</v>
      </c>
      <c r="GM185">
        <f t="shared" si="268"/>
        <v>1614.53</v>
      </c>
      <c r="GN185">
        <f t="shared" si="269"/>
        <v>1614.53</v>
      </c>
      <c r="GO185">
        <f t="shared" si="270"/>
        <v>0</v>
      </c>
      <c r="GP185">
        <f t="shared" si="271"/>
        <v>0</v>
      </c>
      <c r="GR185">
        <v>0</v>
      </c>
      <c r="GS185">
        <v>3</v>
      </c>
      <c r="GT185">
        <v>0</v>
      </c>
      <c r="GU185" t="s">
        <v>3</v>
      </c>
      <c r="GV185">
        <f t="shared" si="272"/>
        <v>0</v>
      </c>
      <c r="GW185">
        <v>1</v>
      </c>
      <c r="GX185">
        <f t="shared" si="273"/>
        <v>0</v>
      </c>
      <c r="HA185">
        <v>0</v>
      </c>
      <c r="HB185">
        <v>0</v>
      </c>
      <c r="IK185">
        <v>0</v>
      </c>
    </row>
    <row r="186" spans="1:255" x14ac:dyDescent="0.2">
      <c r="A186" s="2">
        <v>17</v>
      </c>
      <c r="B186" s="2">
        <v>1</v>
      </c>
      <c r="C186" s="2">
        <f>ROW(SmtRes!A492)</f>
        <v>492</v>
      </c>
      <c r="D186" s="2">
        <f>ROW(EtalonRes!A477)</f>
        <v>477</v>
      </c>
      <c r="E186" s="2" t="s">
        <v>312</v>
      </c>
      <c r="F186" s="2" t="s">
        <v>313</v>
      </c>
      <c r="G186" s="2" t="s">
        <v>314</v>
      </c>
      <c r="H186" s="2" t="s">
        <v>62</v>
      </c>
      <c r="I186" s="2">
        <v>7</v>
      </c>
      <c r="J186" s="2">
        <v>0</v>
      </c>
      <c r="K186" s="2"/>
      <c r="L186" s="2"/>
      <c r="M186" s="2"/>
      <c r="N186" s="2"/>
      <c r="O186" s="2">
        <f t="shared" si="241"/>
        <v>316.24</v>
      </c>
      <c r="P186" s="2">
        <f t="shared" si="242"/>
        <v>172.62</v>
      </c>
      <c r="Q186" s="2">
        <f t="shared" si="243"/>
        <v>36.31</v>
      </c>
      <c r="R186" s="2">
        <f t="shared" si="244"/>
        <v>2.0099999999999998</v>
      </c>
      <c r="S186" s="2">
        <f t="shared" si="245"/>
        <v>107.31</v>
      </c>
      <c r="T186" s="2">
        <f t="shared" si="246"/>
        <v>0</v>
      </c>
      <c r="U186" s="2">
        <f t="shared" si="247"/>
        <v>11.833499999999999</v>
      </c>
      <c r="V186" s="2">
        <f t="shared" si="248"/>
        <v>0.17500000000000002</v>
      </c>
      <c r="W186" s="2">
        <f t="shared" si="249"/>
        <v>0</v>
      </c>
      <c r="X186" s="2">
        <f t="shared" si="250"/>
        <v>125.72</v>
      </c>
      <c r="Y186" s="2">
        <f t="shared" si="251"/>
        <v>77.62</v>
      </c>
      <c r="Z186" s="2"/>
      <c r="AA186" s="2">
        <v>39612628</v>
      </c>
      <c r="AB186" s="2">
        <f t="shared" si="252"/>
        <v>45.177</v>
      </c>
      <c r="AC186" s="2">
        <f t="shared" si="240"/>
        <v>24.66</v>
      </c>
      <c r="AD186" s="2">
        <f>ROUND(((((ET186*1.25))-((EU186*1.25)))+AE186),6)</f>
        <v>5.1875</v>
      </c>
      <c r="AE186" s="2">
        <f>ROUND(((EU186*1.25)),6)</f>
        <v>0.28749999999999998</v>
      </c>
      <c r="AF186" s="2">
        <f>ROUND(((EV186*1.15)),6)</f>
        <v>15.329499999999999</v>
      </c>
      <c r="AG186" s="2">
        <f t="shared" si="253"/>
        <v>0</v>
      </c>
      <c r="AH186" s="2">
        <f>((EW186*1.15))</f>
        <v>1.6904999999999999</v>
      </c>
      <c r="AI186" s="2">
        <f>((EX186*1.25))</f>
        <v>2.5000000000000001E-2</v>
      </c>
      <c r="AJ186" s="2">
        <f t="shared" si="254"/>
        <v>0</v>
      </c>
      <c r="AK186" s="2">
        <v>42.14</v>
      </c>
      <c r="AL186" s="2">
        <v>24.66</v>
      </c>
      <c r="AM186" s="2">
        <v>4.1500000000000004</v>
      </c>
      <c r="AN186" s="2">
        <v>0.23</v>
      </c>
      <c r="AO186" s="2">
        <v>13.33</v>
      </c>
      <c r="AP186" s="2">
        <v>0</v>
      </c>
      <c r="AQ186" s="2">
        <v>1.47</v>
      </c>
      <c r="AR186" s="2">
        <v>0.02</v>
      </c>
      <c r="AS186" s="2">
        <v>0</v>
      </c>
      <c r="AT186" s="2">
        <v>115</v>
      </c>
      <c r="AU186" s="2">
        <v>71</v>
      </c>
      <c r="AV186" s="2">
        <v>1</v>
      </c>
      <c r="AW186" s="2">
        <v>1</v>
      </c>
      <c r="AX186" s="2"/>
      <c r="AY186" s="2"/>
      <c r="AZ186" s="2">
        <v>1</v>
      </c>
      <c r="BA186" s="2">
        <v>1</v>
      </c>
      <c r="BB186" s="2">
        <v>1</v>
      </c>
      <c r="BC186" s="2">
        <v>1</v>
      </c>
      <c r="BD186" s="2" t="s">
        <v>3</v>
      </c>
      <c r="BE186" s="2" t="s">
        <v>3</v>
      </c>
      <c r="BF186" s="2" t="s">
        <v>3</v>
      </c>
      <c r="BG186" s="2" t="s">
        <v>3</v>
      </c>
      <c r="BH186" s="2">
        <v>0</v>
      </c>
      <c r="BI186" s="2">
        <v>1</v>
      </c>
      <c r="BJ186" s="2" t="s">
        <v>315</v>
      </c>
      <c r="BK186" s="2"/>
      <c r="BL186" s="2"/>
      <c r="BM186" s="2">
        <v>16001</v>
      </c>
      <c r="BN186" s="2">
        <v>0</v>
      </c>
      <c r="BO186" s="2" t="s">
        <v>3</v>
      </c>
      <c r="BP186" s="2">
        <v>0</v>
      </c>
      <c r="BQ186" s="2">
        <v>2</v>
      </c>
      <c r="BR186" s="2">
        <v>0</v>
      </c>
      <c r="BS186" s="2">
        <v>1</v>
      </c>
      <c r="BT186" s="2">
        <v>1</v>
      </c>
      <c r="BU186" s="2">
        <v>1</v>
      </c>
      <c r="BV186" s="2">
        <v>1</v>
      </c>
      <c r="BW186" s="2">
        <v>1</v>
      </c>
      <c r="BX186" s="2">
        <v>1</v>
      </c>
      <c r="BY186" s="2" t="s">
        <v>3</v>
      </c>
      <c r="BZ186" s="2">
        <v>128</v>
      </c>
      <c r="CA186" s="2">
        <v>83</v>
      </c>
      <c r="CB186" s="2"/>
      <c r="CC186" s="2"/>
      <c r="CD186" s="2"/>
      <c r="CE186" s="2"/>
      <c r="CF186" s="2">
        <v>0</v>
      </c>
      <c r="CG186" s="2">
        <v>0</v>
      </c>
      <c r="CH186" s="2"/>
      <c r="CI186" s="2"/>
      <c r="CJ186" s="2"/>
      <c r="CK186" s="2"/>
      <c r="CL186" s="2"/>
      <c r="CM186" s="2">
        <v>0</v>
      </c>
      <c r="CN186" s="2" t="s">
        <v>715</v>
      </c>
      <c r="CO186" s="2">
        <v>0</v>
      </c>
      <c r="CP186" s="2">
        <f t="shared" si="255"/>
        <v>316.24</v>
      </c>
      <c r="CQ186" s="2">
        <f t="shared" si="256"/>
        <v>24.66</v>
      </c>
      <c r="CR186" s="2">
        <f t="shared" si="257"/>
        <v>5.1875</v>
      </c>
      <c r="CS186" s="2">
        <f t="shared" si="258"/>
        <v>0.28749999999999998</v>
      </c>
      <c r="CT186" s="2">
        <f t="shared" si="259"/>
        <v>15.329499999999999</v>
      </c>
      <c r="CU186" s="2">
        <f t="shared" si="260"/>
        <v>0</v>
      </c>
      <c r="CV186" s="2">
        <f t="shared" si="261"/>
        <v>1.6904999999999999</v>
      </c>
      <c r="CW186" s="2">
        <f t="shared" si="262"/>
        <v>2.5000000000000001E-2</v>
      </c>
      <c r="CX186" s="2">
        <f t="shared" si="263"/>
        <v>0</v>
      </c>
      <c r="CY186" s="2">
        <f t="shared" si="264"/>
        <v>125.71800000000002</v>
      </c>
      <c r="CZ186" s="2">
        <f t="shared" si="265"/>
        <v>77.617199999999997</v>
      </c>
      <c r="DA186" s="2"/>
      <c r="DB186" s="2"/>
      <c r="DC186" s="2" t="s">
        <v>3</v>
      </c>
      <c r="DD186" s="2" t="s">
        <v>3</v>
      </c>
      <c r="DE186" s="2" t="s">
        <v>17</v>
      </c>
      <c r="DF186" s="2" t="s">
        <v>17</v>
      </c>
      <c r="DG186" s="2" t="s">
        <v>18</v>
      </c>
      <c r="DH186" s="2" t="s">
        <v>3</v>
      </c>
      <c r="DI186" s="2" t="s">
        <v>18</v>
      </c>
      <c r="DJ186" s="2" t="s">
        <v>17</v>
      </c>
      <c r="DK186" s="2" t="s">
        <v>3</v>
      </c>
      <c r="DL186" s="2" t="s">
        <v>3</v>
      </c>
      <c r="DM186" s="2" t="s">
        <v>3</v>
      </c>
      <c r="DN186" s="2">
        <v>0</v>
      </c>
      <c r="DO186" s="2">
        <v>0</v>
      </c>
      <c r="DP186" s="2">
        <v>1</v>
      </c>
      <c r="DQ186" s="2">
        <v>1</v>
      </c>
      <c r="DR186" s="2"/>
      <c r="DS186" s="2"/>
      <c r="DT186" s="2"/>
      <c r="DU186" s="2">
        <v>1013</v>
      </c>
      <c r="DV186" s="2" t="s">
        <v>62</v>
      </c>
      <c r="DW186" s="2" t="s">
        <v>62</v>
      </c>
      <c r="DX186" s="2">
        <v>1</v>
      </c>
      <c r="DY186" s="2"/>
      <c r="DZ186" s="2"/>
      <c r="EA186" s="2"/>
      <c r="EB186" s="2"/>
      <c r="EC186" s="2"/>
      <c r="ED186" s="2"/>
      <c r="EE186" s="2">
        <v>39174530</v>
      </c>
      <c r="EF186" s="2">
        <v>2</v>
      </c>
      <c r="EG186" s="2" t="s">
        <v>19</v>
      </c>
      <c r="EH186" s="2">
        <v>0</v>
      </c>
      <c r="EI186" s="2" t="s">
        <v>3</v>
      </c>
      <c r="EJ186" s="2">
        <v>1</v>
      </c>
      <c r="EK186" s="2">
        <v>16001</v>
      </c>
      <c r="EL186" s="2" t="s">
        <v>253</v>
      </c>
      <c r="EM186" s="2" t="s">
        <v>254</v>
      </c>
      <c r="EN186" s="2"/>
      <c r="EO186" s="2" t="s">
        <v>22</v>
      </c>
      <c r="EP186" s="2"/>
      <c r="EQ186" s="2">
        <v>131072</v>
      </c>
      <c r="ER186" s="2">
        <v>42.14</v>
      </c>
      <c r="ES186" s="2">
        <v>24.66</v>
      </c>
      <c r="ET186" s="2">
        <v>4.1500000000000004</v>
      </c>
      <c r="EU186" s="2">
        <v>0.23</v>
      </c>
      <c r="EV186" s="2">
        <v>13.33</v>
      </c>
      <c r="EW186" s="2">
        <v>1.47</v>
      </c>
      <c r="EX186" s="2">
        <v>0.02</v>
      </c>
      <c r="EY186" s="2">
        <v>0</v>
      </c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>
        <v>0</v>
      </c>
      <c r="FR186" s="2">
        <f t="shared" si="266"/>
        <v>0</v>
      </c>
      <c r="FS186" s="2">
        <v>0</v>
      </c>
      <c r="FT186" s="2" t="s">
        <v>23</v>
      </c>
      <c r="FU186" s="2" t="s">
        <v>24</v>
      </c>
      <c r="FV186" s="2"/>
      <c r="FW186" s="2"/>
      <c r="FX186" s="2">
        <v>115.2</v>
      </c>
      <c r="FY186" s="2">
        <v>70.55</v>
      </c>
      <c r="FZ186" s="2"/>
      <c r="GA186" s="2" t="s">
        <v>3</v>
      </c>
      <c r="GB186" s="2"/>
      <c r="GC186" s="2"/>
      <c r="GD186" s="2">
        <v>0</v>
      </c>
      <c r="GE186" s="2"/>
      <c r="GF186" s="2">
        <v>381590339</v>
      </c>
      <c r="GG186" s="2">
        <v>2</v>
      </c>
      <c r="GH186" s="2">
        <v>1</v>
      </c>
      <c r="GI186" s="2">
        <v>-2</v>
      </c>
      <c r="GJ186" s="2">
        <v>0</v>
      </c>
      <c r="GK186" s="2">
        <f>ROUND(R186*(R12)/100,2)</f>
        <v>0</v>
      </c>
      <c r="GL186" s="2">
        <f t="shared" si="267"/>
        <v>0</v>
      </c>
      <c r="GM186" s="2">
        <f t="shared" si="268"/>
        <v>519.58000000000004</v>
      </c>
      <c r="GN186" s="2">
        <f t="shared" si="269"/>
        <v>519.58000000000004</v>
      </c>
      <c r="GO186" s="2">
        <f t="shared" si="270"/>
        <v>0</v>
      </c>
      <c r="GP186" s="2">
        <f t="shared" si="271"/>
        <v>0</v>
      </c>
      <c r="GQ186" s="2"/>
      <c r="GR186" s="2">
        <v>0</v>
      </c>
      <c r="GS186" s="2">
        <v>3</v>
      </c>
      <c r="GT186" s="2">
        <v>0</v>
      </c>
      <c r="GU186" s="2" t="s">
        <v>3</v>
      </c>
      <c r="GV186" s="2">
        <f t="shared" si="272"/>
        <v>0</v>
      </c>
      <c r="GW186" s="2">
        <v>1</v>
      </c>
      <c r="GX186" s="2">
        <f t="shared" si="273"/>
        <v>0</v>
      </c>
      <c r="GY186" s="2"/>
      <c r="GZ186" s="2"/>
      <c r="HA186" s="2">
        <v>0</v>
      </c>
      <c r="HB186" s="2">
        <v>0</v>
      </c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>
        <v>0</v>
      </c>
      <c r="IL186" s="2"/>
      <c r="IM186" s="2"/>
      <c r="IN186" s="2"/>
      <c r="IO186" s="2"/>
      <c r="IP186" s="2"/>
      <c r="IQ186" s="2"/>
      <c r="IR186" s="2"/>
      <c r="IS186" s="2"/>
      <c r="IT186" s="2"/>
      <c r="IU186" s="2"/>
    </row>
    <row r="187" spans="1:255" x14ac:dyDescent="0.2">
      <c r="A187">
        <v>17</v>
      </c>
      <c r="B187">
        <v>1</v>
      </c>
      <c r="C187">
        <f>ROW(SmtRes!A502)</f>
        <v>502</v>
      </c>
      <c r="D187">
        <f>ROW(EtalonRes!A486)</f>
        <v>486</v>
      </c>
      <c r="E187" t="s">
        <v>312</v>
      </c>
      <c r="F187" t="s">
        <v>313</v>
      </c>
      <c r="G187" t="s">
        <v>314</v>
      </c>
      <c r="H187" t="s">
        <v>62</v>
      </c>
      <c r="I187">
        <v>7</v>
      </c>
      <c r="J187">
        <v>0</v>
      </c>
      <c r="O187">
        <f t="shared" si="241"/>
        <v>1628.63</v>
      </c>
      <c r="P187">
        <f t="shared" si="242"/>
        <v>888.99</v>
      </c>
      <c r="Q187">
        <f t="shared" si="243"/>
        <v>187.01</v>
      </c>
      <c r="R187">
        <f t="shared" si="244"/>
        <v>10.36</v>
      </c>
      <c r="S187">
        <f t="shared" si="245"/>
        <v>552.63</v>
      </c>
      <c r="T187">
        <f t="shared" si="246"/>
        <v>0</v>
      </c>
      <c r="U187">
        <f t="shared" si="247"/>
        <v>11.833499999999999</v>
      </c>
      <c r="V187">
        <f t="shared" si="248"/>
        <v>0.17500000000000002</v>
      </c>
      <c r="W187">
        <f t="shared" si="249"/>
        <v>0</v>
      </c>
      <c r="X187">
        <f t="shared" si="250"/>
        <v>647.44000000000005</v>
      </c>
      <c r="Y187">
        <f t="shared" si="251"/>
        <v>399.72</v>
      </c>
      <c r="AA187">
        <v>39612629</v>
      </c>
      <c r="AB187">
        <f t="shared" si="252"/>
        <v>45.177</v>
      </c>
      <c r="AC187">
        <f t="shared" si="240"/>
        <v>24.66</v>
      </c>
      <c r="AD187">
        <f>ROUND(((((ET187*1.25))-((EU187*1.25)))+AE187),6)</f>
        <v>5.1875</v>
      </c>
      <c r="AE187">
        <f>ROUND(((EU187*1.25)),6)</f>
        <v>0.28749999999999998</v>
      </c>
      <c r="AF187">
        <f>ROUND(((EV187*1.15)),6)</f>
        <v>15.329499999999999</v>
      </c>
      <c r="AG187">
        <f t="shared" si="253"/>
        <v>0</v>
      </c>
      <c r="AH187">
        <f>((EW187*1.15))</f>
        <v>1.6904999999999999</v>
      </c>
      <c r="AI187">
        <f>((EX187*1.25))</f>
        <v>2.5000000000000001E-2</v>
      </c>
      <c r="AJ187">
        <f t="shared" si="254"/>
        <v>0</v>
      </c>
      <c r="AK187">
        <v>42.14</v>
      </c>
      <c r="AL187">
        <v>24.66</v>
      </c>
      <c r="AM187">
        <v>4.1500000000000004</v>
      </c>
      <c r="AN187">
        <v>0.23</v>
      </c>
      <c r="AO187">
        <v>13.33</v>
      </c>
      <c r="AP187">
        <v>0</v>
      </c>
      <c r="AQ187">
        <v>1.47</v>
      </c>
      <c r="AR187">
        <v>0.02</v>
      </c>
      <c r="AS187">
        <v>0</v>
      </c>
      <c r="AT187">
        <v>115</v>
      </c>
      <c r="AU187">
        <v>71</v>
      </c>
      <c r="AV187">
        <v>1</v>
      </c>
      <c r="AW187">
        <v>1</v>
      </c>
      <c r="AZ187">
        <v>5.15</v>
      </c>
      <c r="BA187">
        <v>5.15</v>
      </c>
      <c r="BB187">
        <v>5.15</v>
      </c>
      <c r="BC187">
        <v>5.15</v>
      </c>
      <c r="BD187" t="s">
        <v>3</v>
      </c>
      <c r="BE187" t="s">
        <v>3</v>
      </c>
      <c r="BF187" t="s">
        <v>3</v>
      </c>
      <c r="BG187" t="s">
        <v>3</v>
      </c>
      <c r="BH187">
        <v>0</v>
      </c>
      <c r="BI187">
        <v>1</v>
      </c>
      <c r="BJ187" t="s">
        <v>315</v>
      </c>
      <c r="BM187">
        <v>16001</v>
      </c>
      <c r="BN187">
        <v>0</v>
      </c>
      <c r="BO187" t="s">
        <v>3</v>
      </c>
      <c r="BP187">
        <v>0</v>
      </c>
      <c r="BQ187">
        <v>2</v>
      </c>
      <c r="BR187">
        <v>0</v>
      </c>
      <c r="BS187">
        <v>5.15</v>
      </c>
      <c r="BT187">
        <v>1</v>
      </c>
      <c r="BU187">
        <v>1</v>
      </c>
      <c r="BV187">
        <v>1</v>
      </c>
      <c r="BW187">
        <v>1</v>
      </c>
      <c r="BX187">
        <v>1</v>
      </c>
      <c r="BY187" t="s">
        <v>3</v>
      </c>
      <c r="BZ187">
        <v>128</v>
      </c>
      <c r="CA187">
        <v>83</v>
      </c>
      <c r="CF187">
        <v>0</v>
      </c>
      <c r="CG187">
        <v>0</v>
      </c>
      <c r="CM187">
        <v>0</v>
      </c>
      <c r="CN187" t="s">
        <v>715</v>
      </c>
      <c r="CO187">
        <v>0</v>
      </c>
      <c r="CP187">
        <f t="shared" si="255"/>
        <v>1628.63</v>
      </c>
      <c r="CQ187">
        <f t="shared" si="256"/>
        <v>126.99900000000001</v>
      </c>
      <c r="CR187">
        <f t="shared" si="257"/>
        <v>26.715625000000003</v>
      </c>
      <c r="CS187">
        <f t="shared" si="258"/>
        <v>1.4806250000000001</v>
      </c>
      <c r="CT187">
        <f t="shared" si="259"/>
        <v>78.946925000000007</v>
      </c>
      <c r="CU187">
        <f t="shared" si="260"/>
        <v>0</v>
      </c>
      <c r="CV187">
        <f t="shared" si="261"/>
        <v>1.6904999999999999</v>
      </c>
      <c r="CW187">
        <f t="shared" si="262"/>
        <v>2.5000000000000001E-2</v>
      </c>
      <c r="CX187">
        <f t="shared" si="263"/>
        <v>0</v>
      </c>
      <c r="CY187">
        <f t="shared" si="264"/>
        <v>647.43849999999998</v>
      </c>
      <c r="CZ187">
        <f t="shared" si="265"/>
        <v>399.72289999999998</v>
      </c>
      <c r="DC187" t="s">
        <v>3</v>
      </c>
      <c r="DD187" t="s">
        <v>3</v>
      </c>
      <c r="DE187" t="s">
        <v>17</v>
      </c>
      <c r="DF187" t="s">
        <v>17</v>
      </c>
      <c r="DG187" t="s">
        <v>18</v>
      </c>
      <c r="DH187" t="s">
        <v>3</v>
      </c>
      <c r="DI187" t="s">
        <v>18</v>
      </c>
      <c r="DJ187" t="s">
        <v>17</v>
      </c>
      <c r="DK187" t="s">
        <v>3</v>
      </c>
      <c r="DL187" t="s">
        <v>3</v>
      </c>
      <c r="DM187" t="s">
        <v>3</v>
      </c>
      <c r="DN187">
        <v>0</v>
      </c>
      <c r="DO187">
        <v>0</v>
      </c>
      <c r="DP187">
        <v>1</v>
      </c>
      <c r="DQ187">
        <v>1</v>
      </c>
      <c r="DU187">
        <v>1013</v>
      </c>
      <c r="DV187" t="s">
        <v>62</v>
      </c>
      <c r="DW187" t="s">
        <v>62</v>
      </c>
      <c r="DX187">
        <v>1</v>
      </c>
      <c r="EE187">
        <v>39174530</v>
      </c>
      <c r="EF187">
        <v>2</v>
      </c>
      <c r="EG187" t="s">
        <v>19</v>
      </c>
      <c r="EH187">
        <v>0</v>
      </c>
      <c r="EI187" t="s">
        <v>3</v>
      </c>
      <c r="EJ187">
        <v>1</v>
      </c>
      <c r="EK187">
        <v>16001</v>
      </c>
      <c r="EL187" t="s">
        <v>253</v>
      </c>
      <c r="EM187" t="s">
        <v>254</v>
      </c>
      <c r="EO187" t="s">
        <v>22</v>
      </c>
      <c r="EQ187">
        <v>131072</v>
      </c>
      <c r="ER187">
        <v>42.14</v>
      </c>
      <c r="ES187">
        <v>24.66</v>
      </c>
      <c r="ET187">
        <v>4.1500000000000004</v>
      </c>
      <c r="EU187">
        <v>0.23</v>
      </c>
      <c r="EV187">
        <v>13.33</v>
      </c>
      <c r="EW187">
        <v>1.47</v>
      </c>
      <c r="EX187">
        <v>0.02</v>
      </c>
      <c r="EY187">
        <v>0</v>
      </c>
      <c r="FQ187">
        <v>0</v>
      </c>
      <c r="FR187">
        <f t="shared" si="266"/>
        <v>0</v>
      </c>
      <c r="FS187">
        <v>0</v>
      </c>
      <c r="FT187" t="s">
        <v>23</v>
      </c>
      <c r="FU187" t="s">
        <v>24</v>
      </c>
      <c r="FX187">
        <v>115.2</v>
      </c>
      <c r="FY187">
        <v>70.55</v>
      </c>
      <c r="GA187" t="s">
        <v>3</v>
      </c>
      <c r="GD187">
        <v>0</v>
      </c>
      <c r="GF187">
        <v>381590339</v>
      </c>
      <c r="GG187">
        <v>1</v>
      </c>
      <c r="GH187">
        <v>1</v>
      </c>
      <c r="GI187">
        <v>4</v>
      </c>
      <c r="GJ187">
        <v>0</v>
      </c>
      <c r="GK187">
        <f>ROUND(R187*(S12)/100,2)</f>
        <v>0</v>
      </c>
      <c r="GL187">
        <f t="shared" si="267"/>
        <v>0</v>
      </c>
      <c r="GM187">
        <f t="shared" si="268"/>
        <v>2675.79</v>
      </c>
      <c r="GN187">
        <f t="shared" si="269"/>
        <v>2675.79</v>
      </c>
      <c r="GO187">
        <f t="shared" si="270"/>
        <v>0</v>
      </c>
      <c r="GP187">
        <f t="shared" si="271"/>
        <v>0</v>
      </c>
      <c r="GR187">
        <v>0</v>
      </c>
      <c r="GS187">
        <v>3</v>
      </c>
      <c r="GT187">
        <v>0</v>
      </c>
      <c r="GU187" t="s">
        <v>3</v>
      </c>
      <c r="GV187">
        <f t="shared" si="272"/>
        <v>0</v>
      </c>
      <c r="GW187">
        <v>1</v>
      </c>
      <c r="GX187">
        <f t="shared" si="273"/>
        <v>0</v>
      </c>
      <c r="HA187">
        <v>0</v>
      </c>
      <c r="HB187">
        <v>0</v>
      </c>
      <c r="IK187">
        <v>0</v>
      </c>
    </row>
    <row r="188" spans="1:255" x14ac:dyDescent="0.2">
      <c r="A188" s="2">
        <v>18</v>
      </c>
      <c r="B188" s="2">
        <v>1</v>
      </c>
      <c r="C188" s="2">
        <v>490</v>
      </c>
      <c r="D188" s="2"/>
      <c r="E188" s="2" t="s">
        <v>316</v>
      </c>
      <c r="F188" s="2" t="s">
        <v>317</v>
      </c>
      <c r="G188" s="2" t="s">
        <v>318</v>
      </c>
      <c r="H188" s="2" t="s">
        <v>99</v>
      </c>
      <c r="I188" s="2">
        <f>I186*J188</f>
        <v>1</v>
      </c>
      <c r="J188" s="2">
        <v>0.14285714285714285</v>
      </c>
      <c r="K188" s="2"/>
      <c r="L188" s="2"/>
      <c r="M188" s="2"/>
      <c r="N188" s="2"/>
      <c r="O188" s="2">
        <f t="shared" si="241"/>
        <v>178.64</v>
      </c>
      <c r="P188" s="2">
        <f t="shared" si="242"/>
        <v>178.64</v>
      </c>
      <c r="Q188" s="2">
        <f t="shared" si="243"/>
        <v>0</v>
      </c>
      <c r="R188" s="2">
        <f t="shared" si="244"/>
        <v>0</v>
      </c>
      <c r="S188" s="2">
        <f t="shared" si="245"/>
        <v>0</v>
      </c>
      <c r="T188" s="2">
        <f t="shared" si="246"/>
        <v>0</v>
      </c>
      <c r="U188" s="2">
        <f t="shared" si="247"/>
        <v>0</v>
      </c>
      <c r="V188" s="2">
        <f t="shared" si="248"/>
        <v>0</v>
      </c>
      <c r="W188" s="2">
        <f t="shared" si="249"/>
        <v>0</v>
      </c>
      <c r="X188" s="2">
        <f t="shared" si="250"/>
        <v>0</v>
      </c>
      <c r="Y188" s="2">
        <f t="shared" si="251"/>
        <v>0</v>
      </c>
      <c r="Z188" s="2"/>
      <c r="AA188" s="2">
        <v>39612628</v>
      </c>
      <c r="AB188" s="2">
        <f t="shared" si="252"/>
        <v>178.64</v>
      </c>
      <c r="AC188" s="2">
        <f t="shared" si="240"/>
        <v>178.64</v>
      </c>
      <c r="AD188" s="2">
        <f t="shared" ref="AD188:AD193" si="274">ROUND((((ET188)-(EU188))+AE188),6)</f>
        <v>0</v>
      </c>
      <c r="AE188" s="2">
        <f t="shared" ref="AE188:AF193" si="275">ROUND((EU188),6)</f>
        <v>0</v>
      </c>
      <c r="AF188" s="2">
        <f t="shared" si="275"/>
        <v>0</v>
      </c>
      <c r="AG188" s="2">
        <f t="shared" si="253"/>
        <v>0</v>
      </c>
      <c r="AH188" s="2">
        <f t="shared" ref="AH188:AI193" si="276">(EW188)</f>
        <v>0</v>
      </c>
      <c r="AI188" s="2">
        <f t="shared" si="276"/>
        <v>0</v>
      </c>
      <c r="AJ188" s="2">
        <f t="shared" si="254"/>
        <v>0</v>
      </c>
      <c r="AK188" s="2">
        <v>178.64</v>
      </c>
      <c r="AL188" s="2">
        <v>178.64</v>
      </c>
      <c r="AM188" s="2">
        <v>0</v>
      </c>
      <c r="AN188" s="2">
        <v>0</v>
      </c>
      <c r="AO188" s="2">
        <v>0</v>
      </c>
      <c r="AP188" s="2">
        <v>0</v>
      </c>
      <c r="AQ188" s="2">
        <v>0</v>
      </c>
      <c r="AR188" s="2">
        <v>0</v>
      </c>
      <c r="AS188" s="2">
        <v>0</v>
      </c>
      <c r="AT188" s="2">
        <v>115</v>
      </c>
      <c r="AU188" s="2">
        <v>71</v>
      </c>
      <c r="AV188" s="2">
        <v>1</v>
      </c>
      <c r="AW188" s="2">
        <v>1</v>
      </c>
      <c r="AX188" s="2"/>
      <c r="AY188" s="2"/>
      <c r="AZ188" s="2">
        <v>1</v>
      </c>
      <c r="BA188" s="2">
        <v>1</v>
      </c>
      <c r="BB188" s="2">
        <v>1</v>
      </c>
      <c r="BC188" s="2">
        <v>1</v>
      </c>
      <c r="BD188" s="2" t="s">
        <v>3</v>
      </c>
      <c r="BE188" s="2" t="s">
        <v>3</v>
      </c>
      <c r="BF188" s="2" t="s">
        <v>3</v>
      </c>
      <c r="BG188" s="2" t="s">
        <v>3</v>
      </c>
      <c r="BH188" s="2">
        <v>3</v>
      </c>
      <c r="BI188" s="2">
        <v>1</v>
      </c>
      <c r="BJ188" s="2" t="s">
        <v>319</v>
      </c>
      <c r="BK188" s="2"/>
      <c r="BL188" s="2"/>
      <c r="BM188" s="2">
        <v>16001</v>
      </c>
      <c r="BN188" s="2">
        <v>0</v>
      </c>
      <c r="BO188" s="2" t="s">
        <v>3</v>
      </c>
      <c r="BP188" s="2">
        <v>0</v>
      </c>
      <c r="BQ188" s="2">
        <v>2</v>
      </c>
      <c r="BR188" s="2">
        <v>0</v>
      </c>
      <c r="BS188" s="2">
        <v>1</v>
      </c>
      <c r="BT188" s="2">
        <v>1</v>
      </c>
      <c r="BU188" s="2">
        <v>1</v>
      </c>
      <c r="BV188" s="2">
        <v>1</v>
      </c>
      <c r="BW188" s="2">
        <v>1</v>
      </c>
      <c r="BX188" s="2">
        <v>1</v>
      </c>
      <c r="BY188" s="2" t="s">
        <v>3</v>
      </c>
      <c r="BZ188" s="2">
        <v>128</v>
      </c>
      <c r="CA188" s="2">
        <v>83</v>
      </c>
      <c r="CB188" s="2"/>
      <c r="CC188" s="2"/>
      <c r="CD188" s="2"/>
      <c r="CE188" s="2"/>
      <c r="CF188" s="2">
        <v>0</v>
      </c>
      <c r="CG188" s="2">
        <v>0</v>
      </c>
      <c r="CH188" s="2"/>
      <c r="CI188" s="2"/>
      <c r="CJ188" s="2"/>
      <c r="CK188" s="2"/>
      <c r="CL188" s="2"/>
      <c r="CM188" s="2">
        <v>0</v>
      </c>
      <c r="CN188" s="2" t="s">
        <v>3</v>
      </c>
      <c r="CO188" s="2">
        <v>0</v>
      </c>
      <c r="CP188" s="2">
        <f t="shared" si="255"/>
        <v>178.64</v>
      </c>
      <c r="CQ188" s="2">
        <f t="shared" si="256"/>
        <v>178.64</v>
      </c>
      <c r="CR188" s="2">
        <f t="shared" si="257"/>
        <v>0</v>
      </c>
      <c r="CS188" s="2">
        <f t="shared" si="258"/>
        <v>0</v>
      </c>
      <c r="CT188" s="2">
        <f t="shared" si="259"/>
        <v>0</v>
      </c>
      <c r="CU188" s="2">
        <f t="shared" si="260"/>
        <v>0</v>
      </c>
      <c r="CV188" s="2">
        <f t="shared" si="261"/>
        <v>0</v>
      </c>
      <c r="CW188" s="2">
        <f t="shared" si="262"/>
        <v>0</v>
      </c>
      <c r="CX188" s="2">
        <f t="shared" si="263"/>
        <v>0</v>
      </c>
      <c r="CY188" s="2">
        <f t="shared" si="264"/>
        <v>0</v>
      </c>
      <c r="CZ188" s="2">
        <f t="shared" si="265"/>
        <v>0</v>
      </c>
      <c r="DA188" s="2"/>
      <c r="DB188" s="2"/>
      <c r="DC188" s="2" t="s">
        <v>3</v>
      </c>
      <c r="DD188" s="2" t="s">
        <v>3</v>
      </c>
      <c r="DE188" s="2" t="s">
        <v>3</v>
      </c>
      <c r="DF188" s="2" t="s">
        <v>3</v>
      </c>
      <c r="DG188" s="2" t="s">
        <v>3</v>
      </c>
      <c r="DH188" s="2" t="s">
        <v>3</v>
      </c>
      <c r="DI188" s="2" t="s">
        <v>3</v>
      </c>
      <c r="DJ188" s="2" t="s">
        <v>3</v>
      </c>
      <c r="DK188" s="2" t="s">
        <v>3</v>
      </c>
      <c r="DL188" s="2" t="s">
        <v>3</v>
      </c>
      <c r="DM188" s="2" t="s">
        <v>3</v>
      </c>
      <c r="DN188" s="2">
        <v>0</v>
      </c>
      <c r="DO188" s="2">
        <v>0</v>
      </c>
      <c r="DP188" s="2">
        <v>1</v>
      </c>
      <c r="DQ188" s="2">
        <v>1</v>
      </c>
      <c r="DR188" s="2"/>
      <c r="DS188" s="2"/>
      <c r="DT188" s="2"/>
      <c r="DU188" s="2">
        <v>1010</v>
      </c>
      <c r="DV188" s="2" t="s">
        <v>99</v>
      </c>
      <c r="DW188" s="2" t="s">
        <v>99</v>
      </c>
      <c r="DX188" s="2">
        <v>1</v>
      </c>
      <c r="DY188" s="2"/>
      <c r="DZ188" s="2"/>
      <c r="EA188" s="2"/>
      <c r="EB188" s="2"/>
      <c r="EC188" s="2"/>
      <c r="ED188" s="2"/>
      <c r="EE188" s="2">
        <v>39174530</v>
      </c>
      <c r="EF188" s="2">
        <v>2</v>
      </c>
      <c r="EG188" s="2" t="s">
        <v>19</v>
      </c>
      <c r="EH188" s="2">
        <v>0</v>
      </c>
      <c r="EI188" s="2" t="s">
        <v>3</v>
      </c>
      <c r="EJ188" s="2">
        <v>1</v>
      </c>
      <c r="EK188" s="2">
        <v>16001</v>
      </c>
      <c r="EL188" s="2" t="s">
        <v>253</v>
      </c>
      <c r="EM188" s="2" t="s">
        <v>254</v>
      </c>
      <c r="EN188" s="2"/>
      <c r="EO188" s="2" t="s">
        <v>3</v>
      </c>
      <c r="EP188" s="2"/>
      <c r="EQ188" s="2">
        <v>0</v>
      </c>
      <c r="ER188" s="2">
        <v>178.64</v>
      </c>
      <c r="ES188" s="2">
        <v>178.64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>
        <v>0</v>
      </c>
      <c r="FR188" s="2">
        <f t="shared" si="266"/>
        <v>0</v>
      </c>
      <c r="FS188" s="2">
        <v>0</v>
      </c>
      <c r="FT188" s="2" t="s">
        <v>23</v>
      </c>
      <c r="FU188" s="2" t="s">
        <v>24</v>
      </c>
      <c r="FV188" s="2"/>
      <c r="FW188" s="2"/>
      <c r="FX188" s="2">
        <v>115.2</v>
      </c>
      <c r="FY188" s="2">
        <v>70.55</v>
      </c>
      <c r="FZ188" s="2"/>
      <c r="GA188" s="2" t="s">
        <v>3</v>
      </c>
      <c r="GB188" s="2"/>
      <c r="GC188" s="2"/>
      <c r="GD188" s="2">
        <v>0</v>
      </c>
      <c r="GE188" s="2"/>
      <c r="GF188" s="2">
        <v>1108816787</v>
      </c>
      <c r="GG188" s="2">
        <v>2</v>
      </c>
      <c r="GH188" s="2">
        <v>1</v>
      </c>
      <c r="GI188" s="2">
        <v>-2</v>
      </c>
      <c r="GJ188" s="2">
        <v>0</v>
      </c>
      <c r="GK188" s="2">
        <f>ROUND(R188*(R12)/100,2)</f>
        <v>0</v>
      </c>
      <c r="GL188" s="2">
        <f t="shared" si="267"/>
        <v>0</v>
      </c>
      <c r="GM188" s="2">
        <f t="shared" si="268"/>
        <v>178.64</v>
      </c>
      <c r="GN188" s="2">
        <f t="shared" si="269"/>
        <v>178.64</v>
      </c>
      <c r="GO188" s="2">
        <f t="shared" si="270"/>
        <v>0</v>
      </c>
      <c r="GP188" s="2">
        <f t="shared" si="271"/>
        <v>0</v>
      </c>
      <c r="GQ188" s="2"/>
      <c r="GR188" s="2">
        <v>0</v>
      </c>
      <c r="GS188" s="2">
        <v>3</v>
      </c>
      <c r="GT188" s="2">
        <v>0</v>
      </c>
      <c r="GU188" s="2" t="s">
        <v>3</v>
      </c>
      <c r="GV188" s="2">
        <f t="shared" si="272"/>
        <v>0</v>
      </c>
      <c r="GW188" s="2">
        <v>1</v>
      </c>
      <c r="GX188" s="2">
        <f t="shared" si="273"/>
        <v>0</v>
      </c>
      <c r="GY188" s="2"/>
      <c r="GZ188" s="2"/>
      <c r="HA188" s="2">
        <v>0</v>
      </c>
      <c r="HB188" s="2">
        <v>0</v>
      </c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>
        <v>0</v>
      </c>
      <c r="IL188" s="2"/>
      <c r="IM188" s="2"/>
      <c r="IN188" s="2"/>
      <c r="IO188" s="2"/>
      <c r="IP188" s="2"/>
      <c r="IQ188" s="2"/>
      <c r="IR188" s="2"/>
      <c r="IS188" s="2"/>
      <c r="IT188" s="2"/>
      <c r="IU188" s="2"/>
    </row>
    <row r="189" spans="1:255" x14ac:dyDescent="0.2">
      <c r="A189">
        <v>18</v>
      </c>
      <c r="B189">
        <v>1</v>
      </c>
      <c r="C189">
        <v>500</v>
      </c>
      <c r="E189" t="s">
        <v>316</v>
      </c>
      <c r="F189" t="s">
        <v>317</v>
      </c>
      <c r="G189" t="s">
        <v>318</v>
      </c>
      <c r="H189" t="s">
        <v>99</v>
      </c>
      <c r="I189">
        <f>I187*J189</f>
        <v>1</v>
      </c>
      <c r="J189">
        <v>0.14285714285714285</v>
      </c>
      <c r="O189">
        <f t="shared" si="241"/>
        <v>920</v>
      </c>
      <c r="P189">
        <f t="shared" si="242"/>
        <v>920</v>
      </c>
      <c r="Q189">
        <f t="shared" si="243"/>
        <v>0</v>
      </c>
      <c r="R189">
        <f t="shared" si="244"/>
        <v>0</v>
      </c>
      <c r="S189">
        <f t="shared" si="245"/>
        <v>0</v>
      </c>
      <c r="T189">
        <f t="shared" si="246"/>
        <v>0</v>
      </c>
      <c r="U189">
        <f t="shared" si="247"/>
        <v>0</v>
      </c>
      <c r="V189">
        <f t="shared" si="248"/>
        <v>0</v>
      </c>
      <c r="W189">
        <f t="shared" si="249"/>
        <v>0</v>
      </c>
      <c r="X189">
        <f t="shared" si="250"/>
        <v>0</v>
      </c>
      <c r="Y189">
        <f t="shared" si="251"/>
        <v>0</v>
      </c>
      <c r="AA189">
        <v>39612629</v>
      </c>
      <c r="AB189">
        <f t="shared" si="252"/>
        <v>178.64</v>
      </c>
      <c r="AC189">
        <f t="shared" si="240"/>
        <v>178.64</v>
      </c>
      <c r="AD189">
        <f t="shared" si="274"/>
        <v>0</v>
      </c>
      <c r="AE189">
        <f t="shared" si="275"/>
        <v>0</v>
      </c>
      <c r="AF189">
        <f t="shared" si="275"/>
        <v>0</v>
      </c>
      <c r="AG189">
        <f t="shared" si="253"/>
        <v>0</v>
      </c>
      <c r="AH189">
        <f t="shared" si="276"/>
        <v>0</v>
      </c>
      <c r="AI189">
        <f t="shared" si="276"/>
        <v>0</v>
      </c>
      <c r="AJ189">
        <f t="shared" si="254"/>
        <v>0</v>
      </c>
      <c r="AK189">
        <v>178.64</v>
      </c>
      <c r="AL189">
        <v>178.64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115</v>
      </c>
      <c r="AU189">
        <v>71</v>
      </c>
      <c r="AV189">
        <v>1</v>
      </c>
      <c r="AW189">
        <v>1</v>
      </c>
      <c r="AZ189">
        <v>5.15</v>
      </c>
      <c r="BA189">
        <v>1</v>
      </c>
      <c r="BB189">
        <v>1</v>
      </c>
      <c r="BC189">
        <v>5.15</v>
      </c>
      <c r="BD189" t="s">
        <v>3</v>
      </c>
      <c r="BE189" t="s">
        <v>3</v>
      </c>
      <c r="BF189" t="s">
        <v>3</v>
      </c>
      <c r="BG189" t="s">
        <v>3</v>
      </c>
      <c r="BH189">
        <v>3</v>
      </c>
      <c r="BI189">
        <v>1</v>
      </c>
      <c r="BJ189" t="s">
        <v>319</v>
      </c>
      <c r="BM189">
        <v>16001</v>
      </c>
      <c r="BN189">
        <v>0</v>
      </c>
      <c r="BO189" t="s">
        <v>3</v>
      </c>
      <c r="BP189">
        <v>0</v>
      </c>
      <c r="BQ189">
        <v>2</v>
      </c>
      <c r="BR189">
        <v>0</v>
      </c>
      <c r="BS189">
        <v>1</v>
      </c>
      <c r="BT189">
        <v>1</v>
      </c>
      <c r="BU189">
        <v>1</v>
      </c>
      <c r="BV189">
        <v>1</v>
      </c>
      <c r="BW189">
        <v>1</v>
      </c>
      <c r="BX189">
        <v>1</v>
      </c>
      <c r="BY189" t="s">
        <v>3</v>
      </c>
      <c r="BZ189">
        <v>128</v>
      </c>
      <c r="CA189">
        <v>83</v>
      </c>
      <c r="CF189">
        <v>0</v>
      </c>
      <c r="CG189">
        <v>0</v>
      </c>
      <c r="CM189">
        <v>0</v>
      </c>
      <c r="CN189" t="s">
        <v>3</v>
      </c>
      <c r="CO189">
        <v>0</v>
      </c>
      <c r="CP189">
        <f t="shared" si="255"/>
        <v>920</v>
      </c>
      <c r="CQ189">
        <f t="shared" si="256"/>
        <v>919.99599999999998</v>
      </c>
      <c r="CR189">
        <f t="shared" si="257"/>
        <v>0</v>
      </c>
      <c r="CS189">
        <f t="shared" si="258"/>
        <v>0</v>
      </c>
      <c r="CT189">
        <f t="shared" si="259"/>
        <v>0</v>
      </c>
      <c r="CU189">
        <f t="shared" si="260"/>
        <v>0</v>
      </c>
      <c r="CV189">
        <f t="shared" si="261"/>
        <v>0</v>
      </c>
      <c r="CW189">
        <f t="shared" si="262"/>
        <v>0</v>
      </c>
      <c r="CX189">
        <f t="shared" si="263"/>
        <v>0</v>
      </c>
      <c r="CY189">
        <f t="shared" si="264"/>
        <v>0</v>
      </c>
      <c r="CZ189">
        <f t="shared" si="265"/>
        <v>0</v>
      </c>
      <c r="DC189" t="s">
        <v>3</v>
      </c>
      <c r="DD189" t="s">
        <v>3</v>
      </c>
      <c r="DE189" t="s">
        <v>3</v>
      </c>
      <c r="DF189" t="s">
        <v>3</v>
      </c>
      <c r="DG189" t="s">
        <v>3</v>
      </c>
      <c r="DH189" t="s">
        <v>3</v>
      </c>
      <c r="DI189" t="s">
        <v>3</v>
      </c>
      <c r="DJ189" t="s">
        <v>3</v>
      </c>
      <c r="DK189" t="s">
        <v>3</v>
      </c>
      <c r="DL189" t="s">
        <v>3</v>
      </c>
      <c r="DM189" t="s">
        <v>3</v>
      </c>
      <c r="DN189">
        <v>0</v>
      </c>
      <c r="DO189">
        <v>0</v>
      </c>
      <c r="DP189">
        <v>1</v>
      </c>
      <c r="DQ189">
        <v>1</v>
      </c>
      <c r="DU189">
        <v>1010</v>
      </c>
      <c r="DV189" t="s">
        <v>99</v>
      </c>
      <c r="DW189" t="s">
        <v>99</v>
      </c>
      <c r="DX189">
        <v>1</v>
      </c>
      <c r="EE189">
        <v>39174530</v>
      </c>
      <c r="EF189">
        <v>2</v>
      </c>
      <c r="EG189" t="s">
        <v>19</v>
      </c>
      <c r="EH189">
        <v>0</v>
      </c>
      <c r="EI189" t="s">
        <v>3</v>
      </c>
      <c r="EJ189">
        <v>1</v>
      </c>
      <c r="EK189">
        <v>16001</v>
      </c>
      <c r="EL189" t="s">
        <v>253</v>
      </c>
      <c r="EM189" t="s">
        <v>254</v>
      </c>
      <c r="EO189" t="s">
        <v>3</v>
      </c>
      <c r="EQ189">
        <v>0</v>
      </c>
      <c r="ER189">
        <v>178.64</v>
      </c>
      <c r="ES189">
        <v>178.64</v>
      </c>
      <c r="ET189">
        <v>0</v>
      </c>
      <c r="EU189">
        <v>0</v>
      </c>
      <c r="EV189">
        <v>0</v>
      </c>
      <c r="EW189">
        <v>0</v>
      </c>
      <c r="EX189">
        <v>0</v>
      </c>
      <c r="FQ189">
        <v>0</v>
      </c>
      <c r="FR189">
        <f t="shared" si="266"/>
        <v>0</v>
      </c>
      <c r="FS189">
        <v>0</v>
      </c>
      <c r="FT189" t="s">
        <v>23</v>
      </c>
      <c r="FU189" t="s">
        <v>24</v>
      </c>
      <c r="FX189">
        <v>115.2</v>
      </c>
      <c r="FY189">
        <v>70.55</v>
      </c>
      <c r="GA189" t="s">
        <v>3</v>
      </c>
      <c r="GD189">
        <v>0</v>
      </c>
      <c r="GF189">
        <v>1108816787</v>
      </c>
      <c r="GG189">
        <v>1</v>
      </c>
      <c r="GH189">
        <v>1</v>
      </c>
      <c r="GI189">
        <v>4</v>
      </c>
      <c r="GJ189">
        <v>0</v>
      </c>
      <c r="GK189">
        <f>ROUND(R189*(S12)/100,2)</f>
        <v>0</v>
      </c>
      <c r="GL189">
        <f t="shared" si="267"/>
        <v>0</v>
      </c>
      <c r="GM189">
        <f t="shared" si="268"/>
        <v>920</v>
      </c>
      <c r="GN189">
        <f t="shared" si="269"/>
        <v>920</v>
      </c>
      <c r="GO189">
        <f t="shared" si="270"/>
        <v>0</v>
      </c>
      <c r="GP189">
        <f t="shared" si="271"/>
        <v>0</v>
      </c>
      <c r="GR189">
        <v>0</v>
      </c>
      <c r="GS189">
        <v>3</v>
      </c>
      <c r="GT189">
        <v>0</v>
      </c>
      <c r="GU189" t="s">
        <v>3</v>
      </c>
      <c r="GV189">
        <f t="shared" si="272"/>
        <v>0</v>
      </c>
      <c r="GW189">
        <v>1</v>
      </c>
      <c r="GX189">
        <f t="shared" si="273"/>
        <v>0</v>
      </c>
      <c r="HA189">
        <v>0</v>
      </c>
      <c r="HB189">
        <v>0</v>
      </c>
      <c r="IK189">
        <v>0</v>
      </c>
    </row>
    <row r="190" spans="1:255" x14ac:dyDescent="0.2">
      <c r="A190" s="2">
        <v>18</v>
      </c>
      <c r="B190" s="2">
        <v>1</v>
      </c>
      <c r="C190" s="2">
        <v>491</v>
      </c>
      <c r="D190" s="2"/>
      <c r="E190" s="2" t="s">
        <v>320</v>
      </c>
      <c r="F190" s="2" t="s">
        <v>321</v>
      </c>
      <c r="G190" s="2" t="s">
        <v>322</v>
      </c>
      <c r="H190" s="2" t="s">
        <v>99</v>
      </c>
      <c r="I190" s="2">
        <f>I186*J190</f>
        <v>1</v>
      </c>
      <c r="J190" s="2">
        <v>0.14285714285714285</v>
      </c>
      <c r="K190" s="2"/>
      <c r="L190" s="2"/>
      <c r="M190" s="2"/>
      <c r="N190" s="2"/>
      <c r="O190" s="2">
        <f t="shared" si="241"/>
        <v>235.39</v>
      </c>
      <c r="P190" s="2">
        <f t="shared" si="242"/>
        <v>235.39</v>
      </c>
      <c r="Q190" s="2">
        <f t="shared" si="243"/>
        <v>0</v>
      </c>
      <c r="R190" s="2">
        <f t="shared" si="244"/>
        <v>0</v>
      </c>
      <c r="S190" s="2">
        <f t="shared" si="245"/>
        <v>0</v>
      </c>
      <c r="T190" s="2">
        <f t="shared" si="246"/>
        <v>0</v>
      </c>
      <c r="U190" s="2">
        <f t="shared" si="247"/>
        <v>0</v>
      </c>
      <c r="V190" s="2">
        <f t="shared" si="248"/>
        <v>0</v>
      </c>
      <c r="W190" s="2">
        <f t="shared" si="249"/>
        <v>0</v>
      </c>
      <c r="X190" s="2">
        <f t="shared" si="250"/>
        <v>0</v>
      </c>
      <c r="Y190" s="2">
        <f t="shared" si="251"/>
        <v>0</v>
      </c>
      <c r="Z190" s="2"/>
      <c r="AA190" s="2">
        <v>39612628</v>
      </c>
      <c r="AB190" s="2">
        <f t="shared" si="252"/>
        <v>235.39</v>
      </c>
      <c r="AC190" s="2">
        <f t="shared" si="240"/>
        <v>235.39</v>
      </c>
      <c r="AD190" s="2">
        <f t="shared" si="274"/>
        <v>0</v>
      </c>
      <c r="AE190" s="2">
        <f t="shared" si="275"/>
        <v>0</v>
      </c>
      <c r="AF190" s="2">
        <f t="shared" si="275"/>
        <v>0</v>
      </c>
      <c r="AG190" s="2">
        <f t="shared" si="253"/>
        <v>0</v>
      </c>
      <c r="AH190" s="2">
        <f t="shared" si="276"/>
        <v>0</v>
      </c>
      <c r="AI190" s="2">
        <f t="shared" si="276"/>
        <v>0</v>
      </c>
      <c r="AJ190" s="2">
        <f t="shared" si="254"/>
        <v>0</v>
      </c>
      <c r="AK190" s="2">
        <v>235.39</v>
      </c>
      <c r="AL190" s="2">
        <v>235.39</v>
      </c>
      <c r="AM190" s="2">
        <v>0</v>
      </c>
      <c r="AN190" s="2">
        <v>0</v>
      </c>
      <c r="AO190" s="2">
        <v>0</v>
      </c>
      <c r="AP190" s="2">
        <v>0</v>
      </c>
      <c r="AQ190" s="2">
        <v>0</v>
      </c>
      <c r="AR190" s="2">
        <v>0</v>
      </c>
      <c r="AS190" s="2">
        <v>0</v>
      </c>
      <c r="AT190" s="2">
        <v>115</v>
      </c>
      <c r="AU190" s="2">
        <v>71</v>
      </c>
      <c r="AV190" s="2">
        <v>1</v>
      </c>
      <c r="AW190" s="2">
        <v>1</v>
      </c>
      <c r="AX190" s="2"/>
      <c r="AY190" s="2"/>
      <c r="AZ190" s="2">
        <v>1</v>
      </c>
      <c r="BA190" s="2">
        <v>1</v>
      </c>
      <c r="BB190" s="2">
        <v>1</v>
      </c>
      <c r="BC190" s="2">
        <v>1</v>
      </c>
      <c r="BD190" s="2" t="s">
        <v>3</v>
      </c>
      <c r="BE190" s="2" t="s">
        <v>3</v>
      </c>
      <c r="BF190" s="2" t="s">
        <v>3</v>
      </c>
      <c r="BG190" s="2" t="s">
        <v>3</v>
      </c>
      <c r="BH190" s="2">
        <v>3</v>
      </c>
      <c r="BI190" s="2">
        <v>1</v>
      </c>
      <c r="BJ190" s="2" t="s">
        <v>323</v>
      </c>
      <c r="BK190" s="2"/>
      <c r="BL190" s="2"/>
      <c r="BM190" s="2">
        <v>16001</v>
      </c>
      <c r="BN190" s="2">
        <v>0</v>
      </c>
      <c r="BO190" s="2" t="s">
        <v>3</v>
      </c>
      <c r="BP190" s="2">
        <v>0</v>
      </c>
      <c r="BQ190" s="2">
        <v>2</v>
      </c>
      <c r="BR190" s="2">
        <v>0</v>
      </c>
      <c r="BS190" s="2">
        <v>1</v>
      </c>
      <c r="BT190" s="2">
        <v>1</v>
      </c>
      <c r="BU190" s="2">
        <v>1</v>
      </c>
      <c r="BV190" s="2">
        <v>1</v>
      </c>
      <c r="BW190" s="2">
        <v>1</v>
      </c>
      <c r="BX190" s="2">
        <v>1</v>
      </c>
      <c r="BY190" s="2" t="s">
        <v>3</v>
      </c>
      <c r="BZ190" s="2">
        <v>128</v>
      </c>
      <c r="CA190" s="2">
        <v>83</v>
      </c>
      <c r="CB190" s="2"/>
      <c r="CC190" s="2"/>
      <c r="CD190" s="2"/>
      <c r="CE190" s="2"/>
      <c r="CF190" s="2">
        <v>0</v>
      </c>
      <c r="CG190" s="2">
        <v>0</v>
      </c>
      <c r="CH190" s="2"/>
      <c r="CI190" s="2"/>
      <c r="CJ190" s="2"/>
      <c r="CK190" s="2"/>
      <c r="CL190" s="2"/>
      <c r="CM190" s="2">
        <v>0</v>
      </c>
      <c r="CN190" s="2" t="s">
        <v>3</v>
      </c>
      <c r="CO190" s="2">
        <v>0</v>
      </c>
      <c r="CP190" s="2">
        <f t="shared" si="255"/>
        <v>235.39</v>
      </c>
      <c r="CQ190" s="2">
        <f t="shared" si="256"/>
        <v>235.39</v>
      </c>
      <c r="CR190" s="2">
        <f t="shared" si="257"/>
        <v>0</v>
      </c>
      <c r="CS190" s="2">
        <f t="shared" si="258"/>
        <v>0</v>
      </c>
      <c r="CT190" s="2">
        <f t="shared" si="259"/>
        <v>0</v>
      </c>
      <c r="CU190" s="2">
        <f t="shared" si="260"/>
        <v>0</v>
      </c>
      <c r="CV190" s="2">
        <f t="shared" si="261"/>
        <v>0</v>
      </c>
      <c r="CW190" s="2">
        <f t="shared" si="262"/>
        <v>0</v>
      </c>
      <c r="CX190" s="2">
        <f t="shared" si="263"/>
        <v>0</v>
      </c>
      <c r="CY190" s="2">
        <f t="shared" si="264"/>
        <v>0</v>
      </c>
      <c r="CZ190" s="2">
        <f t="shared" si="265"/>
        <v>0</v>
      </c>
      <c r="DA190" s="2"/>
      <c r="DB190" s="2"/>
      <c r="DC190" s="2" t="s">
        <v>3</v>
      </c>
      <c r="DD190" s="2" t="s">
        <v>3</v>
      </c>
      <c r="DE190" s="2" t="s">
        <v>3</v>
      </c>
      <c r="DF190" s="2" t="s">
        <v>3</v>
      </c>
      <c r="DG190" s="2" t="s">
        <v>3</v>
      </c>
      <c r="DH190" s="2" t="s">
        <v>3</v>
      </c>
      <c r="DI190" s="2" t="s">
        <v>3</v>
      </c>
      <c r="DJ190" s="2" t="s">
        <v>3</v>
      </c>
      <c r="DK190" s="2" t="s">
        <v>3</v>
      </c>
      <c r="DL190" s="2" t="s">
        <v>3</v>
      </c>
      <c r="DM190" s="2" t="s">
        <v>3</v>
      </c>
      <c r="DN190" s="2">
        <v>0</v>
      </c>
      <c r="DO190" s="2">
        <v>0</v>
      </c>
      <c r="DP190" s="2">
        <v>1</v>
      </c>
      <c r="DQ190" s="2">
        <v>1</v>
      </c>
      <c r="DR190" s="2"/>
      <c r="DS190" s="2"/>
      <c r="DT190" s="2"/>
      <c r="DU190" s="2">
        <v>1010</v>
      </c>
      <c r="DV190" s="2" t="s">
        <v>99</v>
      </c>
      <c r="DW190" s="2" t="s">
        <v>99</v>
      </c>
      <c r="DX190" s="2">
        <v>1</v>
      </c>
      <c r="DY190" s="2"/>
      <c r="DZ190" s="2"/>
      <c r="EA190" s="2"/>
      <c r="EB190" s="2"/>
      <c r="EC190" s="2"/>
      <c r="ED190" s="2"/>
      <c r="EE190" s="2">
        <v>39174530</v>
      </c>
      <c r="EF190" s="2">
        <v>2</v>
      </c>
      <c r="EG190" s="2" t="s">
        <v>19</v>
      </c>
      <c r="EH190" s="2">
        <v>0</v>
      </c>
      <c r="EI190" s="2" t="s">
        <v>3</v>
      </c>
      <c r="EJ190" s="2">
        <v>1</v>
      </c>
      <c r="EK190" s="2">
        <v>16001</v>
      </c>
      <c r="EL190" s="2" t="s">
        <v>253</v>
      </c>
      <c r="EM190" s="2" t="s">
        <v>254</v>
      </c>
      <c r="EN190" s="2"/>
      <c r="EO190" s="2" t="s">
        <v>3</v>
      </c>
      <c r="EP190" s="2"/>
      <c r="EQ190" s="2">
        <v>0</v>
      </c>
      <c r="ER190" s="2">
        <v>235.39</v>
      </c>
      <c r="ES190" s="2">
        <v>235.39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>
        <v>0</v>
      </c>
      <c r="FR190" s="2">
        <f t="shared" si="266"/>
        <v>0</v>
      </c>
      <c r="FS190" s="2">
        <v>0</v>
      </c>
      <c r="FT190" s="2" t="s">
        <v>23</v>
      </c>
      <c r="FU190" s="2" t="s">
        <v>24</v>
      </c>
      <c r="FV190" s="2"/>
      <c r="FW190" s="2"/>
      <c r="FX190" s="2">
        <v>115.2</v>
      </c>
      <c r="FY190" s="2">
        <v>70.55</v>
      </c>
      <c r="FZ190" s="2"/>
      <c r="GA190" s="2" t="s">
        <v>3</v>
      </c>
      <c r="GB190" s="2"/>
      <c r="GC190" s="2"/>
      <c r="GD190" s="2">
        <v>0</v>
      </c>
      <c r="GE190" s="2"/>
      <c r="GF190" s="2">
        <v>1625255061</v>
      </c>
      <c r="GG190" s="2">
        <v>2</v>
      </c>
      <c r="GH190" s="2">
        <v>1</v>
      </c>
      <c r="GI190" s="2">
        <v>-2</v>
      </c>
      <c r="GJ190" s="2">
        <v>0</v>
      </c>
      <c r="GK190" s="2">
        <f>ROUND(R190*(R12)/100,2)</f>
        <v>0</v>
      </c>
      <c r="GL190" s="2">
        <f t="shared" si="267"/>
        <v>0</v>
      </c>
      <c r="GM190" s="2">
        <f t="shared" si="268"/>
        <v>235.39</v>
      </c>
      <c r="GN190" s="2">
        <f t="shared" si="269"/>
        <v>235.39</v>
      </c>
      <c r="GO190" s="2">
        <f t="shared" si="270"/>
        <v>0</v>
      </c>
      <c r="GP190" s="2">
        <f t="shared" si="271"/>
        <v>0</v>
      </c>
      <c r="GQ190" s="2"/>
      <c r="GR190" s="2">
        <v>0</v>
      </c>
      <c r="GS190" s="2">
        <v>3</v>
      </c>
      <c r="GT190" s="2">
        <v>0</v>
      </c>
      <c r="GU190" s="2" t="s">
        <v>3</v>
      </c>
      <c r="GV190" s="2">
        <f t="shared" si="272"/>
        <v>0</v>
      </c>
      <c r="GW190" s="2">
        <v>1</v>
      </c>
      <c r="GX190" s="2">
        <f t="shared" si="273"/>
        <v>0</v>
      </c>
      <c r="GY190" s="2"/>
      <c r="GZ190" s="2"/>
      <c r="HA190" s="2">
        <v>0</v>
      </c>
      <c r="HB190" s="2">
        <v>0</v>
      </c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>
        <v>0</v>
      </c>
      <c r="IL190" s="2"/>
      <c r="IM190" s="2"/>
      <c r="IN190" s="2"/>
      <c r="IO190" s="2"/>
      <c r="IP190" s="2"/>
      <c r="IQ190" s="2"/>
      <c r="IR190" s="2"/>
      <c r="IS190" s="2"/>
      <c r="IT190" s="2"/>
      <c r="IU190" s="2"/>
    </row>
    <row r="191" spans="1:255" x14ac:dyDescent="0.2">
      <c r="A191">
        <v>18</v>
      </c>
      <c r="B191">
        <v>1</v>
      </c>
      <c r="C191">
        <v>501</v>
      </c>
      <c r="E191" t="s">
        <v>320</v>
      </c>
      <c r="F191" t="s">
        <v>321</v>
      </c>
      <c r="G191" t="s">
        <v>322</v>
      </c>
      <c r="H191" t="s">
        <v>99</v>
      </c>
      <c r="I191">
        <f>I187*J191</f>
        <v>1</v>
      </c>
      <c r="J191">
        <v>0.14285714285714285</v>
      </c>
      <c r="O191">
        <f t="shared" si="241"/>
        <v>1212.26</v>
      </c>
      <c r="P191">
        <f t="shared" si="242"/>
        <v>1212.26</v>
      </c>
      <c r="Q191">
        <f t="shared" si="243"/>
        <v>0</v>
      </c>
      <c r="R191">
        <f t="shared" si="244"/>
        <v>0</v>
      </c>
      <c r="S191">
        <f t="shared" si="245"/>
        <v>0</v>
      </c>
      <c r="T191">
        <f t="shared" si="246"/>
        <v>0</v>
      </c>
      <c r="U191">
        <f t="shared" si="247"/>
        <v>0</v>
      </c>
      <c r="V191">
        <f t="shared" si="248"/>
        <v>0</v>
      </c>
      <c r="W191">
        <f t="shared" si="249"/>
        <v>0</v>
      </c>
      <c r="X191">
        <f t="shared" si="250"/>
        <v>0</v>
      </c>
      <c r="Y191">
        <f t="shared" si="251"/>
        <v>0</v>
      </c>
      <c r="AA191">
        <v>39612629</v>
      </c>
      <c r="AB191">
        <f t="shared" si="252"/>
        <v>235.39</v>
      </c>
      <c r="AC191">
        <f t="shared" si="240"/>
        <v>235.39</v>
      </c>
      <c r="AD191">
        <f t="shared" si="274"/>
        <v>0</v>
      </c>
      <c r="AE191">
        <f t="shared" si="275"/>
        <v>0</v>
      </c>
      <c r="AF191">
        <f t="shared" si="275"/>
        <v>0</v>
      </c>
      <c r="AG191">
        <f t="shared" si="253"/>
        <v>0</v>
      </c>
      <c r="AH191">
        <f t="shared" si="276"/>
        <v>0</v>
      </c>
      <c r="AI191">
        <f t="shared" si="276"/>
        <v>0</v>
      </c>
      <c r="AJ191">
        <f t="shared" si="254"/>
        <v>0</v>
      </c>
      <c r="AK191">
        <v>235.39</v>
      </c>
      <c r="AL191">
        <v>235.39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115</v>
      </c>
      <c r="AU191">
        <v>71</v>
      </c>
      <c r="AV191">
        <v>1</v>
      </c>
      <c r="AW191">
        <v>1</v>
      </c>
      <c r="AZ191">
        <v>5.15</v>
      </c>
      <c r="BA191">
        <v>1</v>
      </c>
      <c r="BB191">
        <v>1</v>
      </c>
      <c r="BC191">
        <v>5.15</v>
      </c>
      <c r="BD191" t="s">
        <v>3</v>
      </c>
      <c r="BE191" t="s">
        <v>3</v>
      </c>
      <c r="BF191" t="s">
        <v>3</v>
      </c>
      <c r="BG191" t="s">
        <v>3</v>
      </c>
      <c r="BH191">
        <v>3</v>
      </c>
      <c r="BI191">
        <v>1</v>
      </c>
      <c r="BJ191" t="s">
        <v>323</v>
      </c>
      <c r="BM191">
        <v>16001</v>
      </c>
      <c r="BN191">
        <v>0</v>
      </c>
      <c r="BO191" t="s">
        <v>3</v>
      </c>
      <c r="BP191">
        <v>0</v>
      </c>
      <c r="BQ191">
        <v>2</v>
      </c>
      <c r="BR191">
        <v>0</v>
      </c>
      <c r="BS191">
        <v>1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3</v>
      </c>
      <c r="BZ191">
        <v>128</v>
      </c>
      <c r="CA191">
        <v>83</v>
      </c>
      <c r="CF191">
        <v>0</v>
      </c>
      <c r="CG191">
        <v>0</v>
      </c>
      <c r="CM191">
        <v>0</v>
      </c>
      <c r="CN191" t="s">
        <v>3</v>
      </c>
      <c r="CO191">
        <v>0</v>
      </c>
      <c r="CP191">
        <f t="shared" si="255"/>
        <v>1212.26</v>
      </c>
      <c r="CQ191">
        <f t="shared" si="256"/>
        <v>1212.2584999999999</v>
      </c>
      <c r="CR191">
        <f t="shared" si="257"/>
        <v>0</v>
      </c>
      <c r="CS191">
        <f t="shared" si="258"/>
        <v>0</v>
      </c>
      <c r="CT191">
        <f t="shared" si="259"/>
        <v>0</v>
      </c>
      <c r="CU191">
        <f t="shared" si="260"/>
        <v>0</v>
      </c>
      <c r="CV191">
        <f t="shared" si="261"/>
        <v>0</v>
      </c>
      <c r="CW191">
        <f t="shared" si="262"/>
        <v>0</v>
      </c>
      <c r="CX191">
        <f t="shared" si="263"/>
        <v>0</v>
      </c>
      <c r="CY191">
        <f t="shared" si="264"/>
        <v>0</v>
      </c>
      <c r="CZ191">
        <f t="shared" si="265"/>
        <v>0</v>
      </c>
      <c r="DC191" t="s">
        <v>3</v>
      </c>
      <c r="DD191" t="s">
        <v>3</v>
      </c>
      <c r="DE191" t="s">
        <v>3</v>
      </c>
      <c r="DF191" t="s">
        <v>3</v>
      </c>
      <c r="DG191" t="s">
        <v>3</v>
      </c>
      <c r="DH191" t="s">
        <v>3</v>
      </c>
      <c r="DI191" t="s">
        <v>3</v>
      </c>
      <c r="DJ191" t="s">
        <v>3</v>
      </c>
      <c r="DK191" t="s">
        <v>3</v>
      </c>
      <c r="DL191" t="s">
        <v>3</v>
      </c>
      <c r="DM191" t="s">
        <v>3</v>
      </c>
      <c r="DN191">
        <v>0</v>
      </c>
      <c r="DO191">
        <v>0</v>
      </c>
      <c r="DP191">
        <v>1</v>
      </c>
      <c r="DQ191">
        <v>1</v>
      </c>
      <c r="DU191">
        <v>1010</v>
      </c>
      <c r="DV191" t="s">
        <v>99</v>
      </c>
      <c r="DW191" t="s">
        <v>99</v>
      </c>
      <c r="DX191">
        <v>1</v>
      </c>
      <c r="EE191">
        <v>39174530</v>
      </c>
      <c r="EF191">
        <v>2</v>
      </c>
      <c r="EG191" t="s">
        <v>19</v>
      </c>
      <c r="EH191">
        <v>0</v>
      </c>
      <c r="EI191" t="s">
        <v>3</v>
      </c>
      <c r="EJ191">
        <v>1</v>
      </c>
      <c r="EK191">
        <v>16001</v>
      </c>
      <c r="EL191" t="s">
        <v>253</v>
      </c>
      <c r="EM191" t="s">
        <v>254</v>
      </c>
      <c r="EO191" t="s">
        <v>3</v>
      </c>
      <c r="EQ191">
        <v>0</v>
      </c>
      <c r="ER191">
        <v>235.39</v>
      </c>
      <c r="ES191">
        <v>235.39</v>
      </c>
      <c r="ET191">
        <v>0</v>
      </c>
      <c r="EU191">
        <v>0</v>
      </c>
      <c r="EV191">
        <v>0</v>
      </c>
      <c r="EW191">
        <v>0</v>
      </c>
      <c r="EX191">
        <v>0</v>
      </c>
      <c r="FQ191">
        <v>0</v>
      </c>
      <c r="FR191">
        <f t="shared" si="266"/>
        <v>0</v>
      </c>
      <c r="FS191">
        <v>0</v>
      </c>
      <c r="FT191" t="s">
        <v>23</v>
      </c>
      <c r="FU191" t="s">
        <v>24</v>
      </c>
      <c r="FX191">
        <v>115.2</v>
      </c>
      <c r="FY191">
        <v>70.55</v>
      </c>
      <c r="GA191" t="s">
        <v>3</v>
      </c>
      <c r="GD191">
        <v>0</v>
      </c>
      <c r="GF191">
        <v>1625255061</v>
      </c>
      <c r="GG191">
        <v>1</v>
      </c>
      <c r="GH191">
        <v>1</v>
      </c>
      <c r="GI191">
        <v>4</v>
      </c>
      <c r="GJ191">
        <v>0</v>
      </c>
      <c r="GK191">
        <f>ROUND(R191*(S12)/100,2)</f>
        <v>0</v>
      </c>
      <c r="GL191">
        <f t="shared" si="267"/>
        <v>0</v>
      </c>
      <c r="GM191">
        <f t="shared" si="268"/>
        <v>1212.26</v>
      </c>
      <c r="GN191">
        <f t="shared" si="269"/>
        <v>1212.26</v>
      </c>
      <c r="GO191">
        <f t="shared" si="270"/>
        <v>0</v>
      </c>
      <c r="GP191">
        <f t="shared" si="271"/>
        <v>0</v>
      </c>
      <c r="GR191">
        <v>0</v>
      </c>
      <c r="GS191">
        <v>3</v>
      </c>
      <c r="GT191">
        <v>0</v>
      </c>
      <c r="GU191" t="s">
        <v>3</v>
      </c>
      <c r="GV191">
        <f t="shared" si="272"/>
        <v>0</v>
      </c>
      <c r="GW191">
        <v>1</v>
      </c>
      <c r="GX191">
        <f t="shared" si="273"/>
        <v>0</v>
      </c>
      <c r="HA191">
        <v>0</v>
      </c>
      <c r="HB191">
        <v>0</v>
      </c>
      <c r="IK191">
        <v>0</v>
      </c>
    </row>
    <row r="192" spans="1:255" x14ac:dyDescent="0.2">
      <c r="A192" s="2">
        <v>18</v>
      </c>
      <c r="B192" s="2">
        <v>1</v>
      </c>
      <c r="C192" s="2">
        <v>492</v>
      </c>
      <c r="D192" s="2"/>
      <c r="E192" s="2" t="s">
        <v>324</v>
      </c>
      <c r="F192" s="2" t="s">
        <v>325</v>
      </c>
      <c r="G192" s="2" t="s">
        <v>326</v>
      </c>
      <c r="H192" s="2" t="s">
        <v>99</v>
      </c>
      <c r="I192" s="2">
        <f>I186*J192</f>
        <v>5</v>
      </c>
      <c r="J192" s="2">
        <v>0.7142857142857143</v>
      </c>
      <c r="K192" s="2"/>
      <c r="L192" s="2"/>
      <c r="M192" s="2"/>
      <c r="N192" s="2"/>
      <c r="O192" s="2">
        <f t="shared" si="241"/>
        <v>297.25</v>
      </c>
      <c r="P192" s="2">
        <f t="shared" si="242"/>
        <v>297.25</v>
      </c>
      <c r="Q192" s="2">
        <f t="shared" si="243"/>
        <v>0</v>
      </c>
      <c r="R192" s="2">
        <f t="shared" si="244"/>
        <v>0</v>
      </c>
      <c r="S192" s="2">
        <f t="shared" si="245"/>
        <v>0</v>
      </c>
      <c r="T192" s="2">
        <f t="shared" si="246"/>
        <v>0</v>
      </c>
      <c r="U192" s="2">
        <f t="shared" si="247"/>
        <v>0</v>
      </c>
      <c r="V192" s="2">
        <f t="shared" si="248"/>
        <v>0</v>
      </c>
      <c r="W192" s="2">
        <f t="shared" si="249"/>
        <v>0</v>
      </c>
      <c r="X192" s="2">
        <f t="shared" si="250"/>
        <v>0</v>
      </c>
      <c r="Y192" s="2">
        <f t="shared" si="251"/>
        <v>0</v>
      </c>
      <c r="Z192" s="2"/>
      <c r="AA192" s="2">
        <v>39612628</v>
      </c>
      <c r="AB192" s="2">
        <f t="shared" si="252"/>
        <v>59.45</v>
      </c>
      <c r="AC192" s="2">
        <f t="shared" si="240"/>
        <v>59.45</v>
      </c>
      <c r="AD192" s="2">
        <f t="shared" si="274"/>
        <v>0</v>
      </c>
      <c r="AE192" s="2">
        <f t="shared" si="275"/>
        <v>0</v>
      </c>
      <c r="AF192" s="2">
        <f t="shared" si="275"/>
        <v>0</v>
      </c>
      <c r="AG192" s="2">
        <f t="shared" si="253"/>
        <v>0</v>
      </c>
      <c r="AH192" s="2">
        <f t="shared" si="276"/>
        <v>0</v>
      </c>
      <c r="AI192" s="2">
        <f t="shared" si="276"/>
        <v>0</v>
      </c>
      <c r="AJ192" s="2">
        <f t="shared" si="254"/>
        <v>0</v>
      </c>
      <c r="AK192" s="2">
        <v>59.45</v>
      </c>
      <c r="AL192" s="2">
        <v>59.45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 s="2">
        <v>0</v>
      </c>
      <c r="AT192" s="2">
        <v>115</v>
      </c>
      <c r="AU192" s="2">
        <v>71</v>
      </c>
      <c r="AV192" s="2">
        <v>1</v>
      </c>
      <c r="AW192" s="2">
        <v>1</v>
      </c>
      <c r="AX192" s="2"/>
      <c r="AY192" s="2"/>
      <c r="AZ192" s="2">
        <v>1</v>
      </c>
      <c r="BA192" s="2">
        <v>1</v>
      </c>
      <c r="BB192" s="2">
        <v>1</v>
      </c>
      <c r="BC192" s="2">
        <v>1</v>
      </c>
      <c r="BD192" s="2" t="s">
        <v>3</v>
      </c>
      <c r="BE192" s="2" t="s">
        <v>3</v>
      </c>
      <c r="BF192" s="2" t="s">
        <v>3</v>
      </c>
      <c r="BG192" s="2" t="s">
        <v>3</v>
      </c>
      <c r="BH192" s="2">
        <v>3</v>
      </c>
      <c r="BI192" s="2">
        <v>1</v>
      </c>
      <c r="BJ192" s="2" t="s">
        <v>327</v>
      </c>
      <c r="BK192" s="2"/>
      <c r="BL192" s="2"/>
      <c r="BM192" s="2">
        <v>16001</v>
      </c>
      <c r="BN192" s="2">
        <v>0</v>
      </c>
      <c r="BO192" s="2" t="s">
        <v>3</v>
      </c>
      <c r="BP192" s="2">
        <v>0</v>
      </c>
      <c r="BQ192" s="2">
        <v>2</v>
      </c>
      <c r="BR192" s="2">
        <v>0</v>
      </c>
      <c r="BS192" s="2">
        <v>1</v>
      </c>
      <c r="BT192" s="2">
        <v>1</v>
      </c>
      <c r="BU192" s="2">
        <v>1</v>
      </c>
      <c r="BV192" s="2">
        <v>1</v>
      </c>
      <c r="BW192" s="2">
        <v>1</v>
      </c>
      <c r="BX192" s="2">
        <v>1</v>
      </c>
      <c r="BY192" s="2" t="s">
        <v>3</v>
      </c>
      <c r="BZ192" s="2">
        <v>128</v>
      </c>
      <c r="CA192" s="2">
        <v>83</v>
      </c>
      <c r="CB192" s="2"/>
      <c r="CC192" s="2"/>
      <c r="CD192" s="2"/>
      <c r="CE192" s="2"/>
      <c r="CF192" s="2">
        <v>0</v>
      </c>
      <c r="CG192" s="2">
        <v>0</v>
      </c>
      <c r="CH192" s="2"/>
      <c r="CI192" s="2"/>
      <c r="CJ192" s="2"/>
      <c r="CK192" s="2"/>
      <c r="CL192" s="2"/>
      <c r="CM192" s="2">
        <v>0</v>
      </c>
      <c r="CN192" s="2" t="s">
        <v>3</v>
      </c>
      <c r="CO192" s="2">
        <v>0</v>
      </c>
      <c r="CP192" s="2">
        <f t="shared" si="255"/>
        <v>297.25</v>
      </c>
      <c r="CQ192" s="2">
        <f t="shared" si="256"/>
        <v>59.45</v>
      </c>
      <c r="CR192" s="2">
        <f t="shared" si="257"/>
        <v>0</v>
      </c>
      <c r="CS192" s="2">
        <f t="shared" si="258"/>
        <v>0</v>
      </c>
      <c r="CT192" s="2">
        <f t="shared" si="259"/>
        <v>0</v>
      </c>
      <c r="CU192" s="2">
        <f t="shared" si="260"/>
        <v>0</v>
      </c>
      <c r="CV192" s="2">
        <f t="shared" si="261"/>
        <v>0</v>
      </c>
      <c r="CW192" s="2">
        <f t="shared" si="262"/>
        <v>0</v>
      </c>
      <c r="CX192" s="2">
        <f t="shared" si="263"/>
        <v>0</v>
      </c>
      <c r="CY192" s="2">
        <f t="shared" si="264"/>
        <v>0</v>
      </c>
      <c r="CZ192" s="2">
        <f t="shared" si="265"/>
        <v>0</v>
      </c>
      <c r="DA192" s="2"/>
      <c r="DB192" s="2"/>
      <c r="DC192" s="2" t="s">
        <v>3</v>
      </c>
      <c r="DD192" s="2" t="s">
        <v>3</v>
      </c>
      <c r="DE192" s="2" t="s">
        <v>3</v>
      </c>
      <c r="DF192" s="2" t="s">
        <v>3</v>
      </c>
      <c r="DG192" s="2" t="s">
        <v>3</v>
      </c>
      <c r="DH192" s="2" t="s">
        <v>3</v>
      </c>
      <c r="DI192" s="2" t="s">
        <v>3</v>
      </c>
      <c r="DJ192" s="2" t="s">
        <v>3</v>
      </c>
      <c r="DK192" s="2" t="s">
        <v>3</v>
      </c>
      <c r="DL192" s="2" t="s">
        <v>3</v>
      </c>
      <c r="DM192" s="2" t="s">
        <v>3</v>
      </c>
      <c r="DN192" s="2">
        <v>0</v>
      </c>
      <c r="DO192" s="2">
        <v>0</v>
      </c>
      <c r="DP192" s="2">
        <v>1</v>
      </c>
      <c r="DQ192" s="2">
        <v>1</v>
      </c>
      <c r="DR192" s="2"/>
      <c r="DS192" s="2"/>
      <c r="DT192" s="2"/>
      <c r="DU192" s="2">
        <v>1010</v>
      </c>
      <c r="DV192" s="2" t="s">
        <v>99</v>
      </c>
      <c r="DW192" s="2" t="s">
        <v>99</v>
      </c>
      <c r="DX192" s="2">
        <v>1</v>
      </c>
      <c r="DY192" s="2"/>
      <c r="DZ192" s="2"/>
      <c r="EA192" s="2"/>
      <c r="EB192" s="2"/>
      <c r="EC192" s="2"/>
      <c r="ED192" s="2"/>
      <c r="EE192" s="2">
        <v>39174530</v>
      </c>
      <c r="EF192" s="2">
        <v>2</v>
      </c>
      <c r="EG192" s="2" t="s">
        <v>19</v>
      </c>
      <c r="EH192" s="2">
        <v>0</v>
      </c>
      <c r="EI192" s="2" t="s">
        <v>3</v>
      </c>
      <c r="EJ192" s="2">
        <v>1</v>
      </c>
      <c r="EK192" s="2">
        <v>16001</v>
      </c>
      <c r="EL192" s="2" t="s">
        <v>253</v>
      </c>
      <c r="EM192" s="2" t="s">
        <v>254</v>
      </c>
      <c r="EN192" s="2"/>
      <c r="EO192" s="2" t="s">
        <v>3</v>
      </c>
      <c r="EP192" s="2"/>
      <c r="EQ192" s="2">
        <v>0</v>
      </c>
      <c r="ER192" s="2">
        <v>59.45</v>
      </c>
      <c r="ES192" s="2">
        <v>59.45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>
        <v>0</v>
      </c>
      <c r="FR192" s="2">
        <f t="shared" si="266"/>
        <v>0</v>
      </c>
      <c r="FS192" s="2">
        <v>0</v>
      </c>
      <c r="FT192" s="2" t="s">
        <v>23</v>
      </c>
      <c r="FU192" s="2" t="s">
        <v>24</v>
      </c>
      <c r="FV192" s="2"/>
      <c r="FW192" s="2"/>
      <c r="FX192" s="2">
        <v>115.2</v>
      </c>
      <c r="FY192" s="2">
        <v>70.55</v>
      </c>
      <c r="FZ192" s="2"/>
      <c r="GA192" s="2" t="s">
        <v>3</v>
      </c>
      <c r="GB192" s="2"/>
      <c r="GC192" s="2"/>
      <c r="GD192" s="2">
        <v>0</v>
      </c>
      <c r="GE192" s="2"/>
      <c r="GF192" s="2">
        <v>-96500822</v>
      </c>
      <c r="GG192" s="2">
        <v>2</v>
      </c>
      <c r="GH192" s="2">
        <v>1</v>
      </c>
      <c r="GI192" s="2">
        <v>-2</v>
      </c>
      <c r="GJ192" s="2">
        <v>0</v>
      </c>
      <c r="GK192" s="2">
        <f>ROUND(R192*(R12)/100,2)</f>
        <v>0</v>
      </c>
      <c r="GL192" s="2">
        <f t="shared" si="267"/>
        <v>0</v>
      </c>
      <c r="GM192" s="2">
        <f t="shared" si="268"/>
        <v>297.25</v>
      </c>
      <c r="GN192" s="2">
        <f t="shared" si="269"/>
        <v>297.25</v>
      </c>
      <c r="GO192" s="2">
        <f t="shared" si="270"/>
        <v>0</v>
      </c>
      <c r="GP192" s="2">
        <f t="shared" si="271"/>
        <v>0</v>
      </c>
      <c r="GQ192" s="2"/>
      <c r="GR192" s="2">
        <v>0</v>
      </c>
      <c r="GS192" s="2">
        <v>3</v>
      </c>
      <c r="GT192" s="2">
        <v>0</v>
      </c>
      <c r="GU192" s="2" t="s">
        <v>3</v>
      </c>
      <c r="GV192" s="2">
        <f t="shared" si="272"/>
        <v>0</v>
      </c>
      <c r="GW192" s="2">
        <v>1</v>
      </c>
      <c r="GX192" s="2">
        <f t="shared" si="273"/>
        <v>0</v>
      </c>
      <c r="GY192" s="2"/>
      <c r="GZ192" s="2"/>
      <c r="HA192" s="2">
        <v>0</v>
      </c>
      <c r="HB192" s="2">
        <v>0</v>
      </c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>
        <v>0</v>
      </c>
      <c r="IL192" s="2"/>
      <c r="IM192" s="2"/>
      <c r="IN192" s="2"/>
      <c r="IO192" s="2"/>
      <c r="IP192" s="2"/>
      <c r="IQ192" s="2"/>
      <c r="IR192" s="2"/>
      <c r="IS192" s="2"/>
      <c r="IT192" s="2"/>
      <c r="IU192" s="2"/>
    </row>
    <row r="193" spans="1:255" x14ac:dyDescent="0.2">
      <c r="A193">
        <v>18</v>
      </c>
      <c r="B193">
        <v>1</v>
      </c>
      <c r="C193">
        <v>502</v>
      </c>
      <c r="E193" t="s">
        <v>324</v>
      </c>
      <c r="F193" t="s">
        <v>325</v>
      </c>
      <c r="G193" t="s">
        <v>326</v>
      </c>
      <c r="H193" t="s">
        <v>99</v>
      </c>
      <c r="I193">
        <f>I187*J193</f>
        <v>5</v>
      </c>
      <c r="J193">
        <v>0.7142857142857143</v>
      </c>
      <c r="O193">
        <f t="shared" si="241"/>
        <v>1530.84</v>
      </c>
      <c r="P193">
        <f t="shared" si="242"/>
        <v>1530.84</v>
      </c>
      <c r="Q193">
        <f t="shared" si="243"/>
        <v>0</v>
      </c>
      <c r="R193">
        <f t="shared" si="244"/>
        <v>0</v>
      </c>
      <c r="S193">
        <f t="shared" si="245"/>
        <v>0</v>
      </c>
      <c r="T193">
        <f t="shared" si="246"/>
        <v>0</v>
      </c>
      <c r="U193">
        <f t="shared" si="247"/>
        <v>0</v>
      </c>
      <c r="V193">
        <f t="shared" si="248"/>
        <v>0</v>
      </c>
      <c r="W193">
        <f t="shared" si="249"/>
        <v>0</v>
      </c>
      <c r="X193">
        <f t="shared" si="250"/>
        <v>0</v>
      </c>
      <c r="Y193">
        <f t="shared" si="251"/>
        <v>0</v>
      </c>
      <c r="AA193">
        <v>39612629</v>
      </c>
      <c r="AB193">
        <f t="shared" si="252"/>
        <v>59.45</v>
      </c>
      <c r="AC193">
        <f t="shared" si="240"/>
        <v>59.45</v>
      </c>
      <c r="AD193">
        <f t="shared" si="274"/>
        <v>0</v>
      </c>
      <c r="AE193">
        <f t="shared" si="275"/>
        <v>0</v>
      </c>
      <c r="AF193">
        <f t="shared" si="275"/>
        <v>0</v>
      </c>
      <c r="AG193">
        <f t="shared" si="253"/>
        <v>0</v>
      </c>
      <c r="AH193">
        <f t="shared" si="276"/>
        <v>0</v>
      </c>
      <c r="AI193">
        <f t="shared" si="276"/>
        <v>0</v>
      </c>
      <c r="AJ193">
        <f t="shared" si="254"/>
        <v>0</v>
      </c>
      <c r="AK193">
        <v>59.45</v>
      </c>
      <c r="AL193">
        <v>59.45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115</v>
      </c>
      <c r="AU193">
        <v>71</v>
      </c>
      <c r="AV193">
        <v>1</v>
      </c>
      <c r="AW193">
        <v>1</v>
      </c>
      <c r="AZ193">
        <v>5.15</v>
      </c>
      <c r="BA193">
        <v>1</v>
      </c>
      <c r="BB193">
        <v>1</v>
      </c>
      <c r="BC193">
        <v>5.15</v>
      </c>
      <c r="BD193" t="s">
        <v>3</v>
      </c>
      <c r="BE193" t="s">
        <v>3</v>
      </c>
      <c r="BF193" t="s">
        <v>3</v>
      </c>
      <c r="BG193" t="s">
        <v>3</v>
      </c>
      <c r="BH193">
        <v>3</v>
      </c>
      <c r="BI193">
        <v>1</v>
      </c>
      <c r="BJ193" t="s">
        <v>327</v>
      </c>
      <c r="BM193">
        <v>16001</v>
      </c>
      <c r="BN193">
        <v>0</v>
      </c>
      <c r="BO193" t="s">
        <v>3</v>
      </c>
      <c r="BP193">
        <v>0</v>
      </c>
      <c r="BQ193">
        <v>2</v>
      </c>
      <c r="BR193">
        <v>0</v>
      </c>
      <c r="BS193">
        <v>1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3</v>
      </c>
      <c r="BZ193">
        <v>128</v>
      </c>
      <c r="CA193">
        <v>83</v>
      </c>
      <c r="CF193">
        <v>0</v>
      </c>
      <c r="CG193">
        <v>0</v>
      </c>
      <c r="CM193">
        <v>0</v>
      </c>
      <c r="CN193" t="s">
        <v>3</v>
      </c>
      <c r="CO193">
        <v>0</v>
      </c>
      <c r="CP193">
        <f t="shared" si="255"/>
        <v>1530.84</v>
      </c>
      <c r="CQ193">
        <f t="shared" si="256"/>
        <v>306.16750000000002</v>
      </c>
      <c r="CR193">
        <f t="shared" si="257"/>
        <v>0</v>
      </c>
      <c r="CS193">
        <f t="shared" si="258"/>
        <v>0</v>
      </c>
      <c r="CT193">
        <f t="shared" si="259"/>
        <v>0</v>
      </c>
      <c r="CU193">
        <f t="shared" si="260"/>
        <v>0</v>
      </c>
      <c r="CV193">
        <f t="shared" si="261"/>
        <v>0</v>
      </c>
      <c r="CW193">
        <f t="shared" si="262"/>
        <v>0</v>
      </c>
      <c r="CX193">
        <f t="shared" si="263"/>
        <v>0</v>
      </c>
      <c r="CY193">
        <f t="shared" si="264"/>
        <v>0</v>
      </c>
      <c r="CZ193">
        <f t="shared" si="265"/>
        <v>0</v>
      </c>
      <c r="DC193" t="s">
        <v>3</v>
      </c>
      <c r="DD193" t="s">
        <v>3</v>
      </c>
      <c r="DE193" t="s">
        <v>3</v>
      </c>
      <c r="DF193" t="s">
        <v>3</v>
      </c>
      <c r="DG193" t="s">
        <v>3</v>
      </c>
      <c r="DH193" t="s">
        <v>3</v>
      </c>
      <c r="DI193" t="s">
        <v>3</v>
      </c>
      <c r="DJ193" t="s">
        <v>3</v>
      </c>
      <c r="DK193" t="s">
        <v>3</v>
      </c>
      <c r="DL193" t="s">
        <v>3</v>
      </c>
      <c r="DM193" t="s">
        <v>3</v>
      </c>
      <c r="DN193">
        <v>0</v>
      </c>
      <c r="DO193">
        <v>0</v>
      </c>
      <c r="DP193">
        <v>1</v>
      </c>
      <c r="DQ193">
        <v>1</v>
      </c>
      <c r="DU193">
        <v>1010</v>
      </c>
      <c r="DV193" t="s">
        <v>99</v>
      </c>
      <c r="DW193" t="s">
        <v>99</v>
      </c>
      <c r="DX193">
        <v>1</v>
      </c>
      <c r="EE193">
        <v>39174530</v>
      </c>
      <c r="EF193">
        <v>2</v>
      </c>
      <c r="EG193" t="s">
        <v>19</v>
      </c>
      <c r="EH193">
        <v>0</v>
      </c>
      <c r="EI193" t="s">
        <v>3</v>
      </c>
      <c r="EJ193">
        <v>1</v>
      </c>
      <c r="EK193">
        <v>16001</v>
      </c>
      <c r="EL193" t="s">
        <v>253</v>
      </c>
      <c r="EM193" t="s">
        <v>254</v>
      </c>
      <c r="EO193" t="s">
        <v>3</v>
      </c>
      <c r="EQ193">
        <v>0</v>
      </c>
      <c r="ER193">
        <v>59.45</v>
      </c>
      <c r="ES193">
        <v>59.45</v>
      </c>
      <c r="ET193">
        <v>0</v>
      </c>
      <c r="EU193">
        <v>0</v>
      </c>
      <c r="EV193">
        <v>0</v>
      </c>
      <c r="EW193">
        <v>0</v>
      </c>
      <c r="EX193">
        <v>0</v>
      </c>
      <c r="FQ193">
        <v>0</v>
      </c>
      <c r="FR193">
        <f t="shared" si="266"/>
        <v>0</v>
      </c>
      <c r="FS193">
        <v>0</v>
      </c>
      <c r="FT193" t="s">
        <v>23</v>
      </c>
      <c r="FU193" t="s">
        <v>24</v>
      </c>
      <c r="FX193">
        <v>115.2</v>
      </c>
      <c r="FY193">
        <v>70.55</v>
      </c>
      <c r="GA193" t="s">
        <v>3</v>
      </c>
      <c r="GD193">
        <v>0</v>
      </c>
      <c r="GF193">
        <v>-96500822</v>
      </c>
      <c r="GG193">
        <v>1</v>
      </c>
      <c r="GH193">
        <v>1</v>
      </c>
      <c r="GI193">
        <v>4</v>
      </c>
      <c r="GJ193">
        <v>0</v>
      </c>
      <c r="GK193">
        <f>ROUND(R193*(S12)/100,2)</f>
        <v>0</v>
      </c>
      <c r="GL193">
        <f t="shared" si="267"/>
        <v>0</v>
      </c>
      <c r="GM193">
        <f t="shared" si="268"/>
        <v>1530.84</v>
      </c>
      <c r="GN193">
        <f t="shared" si="269"/>
        <v>1530.84</v>
      </c>
      <c r="GO193">
        <f t="shared" si="270"/>
        <v>0</v>
      </c>
      <c r="GP193">
        <f t="shared" si="271"/>
        <v>0</v>
      </c>
      <c r="GR193">
        <v>0</v>
      </c>
      <c r="GS193">
        <v>3</v>
      </c>
      <c r="GT193">
        <v>0</v>
      </c>
      <c r="GU193" t="s">
        <v>3</v>
      </c>
      <c r="GV193">
        <f t="shared" si="272"/>
        <v>0</v>
      </c>
      <c r="GW193">
        <v>1</v>
      </c>
      <c r="GX193">
        <f t="shared" si="273"/>
        <v>0</v>
      </c>
      <c r="HA193">
        <v>0</v>
      </c>
      <c r="HB193">
        <v>0</v>
      </c>
      <c r="IK193">
        <v>0</v>
      </c>
    </row>
    <row r="194" spans="1:255" x14ac:dyDescent="0.2">
      <c r="A194" s="2">
        <v>17</v>
      </c>
      <c r="B194" s="2">
        <v>1</v>
      </c>
      <c r="C194" s="2">
        <f>ROW(SmtRes!A513)</f>
        <v>513</v>
      </c>
      <c r="D194" s="2">
        <f>ROW(EtalonRes!A497)</f>
        <v>497</v>
      </c>
      <c r="E194" s="2" t="s">
        <v>328</v>
      </c>
      <c r="F194" s="2" t="s">
        <v>329</v>
      </c>
      <c r="G194" s="2" t="s">
        <v>330</v>
      </c>
      <c r="H194" s="2" t="s">
        <v>62</v>
      </c>
      <c r="I194" s="2">
        <v>7</v>
      </c>
      <c r="J194" s="2">
        <v>0</v>
      </c>
      <c r="K194" s="2"/>
      <c r="L194" s="2"/>
      <c r="M194" s="2"/>
      <c r="N194" s="2"/>
      <c r="O194" s="2">
        <f t="shared" si="241"/>
        <v>603.79</v>
      </c>
      <c r="P194" s="2">
        <f t="shared" si="242"/>
        <v>317.94</v>
      </c>
      <c r="Q194" s="2">
        <f t="shared" si="243"/>
        <v>73.41</v>
      </c>
      <c r="R194" s="2">
        <f t="shared" si="244"/>
        <v>4.46</v>
      </c>
      <c r="S194" s="2">
        <f t="shared" si="245"/>
        <v>212.44</v>
      </c>
      <c r="T194" s="2">
        <f t="shared" si="246"/>
        <v>0</v>
      </c>
      <c r="U194" s="2">
        <f t="shared" si="247"/>
        <v>23.4255</v>
      </c>
      <c r="V194" s="2">
        <f t="shared" si="248"/>
        <v>0.35000000000000003</v>
      </c>
      <c r="W194" s="2">
        <f t="shared" si="249"/>
        <v>0</v>
      </c>
      <c r="X194" s="2">
        <f t="shared" si="250"/>
        <v>249.44</v>
      </c>
      <c r="Y194" s="2">
        <f t="shared" si="251"/>
        <v>154</v>
      </c>
      <c r="Z194" s="2"/>
      <c r="AA194" s="2">
        <v>39612628</v>
      </c>
      <c r="AB194" s="2">
        <f t="shared" si="252"/>
        <v>86.256</v>
      </c>
      <c r="AC194" s="2">
        <f t="shared" si="240"/>
        <v>45.42</v>
      </c>
      <c r="AD194" s="2">
        <f>ROUND(((((ET194*1.25))-((EU194*1.25)))+AE194),6)</f>
        <v>10.487500000000001</v>
      </c>
      <c r="AE194" s="2">
        <f>ROUND(((EU194*1.25)),6)</f>
        <v>0.63749999999999996</v>
      </c>
      <c r="AF194" s="2">
        <f>ROUND(((EV194*1.15)),6)</f>
        <v>30.348500000000001</v>
      </c>
      <c r="AG194" s="2">
        <f t="shared" si="253"/>
        <v>0</v>
      </c>
      <c r="AH194" s="2">
        <f>((EW194*1.15))</f>
        <v>3.3464999999999998</v>
      </c>
      <c r="AI194" s="2">
        <f>((EX194*1.25))</f>
        <v>0.05</v>
      </c>
      <c r="AJ194" s="2">
        <f t="shared" si="254"/>
        <v>0</v>
      </c>
      <c r="AK194" s="2">
        <v>80.2</v>
      </c>
      <c r="AL194" s="2">
        <v>45.42</v>
      </c>
      <c r="AM194" s="2">
        <v>8.39</v>
      </c>
      <c r="AN194" s="2">
        <v>0.51</v>
      </c>
      <c r="AO194" s="2">
        <v>26.39</v>
      </c>
      <c r="AP194" s="2">
        <v>0</v>
      </c>
      <c r="AQ194" s="2">
        <v>2.91</v>
      </c>
      <c r="AR194" s="2">
        <v>0.04</v>
      </c>
      <c r="AS194" s="2">
        <v>0</v>
      </c>
      <c r="AT194" s="2">
        <v>115</v>
      </c>
      <c r="AU194" s="2">
        <v>71</v>
      </c>
      <c r="AV194" s="2">
        <v>1</v>
      </c>
      <c r="AW194" s="2">
        <v>1</v>
      </c>
      <c r="AX194" s="2"/>
      <c r="AY194" s="2"/>
      <c r="AZ194" s="2">
        <v>1</v>
      </c>
      <c r="BA194" s="2">
        <v>1</v>
      </c>
      <c r="BB194" s="2">
        <v>1</v>
      </c>
      <c r="BC194" s="2">
        <v>1</v>
      </c>
      <c r="BD194" s="2" t="s">
        <v>3</v>
      </c>
      <c r="BE194" s="2" t="s">
        <v>3</v>
      </c>
      <c r="BF194" s="2" t="s">
        <v>3</v>
      </c>
      <c r="BG194" s="2" t="s">
        <v>3</v>
      </c>
      <c r="BH194" s="2">
        <v>0</v>
      </c>
      <c r="BI194" s="2">
        <v>1</v>
      </c>
      <c r="BJ194" s="2" t="s">
        <v>331</v>
      </c>
      <c r="BK194" s="2"/>
      <c r="BL194" s="2"/>
      <c r="BM194" s="2">
        <v>16001</v>
      </c>
      <c r="BN194" s="2">
        <v>0</v>
      </c>
      <c r="BO194" s="2" t="s">
        <v>3</v>
      </c>
      <c r="BP194" s="2">
        <v>0</v>
      </c>
      <c r="BQ194" s="2">
        <v>2</v>
      </c>
      <c r="BR194" s="2">
        <v>0</v>
      </c>
      <c r="BS194" s="2">
        <v>1</v>
      </c>
      <c r="BT194" s="2">
        <v>1</v>
      </c>
      <c r="BU194" s="2">
        <v>1</v>
      </c>
      <c r="BV194" s="2">
        <v>1</v>
      </c>
      <c r="BW194" s="2">
        <v>1</v>
      </c>
      <c r="BX194" s="2">
        <v>1</v>
      </c>
      <c r="BY194" s="2" t="s">
        <v>3</v>
      </c>
      <c r="BZ194" s="2">
        <v>128</v>
      </c>
      <c r="CA194" s="2">
        <v>83</v>
      </c>
      <c r="CB194" s="2"/>
      <c r="CC194" s="2"/>
      <c r="CD194" s="2"/>
      <c r="CE194" s="2"/>
      <c r="CF194" s="2">
        <v>0</v>
      </c>
      <c r="CG194" s="2">
        <v>0</v>
      </c>
      <c r="CH194" s="2"/>
      <c r="CI194" s="2"/>
      <c r="CJ194" s="2"/>
      <c r="CK194" s="2"/>
      <c r="CL194" s="2"/>
      <c r="CM194" s="2">
        <v>0</v>
      </c>
      <c r="CN194" s="2" t="s">
        <v>715</v>
      </c>
      <c r="CO194" s="2">
        <v>0</v>
      </c>
      <c r="CP194" s="2">
        <f t="shared" si="255"/>
        <v>603.79</v>
      </c>
      <c r="CQ194" s="2">
        <f t="shared" si="256"/>
        <v>45.42</v>
      </c>
      <c r="CR194" s="2">
        <f t="shared" si="257"/>
        <v>10.487500000000001</v>
      </c>
      <c r="CS194" s="2">
        <f t="shared" si="258"/>
        <v>0.63749999999999996</v>
      </c>
      <c r="CT194" s="2">
        <f t="shared" si="259"/>
        <v>30.348500000000001</v>
      </c>
      <c r="CU194" s="2">
        <f t="shared" si="260"/>
        <v>0</v>
      </c>
      <c r="CV194" s="2">
        <f t="shared" si="261"/>
        <v>3.3464999999999998</v>
      </c>
      <c r="CW194" s="2">
        <f t="shared" si="262"/>
        <v>0.05</v>
      </c>
      <c r="CX194" s="2">
        <f t="shared" si="263"/>
        <v>0</v>
      </c>
      <c r="CY194" s="2">
        <f t="shared" si="264"/>
        <v>249.435</v>
      </c>
      <c r="CZ194" s="2">
        <f t="shared" si="265"/>
        <v>153.999</v>
      </c>
      <c r="DA194" s="2"/>
      <c r="DB194" s="2"/>
      <c r="DC194" s="2" t="s">
        <v>3</v>
      </c>
      <c r="DD194" s="2" t="s">
        <v>3</v>
      </c>
      <c r="DE194" s="2" t="s">
        <v>17</v>
      </c>
      <c r="DF194" s="2" t="s">
        <v>17</v>
      </c>
      <c r="DG194" s="2" t="s">
        <v>18</v>
      </c>
      <c r="DH194" s="2" t="s">
        <v>3</v>
      </c>
      <c r="DI194" s="2" t="s">
        <v>18</v>
      </c>
      <c r="DJ194" s="2" t="s">
        <v>17</v>
      </c>
      <c r="DK194" s="2" t="s">
        <v>3</v>
      </c>
      <c r="DL194" s="2" t="s">
        <v>3</v>
      </c>
      <c r="DM194" s="2" t="s">
        <v>3</v>
      </c>
      <c r="DN194" s="2">
        <v>0</v>
      </c>
      <c r="DO194" s="2">
        <v>0</v>
      </c>
      <c r="DP194" s="2">
        <v>1</v>
      </c>
      <c r="DQ194" s="2">
        <v>1</v>
      </c>
      <c r="DR194" s="2"/>
      <c r="DS194" s="2"/>
      <c r="DT194" s="2"/>
      <c r="DU194" s="2">
        <v>1013</v>
      </c>
      <c r="DV194" s="2" t="s">
        <v>62</v>
      </c>
      <c r="DW194" s="2" t="s">
        <v>62</v>
      </c>
      <c r="DX194" s="2">
        <v>1</v>
      </c>
      <c r="DY194" s="2"/>
      <c r="DZ194" s="2"/>
      <c r="EA194" s="2"/>
      <c r="EB194" s="2"/>
      <c r="EC194" s="2"/>
      <c r="ED194" s="2"/>
      <c r="EE194" s="2">
        <v>39174530</v>
      </c>
      <c r="EF194" s="2">
        <v>2</v>
      </c>
      <c r="EG194" s="2" t="s">
        <v>19</v>
      </c>
      <c r="EH194" s="2">
        <v>0</v>
      </c>
      <c r="EI194" s="2" t="s">
        <v>3</v>
      </c>
      <c r="EJ194" s="2">
        <v>1</v>
      </c>
      <c r="EK194" s="2">
        <v>16001</v>
      </c>
      <c r="EL194" s="2" t="s">
        <v>253</v>
      </c>
      <c r="EM194" s="2" t="s">
        <v>254</v>
      </c>
      <c r="EN194" s="2"/>
      <c r="EO194" s="2" t="s">
        <v>22</v>
      </c>
      <c r="EP194" s="2"/>
      <c r="EQ194" s="2">
        <v>131072</v>
      </c>
      <c r="ER194" s="2">
        <v>80.2</v>
      </c>
      <c r="ES194" s="2">
        <v>45.42</v>
      </c>
      <c r="ET194" s="2">
        <v>8.39</v>
      </c>
      <c r="EU194" s="2">
        <v>0.51</v>
      </c>
      <c r="EV194" s="2">
        <v>26.39</v>
      </c>
      <c r="EW194" s="2">
        <v>2.91</v>
      </c>
      <c r="EX194" s="2">
        <v>0.04</v>
      </c>
      <c r="EY194" s="2">
        <v>0</v>
      </c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>
        <v>0</v>
      </c>
      <c r="FR194" s="2">
        <f t="shared" si="266"/>
        <v>0</v>
      </c>
      <c r="FS194" s="2">
        <v>0</v>
      </c>
      <c r="FT194" s="2" t="s">
        <v>23</v>
      </c>
      <c r="FU194" s="2" t="s">
        <v>24</v>
      </c>
      <c r="FV194" s="2"/>
      <c r="FW194" s="2"/>
      <c r="FX194" s="2">
        <v>115.2</v>
      </c>
      <c r="FY194" s="2">
        <v>70.55</v>
      </c>
      <c r="FZ194" s="2"/>
      <c r="GA194" s="2" t="s">
        <v>3</v>
      </c>
      <c r="GB194" s="2"/>
      <c r="GC194" s="2"/>
      <c r="GD194" s="2">
        <v>0</v>
      </c>
      <c r="GE194" s="2"/>
      <c r="GF194" s="2">
        <v>884243912</v>
      </c>
      <c r="GG194" s="2">
        <v>2</v>
      </c>
      <c r="GH194" s="2">
        <v>1</v>
      </c>
      <c r="GI194" s="2">
        <v>-2</v>
      </c>
      <c r="GJ194" s="2">
        <v>0</v>
      </c>
      <c r="GK194" s="2">
        <f>ROUND(R194*(R12)/100,2)</f>
        <v>0</v>
      </c>
      <c r="GL194" s="2">
        <f t="shared" si="267"/>
        <v>0</v>
      </c>
      <c r="GM194" s="2">
        <f t="shared" si="268"/>
        <v>1007.23</v>
      </c>
      <c r="GN194" s="2">
        <f t="shared" si="269"/>
        <v>1007.23</v>
      </c>
      <c r="GO194" s="2">
        <f t="shared" si="270"/>
        <v>0</v>
      </c>
      <c r="GP194" s="2">
        <f t="shared" si="271"/>
        <v>0</v>
      </c>
      <c r="GQ194" s="2"/>
      <c r="GR194" s="2">
        <v>0</v>
      </c>
      <c r="GS194" s="2">
        <v>3</v>
      </c>
      <c r="GT194" s="2">
        <v>0</v>
      </c>
      <c r="GU194" s="2" t="s">
        <v>3</v>
      </c>
      <c r="GV194" s="2">
        <f t="shared" si="272"/>
        <v>0</v>
      </c>
      <c r="GW194" s="2">
        <v>1</v>
      </c>
      <c r="GX194" s="2">
        <f t="shared" si="273"/>
        <v>0</v>
      </c>
      <c r="GY194" s="2"/>
      <c r="GZ194" s="2"/>
      <c r="HA194" s="2">
        <v>0</v>
      </c>
      <c r="HB194" s="2">
        <v>0</v>
      </c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>
        <v>0</v>
      </c>
      <c r="IL194" s="2"/>
      <c r="IM194" s="2"/>
      <c r="IN194" s="2"/>
      <c r="IO194" s="2"/>
      <c r="IP194" s="2"/>
      <c r="IQ194" s="2"/>
      <c r="IR194" s="2"/>
      <c r="IS194" s="2"/>
      <c r="IT194" s="2"/>
      <c r="IU194" s="2"/>
    </row>
    <row r="195" spans="1:255" x14ac:dyDescent="0.2">
      <c r="A195">
        <v>17</v>
      </c>
      <c r="B195">
        <v>1</v>
      </c>
      <c r="C195">
        <f>ROW(SmtRes!A524)</f>
        <v>524</v>
      </c>
      <c r="D195">
        <f>ROW(EtalonRes!A508)</f>
        <v>508</v>
      </c>
      <c r="E195" t="s">
        <v>328</v>
      </c>
      <c r="F195" t="s">
        <v>329</v>
      </c>
      <c r="G195" t="s">
        <v>330</v>
      </c>
      <c r="H195" t="s">
        <v>62</v>
      </c>
      <c r="I195">
        <v>7</v>
      </c>
      <c r="J195">
        <v>0</v>
      </c>
      <c r="O195">
        <f t="shared" si="241"/>
        <v>3109.52</v>
      </c>
      <c r="P195">
        <f t="shared" si="242"/>
        <v>1637.39</v>
      </c>
      <c r="Q195">
        <f t="shared" si="243"/>
        <v>378.07</v>
      </c>
      <c r="R195">
        <f t="shared" si="244"/>
        <v>22.98</v>
      </c>
      <c r="S195">
        <f t="shared" si="245"/>
        <v>1094.06</v>
      </c>
      <c r="T195">
        <f t="shared" si="246"/>
        <v>0</v>
      </c>
      <c r="U195">
        <f t="shared" si="247"/>
        <v>23.4255</v>
      </c>
      <c r="V195">
        <f t="shared" si="248"/>
        <v>0.35000000000000003</v>
      </c>
      <c r="W195">
        <f t="shared" si="249"/>
        <v>0</v>
      </c>
      <c r="X195">
        <f t="shared" si="250"/>
        <v>1284.5999999999999</v>
      </c>
      <c r="Y195">
        <f t="shared" si="251"/>
        <v>793.1</v>
      </c>
      <c r="AA195">
        <v>39612629</v>
      </c>
      <c r="AB195">
        <f t="shared" si="252"/>
        <v>86.256</v>
      </c>
      <c r="AC195">
        <f t="shared" si="240"/>
        <v>45.42</v>
      </c>
      <c r="AD195">
        <f>ROUND(((((ET195*1.25))-((EU195*1.25)))+AE195),6)</f>
        <v>10.487500000000001</v>
      </c>
      <c r="AE195">
        <f>ROUND(((EU195*1.25)),6)</f>
        <v>0.63749999999999996</v>
      </c>
      <c r="AF195">
        <f>ROUND(((EV195*1.15)),6)</f>
        <v>30.348500000000001</v>
      </c>
      <c r="AG195">
        <f t="shared" si="253"/>
        <v>0</v>
      </c>
      <c r="AH195">
        <f>((EW195*1.15))</f>
        <v>3.3464999999999998</v>
      </c>
      <c r="AI195">
        <f>((EX195*1.25))</f>
        <v>0.05</v>
      </c>
      <c r="AJ195">
        <f t="shared" si="254"/>
        <v>0</v>
      </c>
      <c r="AK195">
        <v>80.2</v>
      </c>
      <c r="AL195">
        <v>45.42</v>
      </c>
      <c r="AM195">
        <v>8.39</v>
      </c>
      <c r="AN195">
        <v>0.51</v>
      </c>
      <c r="AO195">
        <v>26.39</v>
      </c>
      <c r="AP195">
        <v>0</v>
      </c>
      <c r="AQ195">
        <v>2.91</v>
      </c>
      <c r="AR195">
        <v>0.04</v>
      </c>
      <c r="AS195">
        <v>0</v>
      </c>
      <c r="AT195">
        <v>115</v>
      </c>
      <c r="AU195">
        <v>71</v>
      </c>
      <c r="AV195">
        <v>1</v>
      </c>
      <c r="AW195">
        <v>1</v>
      </c>
      <c r="AZ195">
        <v>5.15</v>
      </c>
      <c r="BA195">
        <v>5.15</v>
      </c>
      <c r="BB195">
        <v>5.15</v>
      </c>
      <c r="BC195">
        <v>5.15</v>
      </c>
      <c r="BD195" t="s">
        <v>3</v>
      </c>
      <c r="BE195" t="s">
        <v>3</v>
      </c>
      <c r="BF195" t="s">
        <v>3</v>
      </c>
      <c r="BG195" t="s">
        <v>3</v>
      </c>
      <c r="BH195">
        <v>0</v>
      </c>
      <c r="BI195">
        <v>1</v>
      </c>
      <c r="BJ195" t="s">
        <v>331</v>
      </c>
      <c r="BM195">
        <v>16001</v>
      </c>
      <c r="BN195">
        <v>0</v>
      </c>
      <c r="BO195" t="s">
        <v>3</v>
      </c>
      <c r="BP195">
        <v>0</v>
      </c>
      <c r="BQ195">
        <v>2</v>
      </c>
      <c r="BR195">
        <v>0</v>
      </c>
      <c r="BS195">
        <v>5.15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3</v>
      </c>
      <c r="BZ195">
        <v>128</v>
      </c>
      <c r="CA195">
        <v>83</v>
      </c>
      <c r="CF195">
        <v>0</v>
      </c>
      <c r="CG195">
        <v>0</v>
      </c>
      <c r="CM195">
        <v>0</v>
      </c>
      <c r="CN195" t="s">
        <v>715</v>
      </c>
      <c r="CO195">
        <v>0</v>
      </c>
      <c r="CP195">
        <f t="shared" si="255"/>
        <v>3109.52</v>
      </c>
      <c r="CQ195">
        <f t="shared" si="256"/>
        <v>233.91300000000001</v>
      </c>
      <c r="CR195">
        <f t="shared" si="257"/>
        <v>54.010625000000005</v>
      </c>
      <c r="CS195">
        <f t="shared" si="258"/>
        <v>3.2831250000000001</v>
      </c>
      <c r="CT195">
        <f t="shared" si="259"/>
        <v>156.29477500000002</v>
      </c>
      <c r="CU195">
        <f t="shared" si="260"/>
        <v>0</v>
      </c>
      <c r="CV195">
        <f t="shared" si="261"/>
        <v>3.3464999999999998</v>
      </c>
      <c r="CW195">
        <f t="shared" si="262"/>
        <v>0.05</v>
      </c>
      <c r="CX195">
        <f t="shared" si="263"/>
        <v>0</v>
      </c>
      <c r="CY195">
        <f t="shared" si="264"/>
        <v>1284.596</v>
      </c>
      <c r="CZ195">
        <f t="shared" si="265"/>
        <v>793.09839999999997</v>
      </c>
      <c r="DC195" t="s">
        <v>3</v>
      </c>
      <c r="DD195" t="s">
        <v>3</v>
      </c>
      <c r="DE195" t="s">
        <v>17</v>
      </c>
      <c r="DF195" t="s">
        <v>17</v>
      </c>
      <c r="DG195" t="s">
        <v>18</v>
      </c>
      <c r="DH195" t="s">
        <v>3</v>
      </c>
      <c r="DI195" t="s">
        <v>18</v>
      </c>
      <c r="DJ195" t="s">
        <v>17</v>
      </c>
      <c r="DK195" t="s">
        <v>3</v>
      </c>
      <c r="DL195" t="s">
        <v>3</v>
      </c>
      <c r="DM195" t="s">
        <v>3</v>
      </c>
      <c r="DN195">
        <v>0</v>
      </c>
      <c r="DO195">
        <v>0</v>
      </c>
      <c r="DP195">
        <v>1</v>
      </c>
      <c r="DQ195">
        <v>1</v>
      </c>
      <c r="DU195">
        <v>1013</v>
      </c>
      <c r="DV195" t="s">
        <v>62</v>
      </c>
      <c r="DW195" t="s">
        <v>62</v>
      </c>
      <c r="DX195">
        <v>1</v>
      </c>
      <c r="EE195">
        <v>39174530</v>
      </c>
      <c r="EF195">
        <v>2</v>
      </c>
      <c r="EG195" t="s">
        <v>19</v>
      </c>
      <c r="EH195">
        <v>0</v>
      </c>
      <c r="EI195" t="s">
        <v>3</v>
      </c>
      <c r="EJ195">
        <v>1</v>
      </c>
      <c r="EK195">
        <v>16001</v>
      </c>
      <c r="EL195" t="s">
        <v>253</v>
      </c>
      <c r="EM195" t="s">
        <v>254</v>
      </c>
      <c r="EO195" t="s">
        <v>22</v>
      </c>
      <c r="EQ195">
        <v>131072</v>
      </c>
      <c r="ER195">
        <v>80.2</v>
      </c>
      <c r="ES195">
        <v>45.42</v>
      </c>
      <c r="ET195">
        <v>8.39</v>
      </c>
      <c r="EU195">
        <v>0.51</v>
      </c>
      <c r="EV195">
        <v>26.39</v>
      </c>
      <c r="EW195">
        <v>2.91</v>
      </c>
      <c r="EX195">
        <v>0.04</v>
      </c>
      <c r="EY195">
        <v>0</v>
      </c>
      <c r="FQ195">
        <v>0</v>
      </c>
      <c r="FR195">
        <f t="shared" si="266"/>
        <v>0</v>
      </c>
      <c r="FS195">
        <v>0</v>
      </c>
      <c r="FT195" t="s">
        <v>23</v>
      </c>
      <c r="FU195" t="s">
        <v>24</v>
      </c>
      <c r="FX195">
        <v>115.2</v>
      </c>
      <c r="FY195">
        <v>70.55</v>
      </c>
      <c r="GA195" t="s">
        <v>3</v>
      </c>
      <c r="GD195">
        <v>0</v>
      </c>
      <c r="GF195">
        <v>884243912</v>
      </c>
      <c r="GG195">
        <v>1</v>
      </c>
      <c r="GH195">
        <v>1</v>
      </c>
      <c r="GI195">
        <v>4</v>
      </c>
      <c r="GJ195">
        <v>0</v>
      </c>
      <c r="GK195">
        <f>ROUND(R195*(S12)/100,2)</f>
        <v>0</v>
      </c>
      <c r="GL195">
        <f t="shared" si="267"/>
        <v>0</v>
      </c>
      <c r="GM195">
        <f t="shared" si="268"/>
        <v>5187.22</v>
      </c>
      <c r="GN195">
        <f t="shared" si="269"/>
        <v>5187.22</v>
      </c>
      <c r="GO195">
        <f t="shared" si="270"/>
        <v>0</v>
      </c>
      <c r="GP195">
        <f t="shared" si="271"/>
        <v>0</v>
      </c>
      <c r="GR195">
        <v>0</v>
      </c>
      <c r="GS195">
        <v>3</v>
      </c>
      <c r="GT195">
        <v>0</v>
      </c>
      <c r="GU195" t="s">
        <v>3</v>
      </c>
      <c r="GV195">
        <f t="shared" si="272"/>
        <v>0</v>
      </c>
      <c r="GW195">
        <v>1</v>
      </c>
      <c r="GX195">
        <f t="shared" si="273"/>
        <v>0</v>
      </c>
      <c r="HA195">
        <v>0</v>
      </c>
      <c r="HB195">
        <v>0</v>
      </c>
      <c r="IK195">
        <v>0</v>
      </c>
    </row>
    <row r="196" spans="1:255" x14ac:dyDescent="0.2">
      <c r="A196" s="2">
        <v>18</v>
      </c>
      <c r="B196" s="2">
        <v>1</v>
      </c>
      <c r="C196" s="2">
        <v>513</v>
      </c>
      <c r="D196" s="2"/>
      <c r="E196" s="2" t="s">
        <v>332</v>
      </c>
      <c r="F196" s="2" t="s">
        <v>333</v>
      </c>
      <c r="G196" s="2" t="s">
        <v>334</v>
      </c>
      <c r="H196" s="2" t="s">
        <v>99</v>
      </c>
      <c r="I196" s="2">
        <f>I194*J196</f>
        <v>3</v>
      </c>
      <c r="J196" s="2">
        <v>0.42857142857142855</v>
      </c>
      <c r="K196" s="2"/>
      <c r="L196" s="2"/>
      <c r="M196" s="2"/>
      <c r="N196" s="2"/>
      <c r="O196" s="2">
        <f t="shared" si="241"/>
        <v>3672.51</v>
      </c>
      <c r="P196" s="2">
        <f t="shared" si="242"/>
        <v>3672.51</v>
      </c>
      <c r="Q196" s="2">
        <f t="shared" si="243"/>
        <v>0</v>
      </c>
      <c r="R196" s="2">
        <f t="shared" si="244"/>
        <v>0</v>
      </c>
      <c r="S196" s="2">
        <f t="shared" si="245"/>
        <v>0</v>
      </c>
      <c r="T196" s="2">
        <f t="shared" si="246"/>
        <v>0</v>
      </c>
      <c r="U196" s="2">
        <f t="shared" si="247"/>
        <v>0</v>
      </c>
      <c r="V196" s="2">
        <f t="shared" si="248"/>
        <v>0</v>
      </c>
      <c r="W196" s="2">
        <f t="shared" si="249"/>
        <v>0</v>
      </c>
      <c r="X196" s="2">
        <f t="shared" si="250"/>
        <v>0</v>
      </c>
      <c r="Y196" s="2">
        <f t="shared" si="251"/>
        <v>0</v>
      </c>
      <c r="Z196" s="2"/>
      <c r="AA196" s="2">
        <v>39612628</v>
      </c>
      <c r="AB196" s="2">
        <f t="shared" si="252"/>
        <v>1224.17</v>
      </c>
      <c r="AC196" s="2">
        <f t="shared" si="240"/>
        <v>1224.17</v>
      </c>
      <c r="AD196" s="2">
        <f>ROUND((((ET196)-(EU196))+AE196),6)</f>
        <v>0</v>
      </c>
      <c r="AE196" s="2">
        <f t="shared" ref="AE196:AF199" si="277">ROUND((EU196),6)</f>
        <v>0</v>
      </c>
      <c r="AF196" s="2">
        <f t="shared" si="277"/>
        <v>0</v>
      </c>
      <c r="AG196" s="2">
        <f t="shared" si="253"/>
        <v>0</v>
      </c>
      <c r="AH196" s="2">
        <f t="shared" ref="AH196:AI199" si="278">(EW196)</f>
        <v>0</v>
      </c>
      <c r="AI196" s="2">
        <f t="shared" si="278"/>
        <v>0</v>
      </c>
      <c r="AJ196" s="2">
        <f t="shared" si="254"/>
        <v>0</v>
      </c>
      <c r="AK196" s="2">
        <v>1224.17</v>
      </c>
      <c r="AL196" s="2">
        <v>1224.17</v>
      </c>
      <c r="AM196" s="2">
        <v>0</v>
      </c>
      <c r="AN196" s="2">
        <v>0</v>
      </c>
      <c r="AO196" s="2">
        <v>0</v>
      </c>
      <c r="AP196" s="2">
        <v>0</v>
      </c>
      <c r="AQ196" s="2">
        <v>0</v>
      </c>
      <c r="AR196" s="2">
        <v>0</v>
      </c>
      <c r="AS196" s="2">
        <v>0</v>
      </c>
      <c r="AT196" s="2">
        <v>115</v>
      </c>
      <c r="AU196" s="2">
        <v>71</v>
      </c>
      <c r="AV196" s="2">
        <v>1</v>
      </c>
      <c r="AW196" s="2">
        <v>1</v>
      </c>
      <c r="AX196" s="2"/>
      <c r="AY196" s="2"/>
      <c r="AZ196" s="2">
        <v>1</v>
      </c>
      <c r="BA196" s="2">
        <v>1</v>
      </c>
      <c r="BB196" s="2">
        <v>1</v>
      </c>
      <c r="BC196" s="2">
        <v>1</v>
      </c>
      <c r="BD196" s="2" t="s">
        <v>3</v>
      </c>
      <c r="BE196" s="2" t="s">
        <v>3</v>
      </c>
      <c r="BF196" s="2" t="s">
        <v>3</v>
      </c>
      <c r="BG196" s="2" t="s">
        <v>3</v>
      </c>
      <c r="BH196" s="2">
        <v>3</v>
      </c>
      <c r="BI196" s="2">
        <v>1</v>
      </c>
      <c r="BJ196" s="2" t="s">
        <v>335</v>
      </c>
      <c r="BK196" s="2"/>
      <c r="BL196" s="2"/>
      <c r="BM196" s="2">
        <v>16001</v>
      </c>
      <c r="BN196" s="2">
        <v>0</v>
      </c>
      <c r="BO196" s="2" t="s">
        <v>3</v>
      </c>
      <c r="BP196" s="2">
        <v>0</v>
      </c>
      <c r="BQ196" s="2">
        <v>2</v>
      </c>
      <c r="BR196" s="2">
        <v>0</v>
      </c>
      <c r="BS196" s="2">
        <v>1</v>
      </c>
      <c r="BT196" s="2">
        <v>1</v>
      </c>
      <c r="BU196" s="2">
        <v>1</v>
      </c>
      <c r="BV196" s="2">
        <v>1</v>
      </c>
      <c r="BW196" s="2">
        <v>1</v>
      </c>
      <c r="BX196" s="2">
        <v>1</v>
      </c>
      <c r="BY196" s="2" t="s">
        <v>3</v>
      </c>
      <c r="BZ196" s="2">
        <v>128</v>
      </c>
      <c r="CA196" s="2">
        <v>83</v>
      </c>
      <c r="CB196" s="2"/>
      <c r="CC196" s="2"/>
      <c r="CD196" s="2"/>
      <c r="CE196" s="2"/>
      <c r="CF196" s="2">
        <v>0</v>
      </c>
      <c r="CG196" s="2">
        <v>0</v>
      </c>
      <c r="CH196" s="2"/>
      <c r="CI196" s="2"/>
      <c r="CJ196" s="2"/>
      <c r="CK196" s="2"/>
      <c r="CL196" s="2"/>
      <c r="CM196" s="2">
        <v>0</v>
      </c>
      <c r="CN196" s="2" t="s">
        <v>3</v>
      </c>
      <c r="CO196" s="2">
        <v>0</v>
      </c>
      <c r="CP196" s="2">
        <f t="shared" si="255"/>
        <v>3672.51</v>
      </c>
      <c r="CQ196" s="2">
        <f t="shared" si="256"/>
        <v>1224.17</v>
      </c>
      <c r="CR196" s="2">
        <f t="shared" si="257"/>
        <v>0</v>
      </c>
      <c r="CS196" s="2">
        <f t="shared" si="258"/>
        <v>0</v>
      </c>
      <c r="CT196" s="2">
        <f t="shared" si="259"/>
        <v>0</v>
      </c>
      <c r="CU196" s="2">
        <f t="shared" si="260"/>
        <v>0</v>
      </c>
      <c r="CV196" s="2">
        <f t="shared" si="261"/>
        <v>0</v>
      </c>
      <c r="CW196" s="2">
        <f t="shared" si="262"/>
        <v>0</v>
      </c>
      <c r="CX196" s="2">
        <f t="shared" si="263"/>
        <v>0</v>
      </c>
      <c r="CY196" s="2">
        <f t="shared" si="264"/>
        <v>0</v>
      </c>
      <c r="CZ196" s="2">
        <f t="shared" si="265"/>
        <v>0</v>
      </c>
      <c r="DA196" s="2"/>
      <c r="DB196" s="2"/>
      <c r="DC196" s="2" t="s">
        <v>3</v>
      </c>
      <c r="DD196" s="2" t="s">
        <v>3</v>
      </c>
      <c r="DE196" s="2" t="s">
        <v>3</v>
      </c>
      <c r="DF196" s="2" t="s">
        <v>3</v>
      </c>
      <c r="DG196" s="2" t="s">
        <v>3</v>
      </c>
      <c r="DH196" s="2" t="s">
        <v>3</v>
      </c>
      <c r="DI196" s="2" t="s">
        <v>3</v>
      </c>
      <c r="DJ196" s="2" t="s">
        <v>3</v>
      </c>
      <c r="DK196" s="2" t="s">
        <v>3</v>
      </c>
      <c r="DL196" s="2" t="s">
        <v>3</v>
      </c>
      <c r="DM196" s="2" t="s">
        <v>3</v>
      </c>
      <c r="DN196" s="2">
        <v>0</v>
      </c>
      <c r="DO196" s="2">
        <v>0</v>
      </c>
      <c r="DP196" s="2">
        <v>1</v>
      </c>
      <c r="DQ196" s="2">
        <v>1</v>
      </c>
      <c r="DR196" s="2"/>
      <c r="DS196" s="2"/>
      <c r="DT196" s="2"/>
      <c r="DU196" s="2">
        <v>1010</v>
      </c>
      <c r="DV196" s="2" t="s">
        <v>99</v>
      </c>
      <c r="DW196" s="2" t="s">
        <v>99</v>
      </c>
      <c r="DX196" s="2">
        <v>1</v>
      </c>
      <c r="DY196" s="2"/>
      <c r="DZ196" s="2"/>
      <c r="EA196" s="2"/>
      <c r="EB196" s="2"/>
      <c r="EC196" s="2"/>
      <c r="ED196" s="2"/>
      <c r="EE196" s="2">
        <v>39174530</v>
      </c>
      <c r="EF196" s="2">
        <v>2</v>
      </c>
      <c r="EG196" s="2" t="s">
        <v>19</v>
      </c>
      <c r="EH196" s="2">
        <v>0</v>
      </c>
      <c r="EI196" s="2" t="s">
        <v>3</v>
      </c>
      <c r="EJ196" s="2">
        <v>1</v>
      </c>
      <c r="EK196" s="2">
        <v>16001</v>
      </c>
      <c r="EL196" s="2" t="s">
        <v>253</v>
      </c>
      <c r="EM196" s="2" t="s">
        <v>254</v>
      </c>
      <c r="EN196" s="2"/>
      <c r="EO196" s="2" t="s">
        <v>3</v>
      </c>
      <c r="EP196" s="2"/>
      <c r="EQ196" s="2">
        <v>0</v>
      </c>
      <c r="ER196" s="2">
        <v>1224.17</v>
      </c>
      <c r="ES196" s="2">
        <v>1224.17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>
        <v>0</v>
      </c>
      <c r="FR196" s="2">
        <f t="shared" si="266"/>
        <v>0</v>
      </c>
      <c r="FS196" s="2">
        <v>0</v>
      </c>
      <c r="FT196" s="2" t="s">
        <v>23</v>
      </c>
      <c r="FU196" s="2" t="s">
        <v>24</v>
      </c>
      <c r="FV196" s="2"/>
      <c r="FW196" s="2"/>
      <c r="FX196" s="2">
        <v>115.2</v>
      </c>
      <c r="FY196" s="2">
        <v>70.55</v>
      </c>
      <c r="FZ196" s="2"/>
      <c r="GA196" s="2" t="s">
        <v>3</v>
      </c>
      <c r="GB196" s="2"/>
      <c r="GC196" s="2"/>
      <c r="GD196" s="2">
        <v>0</v>
      </c>
      <c r="GE196" s="2"/>
      <c r="GF196" s="2">
        <v>1976924582</v>
      </c>
      <c r="GG196" s="2">
        <v>2</v>
      </c>
      <c r="GH196" s="2">
        <v>1</v>
      </c>
      <c r="GI196" s="2">
        <v>-2</v>
      </c>
      <c r="GJ196" s="2">
        <v>0</v>
      </c>
      <c r="GK196" s="2">
        <f>ROUND(R196*(R12)/100,2)</f>
        <v>0</v>
      </c>
      <c r="GL196" s="2">
        <f t="shared" si="267"/>
        <v>0</v>
      </c>
      <c r="GM196" s="2">
        <f t="shared" si="268"/>
        <v>3672.51</v>
      </c>
      <c r="GN196" s="2">
        <f t="shared" si="269"/>
        <v>3672.51</v>
      </c>
      <c r="GO196" s="2">
        <f t="shared" si="270"/>
        <v>0</v>
      </c>
      <c r="GP196" s="2">
        <f t="shared" si="271"/>
        <v>0</v>
      </c>
      <c r="GQ196" s="2"/>
      <c r="GR196" s="2">
        <v>0</v>
      </c>
      <c r="GS196" s="2">
        <v>3</v>
      </c>
      <c r="GT196" s="2">
        <v>0</v>
      </c>
      <c r="GU196" s="2" t="s">
        <v>3</v>
      </c>
      <c r="GV196" s="2">
        <f t="shared" si="272"/>
        <v>0</v>
      </c>
      <c r="GW196" s="2">
        <v>1</v>
      </c>
      <c r="GX196" s="2">
        <f t="shared" si="273"/>
        <v>0</v>
      </c>
      <c r="GY196" s="2"/>
      <c r="GZ196" s="2"/>
      <c r="HA196" s="2">
        <v>0</v>
      </c>
      <c r="HB196" s="2">
        <v>0</v>
      </c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>
        <v>0</v>
      </c>
      <c r="IL196" s="2"/>
      <c r="IM196" s="2"/>
      <c r="IN196" s="2"/>
      <c r="IO196" s="2"/>
      <c r="IP196" s="2"/>
      <c r="IQ196" s="2"/>
      <c r="IR196" s="2"/>
      <c r="IS196" s="2"/>
      <c r="IT196" s="2"/>
      <c r="IU196" s="2"/>
    </row>
    <row r="197" spans="1:255" x14ac:dyDescent="0.2">
      <c r="A197">
        <v>18</v>
      </c>
      <c r="B197">
        <v>1</v>
      </c>
      <c r="C197">
        <v>524</v>
      </c>
      <c r="E197" t="s">
        <v>332</v>
      </c>
      <c r="F197" t="s">
        <v>333</v>
      </c>
      <c r="G197" t="s">
        <v>334</v>
      </c>
      <c r="H197" t="s">
        <v>99</v>
      </c>
      <c r="I197">
        <f>I195*J197</f>
        <v>3</v>
      </c>
      <c r="J197">
        <v>0.42857142857142855</v>
      </c>
      <c r="O197">
        <f t="shared" si="241"/>
        <v>18913.43</v>
      </c>
      <c r="P197">
        <f t="shared" si="242"/>
        <v>18913.43</v>
      </c>
      <c r="Q197">
        <f t="shared" si="243"/>
        <v>0</v>
      </c>
      <c r="R197">
        <f t="shared" si="244"/>
        <v>0</v>
      </c>
      <c r="S197">
        <f t="shared" si="245"/>
        <v>0</v>
      </c>
      <c r="T197">
        <f t="shared" si="246"/>
        <v>0</v>
      </c>
      <c r="U197">
        <f t="shared" si="247"/>
        <v>0</v>
      </c>
      <c r="V197">
        <f t="shared" si="248"/>
        <v>0</v>
      </c>
      <c r="W197">
        <f t="shared" si="249"/>
        <v>0</v>
      </c>
      <c r="X197">
        <f t="shared" si="250"/>
        <v>0</v>
      </c>
      <c r="Y197">
        <f t="shared" si="251"/>
        <v>0</v>
      </c>
      <c r="AA197">
        <v>39612629</v>
      </c>
      <c r="AB197">
        <f t="shared" si="252"/>
        <v>1224.17</v>
      </c>
      <c r="AC197">
        <f t="shared" si="240"/>
        <v>1224.17</v>
      </c>
      <c r="AD197">
        <f>ROUND((((ET197)-(EU197))+AE197),6)</f>
        <v>0</v>
      </c>
      <c r="AE197">
        <f t="shared" si="277"/>
        <v>0</v>
      </c>
      <c r="AF197">
        <f t="shared" si="277"/>
        <v>0</v>
      </c>
      <c r="AG197">
        <f t="shared" si="253"/>
        <v>0</v>
      </c>
      <c r="AH197">
        <f t="shared" si="278"/>
        <v>0</v>
      </c>
      <c r="AI197">
        <f t="shared" si="278"/>
        <v>0</v>
      </c>
      <c r="AJ197">
        <f t="shared" si="254"/>
        <v>0</v>
      </c>
      <c r="AK197">
        <v>1224.17</v>
      </c>
      <c r="AL197">
        <v>1224.17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115</v>
      </c>
      <c r="AU197">
        <v>71</v>
      </c>
      <c r="AV197">
        <v>1</v>
      </c>
      <c r="AW197">
        <v>1</v>
      </c>
      <c r="AZ197">
        <v>5.15</v>
      </c>
      <c r="BA197">
        <v>1</v>
      </c>
      <c r="BB197">
        <v>1</v>
      </c>
      <c r="BC197">
        <v>5.15</v>
      </c>
      <c r="BD197" t="s">
        <v>3</v>
      </c>
      <c r="BE197" t="s">
        <v>3</v>
      </c>
      <c r="BF197" t="s">
        <v>3</v>
      </c>
      <c r="BG197" t="s">
        <v>3</v>
      </c>
      <c r="BH197">
        <v>3</v>
      </c>
      <c r="BI197">
        <v>1</v>
      </c>
      <c r="BJ197" t="s">
        <v>335</v>
      </c>
      <c r="BM197">
        <v>16001</v>
      </c>
      <c r="BN197">
        <v>0</v>
      </c>
      <c r="BO197" t="s">
        <v>3</v>
      </c>
      <c r="BP197">
        <v>0</v>
      </c>
      <c r="BQ197">
        <v>2</v>
      </c>
      <c r="BR197">
        <v>0</v>
      </c>
      <c r="BS197">
        <v>1</v>
      </c>
      <c r="BT197">
        <v>1</v>
      </c>
      <c r="BU197">
        <v>1</v>
      </c>
      <c r="BV197">
        <v>1</v>
      </c>
      <c r="BW197">
        <v>1</v>
      </c>
      <c r="BX197">
        <v>1</v>
      </c>
      <c r="BY197" t="s">
        <v>3</v>
      </c>
      <c r="BZ197">
        <v>128</v>
      </c>
      <c r="CA197">
        <v>83</v>
      </c>
      <c r="CF197">
        <v>0</v>
      </c>
      <c r="CG197">
        <v>0</v>
      </c>
      <c r="CM197">
        <v>0</v>
      </c>
      <c r="CN197" t="s">
        <v>3</v>
      </c>
      <c r="CO197">
        <v>0</v>
      </c>
      <c r="CP197">
        <f t="shared" si="255"/>
        <v>18913.43</v>
      </c>
      <c r="CQ197">
        <f t="shared" si="256"/>
        <v>6304.4755000000005</v>
      </c>
      <c r="CR197">
        <f t="shared" si="257"/>
        <v>0</v>
      </c>
      <c r="CS197">
        <f t="shared" si="258"/>
        <v>0</v>
      </c>
      <c r="CT197">
        <f t="shared" si="259"/>
        <v>0</v>
      </c>
      <c r="CU197">
        <f t="shared" si="260"/>
        <v>0</v>
      </c>
      <c r="CV197">
        <f t="shared" si="261"/>
        <v>0</v>
      </c>
      <c r="CW197">
        <f t="shared" si="262"/>
        <v>0</v>
      </c>
      <c r="CX197">
        <f t="shared" si="263"/>
        <v>0</v>
      </c>
      <c r="CY197">
        <f t="shared" si="264"/>
        <v>0</v>
      </c>
      <c r="CZ197">
        <f t="shared" si="265"/>
        <v>0</v>
      </c>
      <c r="DC197" t="s">
        <v>3</v>
      </c>
      <c r="DD197" t="s">
        <v>3</v>
      </c>
      <c r="DE197" t="s">
        <v>3</v>
      </c>
      <c r="DF197" t="s">
        <v>3</v>
      </c>
      <c r="DG197" t="s">
        <v>3</v>
      </c>
      <c r="DH197" t="s">
        <v>3</v>
      </c>
      <c r="DI197" t="s">
        <v>3</v>
      </c>
      <c r="DJ197" t="s">
        <v>3</v>
      </c>
      <c r="DK197" t="s">
        <v>3</v>
      </c>
      <c r="DL197" t="s">
        <v>3</v>
      </c>
      <c r="DM197" t="s">
        <v>3</v>
      </c>
      <c r="DN197">
        <v>0</v>
      </c>
      <c r="DO197">
        <v>0</v>
      </c>
      <c r="DP197">
        <v>1</v>
      </c>
      <c r="DQ197">
        <v>1</v>
      </c>
      <c r="DU197">
        <v>1010</v>
      </c>
      <c r="DV197" t="s">
        <v>99</v>
      </c>
      <c r="DW197" t="s">
        <v>99</v>
      </c>
      <c r="DX197">
        <v>1</v>
      </c>
      <c r="EE197">
        <v>39174530</v>
      </c>
      <c r="EF197">
        <v>2</v>
      </c>
      <c r="EG197" t="s">
        <v>19</v>
      </c>
      <c r="EH197">
        <v>0</v>
      </c>
      <c r="EI197" t="s">
        <v>3</v>
      </c>
      <c r="EJ197">
        <v>1</v>
      </c>
      <c r="EK197">
        <v>16001</v>
      </c>
      <c r="EL197" t="s">
        <v>253</v>
      </c>
      <c r="EM197" t="s">
        <v>254</v>
      </c>
      <c r="EO197" t="s">
        <v>3</v>
      </c>
      <c r="EQ197">
        <v>0</v>
      </c>
      <c r="ER197">
        <v>1224.17</v>
      </c>
      <c r="ES197">
        <v>1224.17</v>
      </c>
      <c r="ET197">
        <v>0</v>
      </c>
      <c r="EU197">
        <v>0</v>
      </c>
      <c r="EV197">
        <v>0</v>
      </c>
      <c r="EW197">
        <v>0</v>
      </c>
      <c r="EX197">
        <v>0</v>
      </c>
      <c r="FQ197">
        <v>0</v>
      </c>
      <c r="FR197">
        <f t="shared" si="266"/>
        <v>0</v>
      </c>
      <c r="FS197">
        <v>0</v>
      </c>
      <c r="FT197" t="s">
        <v>23</v>
      </c>
      <c r="FU197" t="s">
        <v>24</v>
      </c>
      <c r="FX197">
        <v>115.2</v>
      </c>
      <c r="FY197">
        <v>70.55</v>
      </c>
      <c r="GA197" t="s">
        <v>3</v>
      </c>
      <c r="GD197">
        <v>0</v>
      </c>
      <c r="GF197">
        <v>1976924582</v>
      </c>
      <c r="GG197">
        <v>1</v>
      </c>
      <c r="GH197">
        <v>1</v>
      </c>
      <c r="GI197">
        <v>4</v>
      </c>
      <c r="GJ197">
        <v>0</v>
      </c>
      <c r="GK197">
        <f>ROUND(R197*(S12)/100,2)</f>
        <v>0</v>
      </c>
      <c r="GL197">
        <f t="shared" si="267"/>
        <v>0</v>
      </c>
      <c r="GM197">
        <f t="shared" si="268"/>
        <v>18913.43</v>
      </c>
      <c r="GN197">
        <f t="shared" si="269"/>
        <v>18913.43</v>
      </c>
      <c r="GO197">
        <f t="shared" si="270"/>
        <v>0</v>
      </c>
      <c r="GP197">
        <f t="shared" si="271"/>
        <v>0</v>
      </c>
      <c r="GR197">
        <v>0</v>
      </c>
      <c r="GS197">
        <v>3</v>
      </c>
      <c r="GT197">
        <v>0</v>
      </c>
      <c r="GU197" t="s">
        <v>3</v>
      </c>
      <c r="GV197">
        <f t="shared" si="272"/>
        <v>0</v>
      </c>
      <c r="GW197">
        <v>1</v>
      </c>
      <c r="GX197">
        <f t="shared" si="273"/>
        <v>0</v>
      </c>
      <c r="HA197">
        <v>0</v>
      </c>
      <c r="HB197">
        <v>0</v>
      </c>
      <c r="IK197">
        <v>0</v>
      </c>
    </row>
    <row r="198" spans="1:255" x14ac:dyDescent="0.2">
      <c r="A198" s="2">
        <v>18</v>
      </c>
      <c r="B198" s="2">
        <v>1</v>
      </c>
      <c r="C198" s="2">
        <v>512</v>
      </c>
      <c r="D198" s="2"/>
      <c r="E198" s="2" t="s">
        <v>336</v>
      </c>
      <c r="F198" s="2" t="s">
        <v>337</v>
      </c>
      <c r="G198" s="2" t="s">
        <v>338</v>
      </c>
      <c r="H198" s="2" t="s">
        <v>99</v>
      </c>
      <c r="I198" s="2">
        <f>I194*J198</f>
        <v>4</v>
      </c>
      <c r="J198" s="2">
        <v>0.5714285714285714</v>
      </c>
      <c r="K198" s="2"/>
      <c r="L198" s="2"/>
      <c r="M198" s="2"/>
      <c r="N198" s="2"/>
      <c r="O198" s="2">
        <f t="shared" si="241"/>
        <v>3738.04</v>
      </c>
      <c r="P198" s="2">
        <f t="shared" si="242"/>
        <v>3738.04</v>
      </c>
      <c r="Q198" s="2">
        <f t="shared" si="243"/>
        <v>0</v>
      </c>
      <c r="R198" s="2">
        <f t="shared" si="244"/>
        <v>0</v>
      </c>
      <c r="S198" s="2">
        <f t="shared" si="245"/>
        <v>0</v>
      </c>
      <c r="T198" s="2">
        <f t="shared" si="246"/>
        <v>0</v>
      </c>
      <c r="U198" s="2">
        <f t="shared" si="247"/>
        <v>0</v>
      </c>
      <c r="V198" s="2">
        <f t="shared" si="248"/>
        <v>0</v>
      </c>
      <c r="W198" s="2">
        <f t="shared" si="249"/>
        <v>0</v>
      </c>
      <c r="X198" s="2">
        <f t="shared" si="250"/>
        <v>0</v>
      </c>
      <c r="Y198" s="2">
        <f t="shared" si="251"/>
        <v>0</v>
      </c>
      <c r="Z198" s="2"/>
      <c r="AA198" s="2">
        <v>39612628</v>
      </c>
      <c r="AB198" s="2">
        <f t="shared" si="252"/>
        <v>934.51</v>
      </c>
      <c r="AC198" s="2">
        <f t="shared" si="240"/>
        <v>934.51</v>
      </c>
      <c r="AD198" s="2">
        <f>ROUND((((ET198)-(EU198))+AE198),6)</f>
        <v>0</v>
      </c>
      <c r="AE198" s="2">
        <f t="shared" si="277"/>
        <v>0</v>
      </c>
      <c r="AF198" s="2">
        <f t="shared" si="277"/>
        <v>0</v>
      </c>
      <c r="AG198" s="2">
        <f t="shared" si="253"/>
        <v>0</v>
      </c>
      <c r="AH198" s="2">
        <f t="shared" si="278"/>
        <v>0</v>
      </c>
      <c r="AI198" s="2">
        <f t="shared" si="278"/>
        <v>0</v>
      </c>
      <c r="AJ198" s="2">
        <f t="shared" si="254"/>
        <v>0</v>
      </c>
      <c r="AK198" s="2">
        <v>934.51</v>
      </c>
      <c r="AL198" s="2">
        <v>934.51</v>
      </c>
      <c r="AM198" s="2">
        <v>0</v>
      </c>
      <c r="AN198" s="2">
        <v>0</v>
      </c>
      <c r="AO198" s="2">
        <v>0</v>
      </c>
      <c r="AP198" s="2">
        <v>0</v>
      </c>
      <c r="AQ198" s="2">
        <v>0</v>
      </c>
      <c r="AR198" s="2">
        <v>0</v>
      </c>
      <c r="AS198" s="2">
        <v>0</v>
      </c>
      <c r="AT198" s="2">
        <v>115</v>
      </c>
      <c r="AU198" s="2">
        <v>71</v>
      </c>
      <c r="AV198" s="2">
        <v>1</v>
      </c>
      <c r="AW198" s="2">
        <v>1</v>
      </c>
      <c r="AX198" s="2"/>
      <c r="AY198" s="2"/>
      <c r="AZ198" s="2">
        <v>1</v>
      </c>
      <c r="BA198" s="2">
        <v>1</v>
      </c>
      <c r="BB198" s="2">
        <v>1</v>
      </c>
      <c r="BC198" s="2">
        <v>1</v>
      </c>
      <c r="BD198" s="2" t="s">
        <v>3</v>
      </c>
      <c r="BE198" s="2" t="s">
        <v>3</v>
      </c>
      <c r="BF198" s="2" t="s">
        <v>3</v>
      </c>
      <c r="BG198" s="2" t="s">
        <v>3</v>
      </c>
      <c r="BH198" s="2">
        <v>3</v>
      </c>
      <c r="BI198" s="2">
        <v>1</v>
      </c>
      <c r="BJ198" s="2" t="s">
        <v>339</v>
      </c>
      <c r="BK198" s="2"/>
      <c r="BL198" s="2"/>
      <c r="BM198" s="2">
        <v>16001</v>
      </c>
      <c r="BN198" s="2">
        <v>0</v>
      </c>
      <c r="BO198" s="2" t="s">
        <v>3</v>
      </c>
      <c r="BP198" s="2">
        <v>0</v>
      </c>
      <c r="BQ198" s="2">
        <v>2</v>
      </c>
      <c r="BR198" s="2">
        <v>0</v>
      </c>
      <c r="BS198" s="2">
        <v>1</v>
      </c>
      <c r="BT198" s="2">
        <v>1</v>
      </c>
      <c r="BU198" s="2">
        <v>1</v>
      </c>
      <c r="BV198" s="2">
        <v>1</v>
      </c>
      <c r="BW198" s="2">
        <v>1</v>
      </c>
      <c r="BX198" s="2">
        <v>1</v>
      </c>
      <c r="BY198" s="2" t="s">
        <v>3</v>
      </c>
      <c r="BZ198" s="2">
        <v>128</v>
      </c>
      <c r="CA198" s="2">
        <v>83</v>
      </c>
      <c r="CB198" s="2"/>
      <c r="CC198" s="2"/>
      <c r="CD198" s="2"/>
      <c r="CE198" s="2"/>
      <c r="CF198" s="2">
        <v>0</v>
      </c>
      <c r="CG198" s="2">
        <v>0</v>
      </c>
      <c r="CH198" s="2"/>
      <c r="CI198" s="2"/>
      <c r="CJ198" s="2"/>
      <c r="CK198" s="2"/>
      <c r="CL198" s="2"/>
      <c r="CM198" s="2">
        <v>0</v>
      </c>
      <c r="CN198" s="2" t="s">
        <v>3</v>
      </c>
      <c r="CO198" s="2">
        <v>0</v>
      </c>
      <c r="CP198" s="2">
        <f t="shared" si="255"/>
        <v>3738.04</v>
      </c>
      <c r="CQ198" s="2">
        <f t="shared" si="256"/>
        <v>934.51</v>
      </c>
      <c r="CR198" s="2">
        <f t="shared" si="257"/>
        <v>0</v>
      </c>
      <c r="CS198" s="2">
        <f t="shared" si="258"/>
        <v>0</v>
      </c>
      <c r="CT198" s="2">
        <f t="shared" si="259"/>
        <v>0</v>
      </c>
      <c r="CU198" s="2">
        <f t="shared" si="260"/>
        <v>0</v>
      </c>
      <c r="CV198" s="2">
        <f t="shared" si="261"/>
        <v>0</v>
      </c>
      <c r="CW198" s="2">
        <f t="shared" si="262"/>
        <v>0</v>
      </c>
      <c r="CX198" s="2">
        <f t="shared" si="263"/>
        <v>0</v>
      </c>
      <c r="CY198" s="2">
        <f t="shared" si="264"/>
        <v>0</v>
      </c>
      <c r="CZ198" s="2">
        <f t="shared" si="265"/>
        <v>0</v>
      </c>
      <c r="DA198" s="2"/>
      <c r="DB198" s="2"/>
      <c r="DC198" s="2" t="s">
        <v>3</v>
      </c>
      <c r="DD198" s="2" t="s">
        <v>3</v>
      </c>
      <c r="DE198" s="2" t="s">
        <v>3</v>
      </c>
      <c r="DF198" s="2" t="s">
        <v>3</v>
      </c>
      <c r="DG198" s="2" t="s">
        <v>3</v>
      </c>
      <c r="DH198" s="2" t="s">
        <v>3</v>
      </c>
      <c r="DI198" s="2" t="s">
        <v>3</v>
      </c>
      <c r="DJ198" s="2" t="s">
        <v>3</v>
      </c>
      <c r="DK198" s="2" t="s">
        <v>3</v>
      </c>
      <c r="DL198" s="2" t="s">
        <v>3</v>
      </c>
      <c r="DM198" s="2" t="s">
        <v>3</v>
      </c>
      <c r="DN198" s="2">
        <v>0</v>
      </c>
      <c r="DO198" s="2">
        <v>0</v>
      </c>
      <c r="DP198" s="2">
        <v>1</v>
      </c>
      <c r="DQ198" s="2">
        <v>1</v>
      </c>
      <c r="DR198" s="2"/>
      <c r="DS198" s="2"/>
      <c r="DT198" s="2"/>
      <c r="DU198" s="2">
        <v>1010</v>
      </c>
      <c r="DV198" s="2" t="s">
        <v>99</v>
      </c>
      <c r="DW198" s="2" t="s">
        <v>99</v>
      </c>
      <c r="DX198" s="2">
        <v>1</v>
      </c>
      <c r="DY198" s="2"/>
      <c r="DZ198" s="2"/>
      <c r="EA198" s="2"/>
      <c r="EB198" s="2"/>
      <c r="EC198" s="2"/>
      <c r="ED198" s="2"/>
      <c r="EE198" s="2">
        <v>39174530</v>
      </c>
      <c r="EF198" s="2">
        <v>2</v>
      </c>
      <c r="EG198" s="2" t="s">
        <v>19</v>
      </c>
      <c r="EH198" s="2">
        <v>0</v>
      </c>
      <c r="EI198" s="2" t="s">
        <v>3</v>
      </c>
      <c r="EJ198" s="2">
        <v>1</v>
      </c>
      <c r="EK198" s="2">
        <v>16001</v>
      </c>
      <c r="EL198" s="2" t="s">
        <v>253</v>
      </c>
      <c r="EM198" s="2" t="s">
        <v>254</v>
      </c>
      <c r="EN198" s="2"/>
      <c r="EO198" s="2" t="s">
        <v>3</v>
      </c>
      <c r="EP198" s="2"/>
      <c r="EQ198" s="2">
        <v>0</v>
      </c>
      <c r="ER198" s="2">
        <v>934.51</v>
      </c>
      <c r="ES198" s="2">
        <v>934.51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>
        <v>0</v>
      </c>
      <c r="FR198" s="2">
        <f t="shared" si="266"/>
        <v>0</v>
      </c>
      <c r="FS198" s="2">
        <v>0</v>
      </c>
      <c r="FT198" s="2" t="s">
        <v>23</v>
      </c>
      <c r="FU198" s="2" t="s">
        <v>24</v>
      </c>
      <c r="FV198" s="2"/>
      <c r="FW198" s="2"/>
      <c r="FX198" s="2">
        <v>115.2</v>
      </c>
      <c r="FY198" s="2">
        <v>70.55</v>
      </c>
      <c r="FZ198" s="2"/>
      <c r="GA198" s="2" t="s">
        <v>3</v>
      </c>
      <c r="GB198" s="2"/>
      <c r="GC198" s="2"/>
      <c r="GD198" s="2">
        <v>0</v>
      </c>
      <c r="GE198" s="2"/>
      <c r="GF198" s="2">
        <v>-518044513</v>
      </c>
      <c r="GG198" s="2">
        <v>2</v>
      </c>
      <c r="GH198" s="2">
        <v>1</v>
      </c>
      <c r="GI198" s="2">
        <v>-2</v>
      </c>
      <c r="GJ198" s="2">
        <v>0</v>
      </c>
      <c r="GK198" s="2">
        <f>ROUND(R198*(R12)/100,2)</f>
        <v>0</v>
      </c>
      <c r="GL198" s="2">
        <f t="shared" si="267"/>
        <v>0</v>
      </c>
      <c r="GM198" s="2">
        <f t="shared" si="268"/>
        <v>3738.04</v>
      </c>
      <c r="GN198" s="2">
        <f t="shared" si="269"/>
        <v>3738.04</v>
      </c>
      <c r="GO198" s="2">
        <f t="shared" si="270"/>
        <v>0</v>
      </c>
      <c r="GP198" s="2">
        <f t="shared" si="271"/>
        <v>0</v>
      </c>
      <c r="GQ198" s="2"/>
      <c r="GR198" s="2">
        <v>0</v>
      </c>
      <c r="GS198" s="2">
        <v>3</v>
      </c>
      <c r="GT198" s="2">
        <v>0</v>
      </c>
      <c r="GU198" s="2" t="s">
        <v>3</v>
      </c>
      <c r="GV198" s="2">
        <f t="shared" si="272"/>
        <v>0</v>
      </c>
      <c r="GW198" s="2">
        <v>1</v>
      </c>
      <c r="GX198" s="2">
        <f t="shared" si="273"/>
        <v>0</v>
      </c>
      <c r="GY198" s="2"/>
      <c r="GZ198" s="2"/>
      <c r="HA198" s="2">
        <v>0</v>
      </c>
      <c r="HB198" s="2">
        <v>0</v>
      </c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>
        <v>0</v>
      </c>
      <c r="IL198" s="2"/>
      <c r="IM198" s="2"/>
      <c r="IN198" s="2"/>
      <c r="IO198" s="2"/>
      <c r="IP198" s="2"/>
      <c r="IQ198" s="2"/>
      <c r="IR198" s="2"/>
      <c r="IS198" s="2"/>
      <c r="IT198" s="2"/>
      <c r="IU198" s="2"/>
    </row>
    <row r="199" spans="1:255" x14ac:dyDescent="0.2">
      <c r="A199">
        <v>18</v>
      </c>
      <c r="B199">
        <v>1</v>
      </c>
      <c r="C199">
        <v>523</v>
      </c>
      <c r="E199" t="s">
        <v>336</v>
      </c>
      <c r="F199" t="s">
        <v>337</v>
      </c>
      <c r="G199" t="s">
        <v>338</v>
      </c>
      <c r="H199" t="s">
        <v>99</v>
      </c>
      <c r="I199">
        <f>I195*J199</f>
        <v>4</v>
      </c>
      <c r="J199">
        <v>0.5714285714285714</v>
      </c>
      <c r="O199">
        <f t="shared" si="241"/>
        <v>19250.91</v>
      </c>
      <c r="P199">
        <f t="shared" si="242"/>
        <v>19250.91</v>
      </c>
      <c r="Q199">
        <f t="shared" si="243"/>
        <v>0</v>
      </c>
      <c r="R199">
        <f t="shared" si="244"/>
        <v>0</v>
      </c>
      <c r="S199">
        <f t="shared" si="245"/>
        <v>0</v>
      </c>
      <c r="T199">
        <f t="shared" si="246"/>
        <v>0</v>
      </c>
      <c r="U199">
        <f t="shared" si="247"/>
        <v>0</v>
      </c>
      <c r="V199">
        <f t="shared" si="248"/>
        <v>0</v>
      </c>
      <c r="W199">
        <f t="shared" si="249"/>
        <v>0</v>
      </c>
      <c r="X199">
        <f t="shared" si="250"/>
        <v>0</v>
      </c>
      <c r="Y199">
        <f t="shared" si="251"/>
        <v>0</v>
      </c>
      <c r="AA199">
        <v>39612629</v>
      </c>
      <c r="AB199">
        <f t="shared" si="252"/>
        <v>934.51</v>
      </c>
      <c r="AC199">
        <f t="shared" si="240"/>
        <v>934.51</v>
      </c>
      <c r="AD199">
        <f>ROUND((((ET199)-(EU199))+AE199),6)</f>
        <v>0</v>
      </c>
      <c r="AE199">
        <f t="shared" si="277"/>
        <v>0</v>
      </c>
      <c r="AF199">
        <f t="shared" si="277"/>
        <v>0</v>
      </c>
      <c r="AG199">
        <f t="shared" si="253"/>
        <v>0</v>
      </c>
      <c r="AH199">
        <f t="shared" si="278"/>
        <v>0</v>
      </c>
      <c r="AI199">
        <f t="shared" si="278"/>
        <v>0</v>
      </c>
      <c r="AJ199">
        <f t="shared" si="254"/>
        <v>0</v>
      </c>
      <c r="AK199">
        <v>934.51</v>
      </c>
      <c r="AL199">
        <v>934.51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115</v>
      </c>
      <c r="AU199">
        <v>71</v>
      </c>
      <c r="AV199">
        <v>1</v>
      </c>
      <c r="AW199">
        <v>1</v>
      </c>
      <c r="AZ199">
        <v>5.15</v>
      </c>
      <c r="BA199">
        <v>1</v>
      </c>
      <c r="BB199">
        <v>1</v>
      </c>
      <c r="BC199">
        <v>5.15</v>
      </c>
      <c r="BD199" t="s">
        <v>3</v>
      </c>
      <c r="BE199" t="s">
        <v>3</v>
      </c>
      <c r="BF199" t="s">
        <v>3</v>
      </c>
      <c r="BG199" t="s">
        <v>3</v>
      </c>
      <c r="BH199">
        <v>3</v>
      </c>
      <c r="BI199">
        <v>1</v>
      </c>
      <c r="BJ199" t="s">
        <v>339</v>
      </c>
      <c r="BM199">
        <v>16001</v>
      </c>
      <c r="BN199">
        <v>0</v>
      </c>
      <c r="BO199" t="s">
        <v>3</v>
      </c>
      <c r="BP199">
        <v>0</v>
      </c>
      <c r="BQ199">
        <v>2</v>
      </c>
      <c r="BR199">
        <v>0</v>
      </c>
      <c r="BS199">
        <v>1</v>
      </c>
      <c r="BT199">
        <v>1</v>
      </c>
      <c r="BU199">
        <v>1</v>
      </c>
      <c r="BV199">
        <v>1</v>
      </c>
      <c r="BW199">
        <v>1</v>
      </c>
      <c r="BX199">
        <v>1</v>
      </c>
      <c r="BY199" t="s">
        <v>3</v>
      </c>
      <c r="BZ199">
        <v>128</v>
      </c>
      <c r="CA199">
        <v>83</v>
      </c>
      <c r="CF199">
        <v>0</v>
      </c>
      <c r="CG199">
        <v>0</v>
      </c>
      <c r="CM199">
        <v>0</v>
      </c>
      <c r="CN199" t="s">
        <v>3</v>
      </c>
      <c r="CO199">
        <v>0</v>
      </c>
      <c r="CP199">
        <f t="shared" si="255"/>
        <v>19250.91</v>
      </c>
      <c r="CQ199">
        <f t="shared" si="256"/>
        <v>4812.7265000000007</v>
      </c>
      <c r="CR199">
        <f t="shared" si="257"/>
        <v>0</v>
      </c>
      <c r="CS199">
        <f t="shared" si="258"/>
        <v>0</v>
      </c>
      <c r="CT199">
        <f t="shared" si="259"/>
        <v>0</v>
      </c>
      <c r="CU199">
        <f t="shared" si="260"/>
        <v>0</v>
      </c>
      <c r="CV199">
        <f t="shared" si="261"/>
        <v>0</v>
      </c>
      <c r="CW199">
        <f t="shared" si="262"/>
        <v>0</v>
      </c>
      <c r="CX199">
        <f t="shared" si="263"/>
        <v>0</v>
      </c>
      <c r="CY199">
        <f t="shared" si="264"/>
        <v>0</v>
      </c>
      <c r="CZ199">
        <f t="shared" si="265"/>
        <v>0</v>
      </c>
      <c r="DC199" t="s">
        <v>3</v>
      </c>
      <c r="DD199" t="s">
        <v>3</v>
      </c>
      <c r="DE199" t="s">
        <v>3</v>
      </c>
      <c r="DF199" t="s">
        <v>3</v>
      </c>
      <c r="DG199" t="s">
        <v>3</v>
      </c>
      <c r="DH199" t="s">
        <v>3</v>
      </c>
      <c r="DI199" t="s">
        <v>3</v>
      </c>
      <c r="DJ199" t="s">
        <v>3</v>
      </c>
      <c r="DK199" t="s">
        <v>3</v>
      </c>
      <c r="DL199" t="s">
        <v>3</v>
      </c>
      <c r="DM199" t="s">
        <v>3</v>
      </c>
      <c r="DN199">
        <v>0</v>
      </c>
      <c r="DO199">
        <v>0</v>
      </c>
      <c r="DP199">
        <v>1</v>
      </c>
      <c r="DQ199">
        <v>1</v>
      </c>
      <c r="DU199">
        <v>1010</v>
      </c>
      <c r="DV199" t="s">
        <v>99</v>
      </c>
      <c r="DW199" t="s">
        <v>99</v>
      </c>
      <c r="DX199">
        <v>1</v>
      </c>
      <c r="EE199">
        <v>39174530</v>
      </c>
      <c r="EF199">
        <v>2</v>
      </c>
      <c r="EG199" t="s">
        <v>19</v>
      </c>
      <c r="EH199">
        <v>0</v>
      </c>
      <c r="EI199" t="s">
        <v>3</v>
      </c>
      <c r="EJ199">
        <v>1</v>
      </c>
      <c r="EK199">
        <v>16001</v>
      </c>
      <c r="EL199" t="s">
        <v>253</v>
      </c>
      <c r="EM199" t="s">
        <v>254</v>
      </c>
      <c r="EO199" t="s">
        <v>3</v>
      </c>
      <c r="EQ199">
        <v>0</v>
      </c>
      <c r="ER199">
        <v>934.51</v>
      </c>
      <c r="ES199">
        <v>934.51</v>
      </c>
      <c r="ET199">
        <v>0</v>
      </c>
      <c r="EU199">
        <v>0</v>
      </c>
      <c r="EV199">
        <v>0</v>
      </c>
      <c r="EW199">
        <v>0</v>
      </c>
      <c r="EX199">
        <v>0</v>
      </c>
      <c r="FQ199">
        <v>0</v>
      </c>
      <c r="FR199">
        <f t="shared" si="266"/>
        <v>0</v>
      </c>
      <c r="FS199">
        <v>0</v>
      </c>
      <c r="FT199" t="s">
        <v>23</v>
      </c>
      <c r="FU199" t="s">
        <v>24</v>
      </c>
      <c r="FX199">
        <v>115.2</v>
      </c>
      <c r="FY199">
        <v>70.55</v>
      </c>
      <c r="GA199" t="s">
        <v>3</v>
      </c>
      <c r="GD199">
        <v>0</v>
      </c>
      <c r="GF199">
        <v>-518044513</v>
      </c>
      <c r="GG199">
        <v>1</v>
      </c>
      <c r="GH199">
        <v>1</v>
      </c>
      <c r="GI199">
        <v>4</v>
      </c>
      <c r="GJ199">
        <v>0</v>
      </c>
      <c r="GK199">
        <f>ROUND(R199*(S12)/100,2)</f>
        <v>0</v>
      </c>
      <c r="GL199">
        <f t="shared" si="267"/>
        <v>0</v>
      </c>
      <c r="GM199">
        <f t="shared" si="268"/>
        <v>19250.91</v>
      </c>
      <c r="GN199">
        <f t="shared" si="269"/>
        <v>19250.91</v>
      </c>
      <c r="GO199">
        <f t="shared" si="270"/>
        <v>0</v>
      </c>
      <c r="GP199">
        <f t="shared" si="271"/>
        <v>0</v>
      </c>
      <c r="GR199">
        <v>0</v>
      </c>
      <c r="GS199">
        <v>3</v>
      </c>
      <c r="GT199">
        <v>0</v>
      </c>
      <c r="GU199" t="s">
        <v>3</v>
      </c>
      <c r="GV199">
        <f t="shared" si="272"/>
        <v>0</v>
      </c>
      <c r="GW199">
        <v>1</v>
      </c>
      <c r="GX199">
        <f t="shared" si="273"/>
        <v>0</v>
      </c>
      <c r="HA199">
        <v>0</v>
      </c>
      <c r="HB199">
        <v>0</v>
      </c>
      <c r="IK199">
        <v>0</v>
      </c>
    </row>
    <row r="200" spans="1:255" x14ac:dyDescent="0.2">
      <c r="A200" s="2">
        <v>17</v>
      </c>
      <c r="B200" s="2">
        <v>1</v>
      </c>
      <c r="C200" s="2">
        <f>ROW(SmtRes!A525)</f>
        <v>525</v>
      </c>
      <c r="D200" s="2">
        <f>ROW(EtalonRes!A509)</f>
        <v>509</v>
      </c>
      <c r="E200" s="2" t="s">
        <v>340</v>
      </c>
      <c r="F200" s="2" t="s">
        <v>341</v>
      </c>
      <c r="G200" s="2" t="s">
        <v>342</v>
      </c>
      <c r="H200" s="2" t="s">
        <v>15</v>
      </c>
      <c r="I200" s="2">
        <f>ROUND(975/100,9)</f>
        <v>9.75</v>
      </c>
      <c r="J200" s="2">
        <v>0</v>
      </c>
      <c r="K200" s="2"/>
      <c r="L200" s="2"/>
      <c r="M200" s="2"/>
      <c r="N200" s="2"/>
      <c r="O200" s="2">
        <f t="shared" si="241"/>
        <v>8173.91</v>
      </c>
      <c r="P200" s="2">
        <f t="shared" si="242"/>
        <v>0</v>
      </c>
      <c r="Q200" s="2">
        <f t="shared" si="243"/>
        <v>0</v>
      </c>
      <c r="R200" s="2">
        <f t="shared" si="244"/>
        <v>0</v>
      </c>
      <c r="S200" s="2">
        <f t="shared" si="245"/>
        <v>8173.91</v>
      </c>
      <c r="T200" s="2">
        <f t="shared" si="246"/>
        <v>0</v>
      </c>
      <c r="U200" s="2">
        <f t="shared" si="247"/>
        <v>1089.855</v>
      </c>
      <c r="V200" s="2">
        <f t="shared" si="248"/>
        <v>0</v>
      </c>
      <c r="W200" s="2">
        <f t="shared" si="249"/>
        <v>0</v>
      </c>
      <c r="X200" s="2">
        <f t="shared" si="250"/>
        <v>5885.22</v>
      </c>
      <c r="Y200" s="2">
        <f t="shared" si="251"/>
        <v>3106.09</v>
      </c>
      <c r="Z200" s="2"/>
      <c r="AA200" s="2">
        <v>39612628</v>
      </c>
      <c r="AB200" s="2">
        <f t="shared" si="252"/>
        <v>838.35</v>
      </c>
      <c r="AC200" s="2">
        <f t="shared" si="240"/>
        <v>0</v>
      </c>
      <c r="AD200" s="2">
        <f>ROUND(((((ET200*1.25))-((EU200*1.25)))+AE200),6)</f>
        <v>0</v>
      </c>
      <c r="AE200" s="2">
        <f>ROUND(((EU200*1.25)),6)</f>
        <v>0</v>
      </c>
      <c r="AF200" s="2">
        <f>ROUND(((EV200*1.15)),6)</f>
        <v>838.35</v>
      </c>
      <c r="AG200" s="2">
        <f t="shared" si="253"/>
        <v>0</v>
      </c>
      <c r="AH200" s="2">
        <f>((EW200*1.15))</f>
        <v>111.78</v>
      </c>
      <c r="AI200" s="2">
        <f>((EX200*1.25))</f>
        <v>0</v>
      </c>
      <c r="AJ200" s="2">
        <f t="shared" si="254"/>
        <v>0</v>
      </c>
      <c r="AK200" s="2">
        <v>729</v>
      </c>
      <c r="AL200" s="2">
        <v>0</v>
      </c>
      <c r="AM200" s="2">
        <v>0</v>
      </c>
      <c r="AN200" s="2">
        <v>0</v>
      </c>
      <c r="AO200" s="2">
        <v>729</v>
      </c>
      <c r="AP200" s="2">
        <v>0</v>
      </c>
      <c r="AQ200" s="2">
        <v>97.2</v>
      </c>
      <c r="AR200" s="2">
        <v>0</v>
      </c>
      <c r="AS200" s="2">
        <v>0</v>
      </c>
      <c r="AT200" s="2">
        <v>72</v>
      </c>
      <c r="AU200" s="2">
        <v>38</v>
      </c>
      <c r="AV200" s="2">
        <v>1</v>
      </c>
      <c r="AW200" s="2">
        <v>1</v>
      </c>
      <c r="AX200" s="2"/>
      <c r="AY200" s="2"/>
      <c r="AZ200" s="2">
        <v>1</v>
      </c>
      <c r="BA200" s="2">
        <v>1</v>
      </c>
      <c r="BB200" s="2">
        <v>1</v>
      </c>
      <c r="BC200" s="2">
        <v>1</v>
      </c>
      <c r="BD200" s="2" t="s">
        <v>3</v>
      </c>
      <c r="BE200" s="2" t="s">
        <v>3</v>
      </c>
      <c r="BF200" s="2" t="s">
        <v>3</v>
      </c>
      <c r="BG200" s="2" t="s">
        <v>3</v>
      </c>
      <c r="BH200" s="2">
        <v>0</v>
      </c>
      <c r="BI200" s="2">
        <v>1</v>
      </c>
      <c r="BJ200" s="2" t="s">
        <v>343</v>
      </c>
      <c r="BK200" s="2"/>
      <c r="BL200" s="2"/>
      <c r="BM200" s="2">
        <v>1003</v>
      </c>
      <c r="BN200" s="2">
        <v>0</v>
      </c>
      <c r="BO200" s="2" t="s">
        <v>3</v>
      </c>
      <c r="BP200" s="2">
        <v>0</v>
      </c>
      <c r="BQ200" s="2">
        <v>2</v>
      </c>
      <c r="BR200" s="2">
        <v>0</v>
      </c>
      <c r="BS200" s="2">
        <v>1</v>
      </c>
      <c r="BT200" s="2">
        <v>1</v>
      </c>
      <c r="BU200" s="2">
        <v>1</v>
      </c>
      <c r="BV200" s="2">
        <v>1</v>
      </c>
      <c r="BW200" s="2">
        <v>1</v>
      </c>
      <c r="BX200" s="2">
        <v>1</v>
      </c>
      <c r="BY200" s="2" t="s">
        <v>3</v>
      </c>
      <c r="BZ200" s="2">
        <v>80</v>
      </c>
      <c r="CA200" s="2">
        <v>45</v>
      </c>
      <c r="CB200" s="2"/>
      <c r="CC200" s="2"/>
      <c r="CD200" s="2"/>
      <c r="CE200" s="2"/>
      <c r="CF200" s="2">
        <v>0</v>
      </c>
      <c r="CG200" s="2">
        <v>0</v>
      </c>
      <c r="CH200" s="2"/>
      <c r="CI200" s="2"/>
      <c r="CJ200" s="2"/>
      <c r="CK200" s="2"/>
      <c r="CL200" s="2"/>
      <c r="CM200" s="2">
        <v>0</v>
      </c>
      <c r="CN200" s="2" t="s">
        <v>715</v>
      </c>
      <c r="CO200" s="2">
        <v>0</v>
      </c>
      <c r="CP200" s="2">
        <f t="shared" si="255"/>
        <v>8173.91</v>
      </c>
      <c r="CQ200" s="2">
        <f t="shared" si="256"/>
        <v>0</v>
      </c>
      <c r="CR200" s="2">
        <f t="shared" si="257"/>
        <v>0</v>
      </c>
      <c r="CS200" s="2">
        <f t="shared" si="258"/>
        <v>0</v>
      </c>
      <c r="CT200" s="2">
        <f t="shared" si="259"/>
        <v>838.35</v>
      </c>
      <c r="CU200" s="2">
        <f t="shared" si="260"/>
        <v>0</v>
      </c>
      <c r="CV200" s="2">
        <f t="shared" si="261"/>
        <v>111.78</v>
      </c>
      <c r="CW200" s="2">
        <f t="shared" si="262"/>
        <v>0</v>
      </c>
      <c r="CX200" s="2">
        <f t="shared" si="263"/>
        <v>0</v>
      </c>
      <c r="CY200" s="2">
        <f t="shared" si="264"/>
        <v>5885.2152000000006</v>
      </c>
      <c r="CZ200" s="2">
        <f t="shared" si="265"/>
        <v>3106.0858000000003</v>
      </c>
      <c r="DA200" s="2"/>
      <c r="DB200" s="2"/>
      <c r="DC200" s="2" t="s">
        <v>3</v>
      </c>
      <c r="DD200" s="2" t="s">
        <v>3</v>
      </c>
      <c r="DE200" s="2" t="s">
        <v>17</v>
      </c>
      <c r="DF200" s="2" t="s">
        <v>17</v>
      </c>
      <c r="DG200" s="2" t="s">
        <v>18</v>
      </c>
      <c r="DH200" s="2" t="s">
        <v>3</v>
      </c>
      <c r="DI200" s="2" t="s">
        <v>18</v>
      </c>
      <c r="DJ200" s="2" t="s">
        <v>17</v>
      </c>
      <c r="DK200" s="2" t="s">
        <v>3</v>
      </c>
      <c r="DL200" s="2" t="s">
        <v>3</v>
      </c>
      <c r="DM200" s="2" t="s">
        <v>3</v>
      </c>
      <c r="DN200" s="2">
        <v>0</v>
      </c>
      <c r="DO200" s="2">
        <v>0</v>
      </c>
      <c r="DP200" s="2">
        <v>1</v>
      </c>
      <c r="DQ200" s="2">
        <v>1</v>
      </c>
      <c r="DR200" s="2"/>
      <c r="DS200" s="2"/>
      <c r="DT200" s="2"/>
      <c r="DU200" s="2">
        <v>1007</v>
      </c>
      <c r="DV200" s="2" t="s">
        <v>15</v>
      </c>
      <c r="DW200" s="2" t="s">
        <v>15</v>
      </c>
      <c r="DX200" s="2">
        <v>100</v>
      </c>
      <c r="DY200" s="2"/>
      <c r="DZ200" s="2"/>
      <c r="EA200" s="2"/>
      <c r="EB200" s="2"/>
      <c r="EC200" s="2"/>
      <c r="ED200" s="2"/>
      <c r="EE200" s="2">
        <v>39174479</v>
      </c>
      <c r="EF200" s="2">
        <v>2</v>
      </c>
      <c r="EG200" s="2" t="s">
        <v>19</v>
      </c>
      <c r="EH200" s="2">
        <v>0</v>
      </c>
      <c r="EI200" s="2" t="s">
        <v>3</v>
      </c>
      <c r="EJ200" s="2">
        <v>1</v>
      </c>
      <c r="EK200" s="2">
        <v>1003</v>
      </c>
      <c r="EL200" s="2" t="s">
        <v>20</v>
      </c>
      <c r="EM200" s="2" t="s">
        <v>21</v>
      </c>
      <c r="EN200" s="2"/>
      <c r="EO200" s="2" t="s">
        <v>22</v>
      </c>
      <c r="EP200" s="2"/>
      <c r="EQ200" s="2">
        <v>131072</v>
      </c>
      <c r="ER200" s="2">
        <v>729</v>
      </c>
      <c r="ES200" s="2">
        <v>0</v>
      </c>
      <c r="ET200" s="2">
        <v>0</v>
      </c>
      <c r="EU200" s="2">
        <v>0</v>
      </c>
      <c r="EV200" s="2">
        <v>729</v>
      </c>
      <c r="EW200" s="2">
        <v>97.2</v>
      </c>
      <c r="EX200" s="2">
        <v>0</v>
      </c>
      <c r="EY200" s="2">
        <v>0</v>
      </c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>
        <v>0</v>
      </c>
      <c r="FR200" s="2">
        <f t="shared" si="266"/>
        <v>0</v>
      </c>
      <c r="FS200" s="2">
        <v>0</v>
      </c>
      <c r="FT200" s="2" t="s">
        <v>23</v>
      </c>
      <c r="FU200" s="2" t="s">
        <v>24</v>
      </c>
      <c r="FV200" s="2"/>
      <c r="FW200" s="2"/>
      <c r="FX200" s="2">
        <v>72</v>
      </c>
      <c r="FY200" s="2">
        <v>38.25</v>
      </c>
      <c r="FZ200" s="2"/>
      <c r="GA200" s="2" t="s">
        <v>3</v>
      </c>
      <c r="GB200" s="2"/>
      <c r="GC200" s="2"/>
      <c r="GD200" s="2">
        <v>0</v>
      </c>
      <c r="GE200" s="2"/>
      <c r="GF200" s="2">
        <v>-286385310</v>
      </c>
      <c r="GG200" s="2">
        <v>2</v>
      </c>
      <c r="GH200" s="2">
        <v>1</v>
      </c>
      <c r="GI200" s="2">
        <v>-2</v>
      </c>
      <c r="GJ200" s="2">
        <v>0</v>
      </c>
      <c r="GK200" s="2">
        <f>ROUND(R200*(R12)/100,2)</f>
        <v>0</v>
      </c>
      <c r="GL200" s="2">
        <f t="shared" si="267"/>
        <v>0</v>
      </c>
      <c r="GM200" s="2">
        <f t="shared" si="268"/>
        <v>17165.22</v>
      </c>
      <c r="GN200" s="2">
        <f t="shared" si="269"/>
        <v>17165.22</v>
      </c>
      <c r="GO200" s="2">
        <f t="shared" si="270"/>
        <v>0</v>
      </c>
      <c r="GP200" s="2">
        <f t="shared" si="271"/>
        <v>0</v>
      </c>
      <c r="GQ200" s="2"/>
      <c r="GR200" s="2">
        <v>0</v>
      </c>
      <c r="GS200" s="2">
        <v>3</v>
      </c>
      <c r="GT200" s="2">
        <v>0</v>
      </c>
      <c r="GU200" s="2" t="s">
        <v>3</v>
      </c>
      <c r="GV200" s="2">
        <f t="shared" si="272"/>
        <v>0</v>
      </c>
      <c r="GW200" s="2">
        <v>1</v>
      </c>
      <c r="GX200" s="2">
        <f t="shared" si="273"/>
        <v>0</v>
      </c>
      <c r="GY200" s="2"/>
      <c r="GZ200" s="2"/>
      <c r="HA200" s="2">
        <v>0</v>
      </c>
      <c r="HB200" s="2">
        <v>0</v>
      </c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>
        <v>0</v>
      </c>
      <c r="IL200" s="2"/>
      <c r="IM200" s="2"/>
      <c r="IN200" s="2"/>
      <c r="IO200" s="2"/>
      <c r="IP200" s="2"/>
      <c r="IQ200" s="2"/>
      <c r="IR200" s="2"/>
      <c r="IS200" s="2"/>
      <c r="IT200" s="2"/>
      <c r="IU200" s="2"/>
    </row>
    <row r="201" spans="1:255" x14ac:dyDescent="0.2">
      <c r="A201">
        <v>17</v>
      </c>
      <c r="B201">
        <v>1</v>
      </c>
      <c r="C201">
        <f>ROW(SmtRes!A526)</f>
        <v>526</v>
      </c>
      <c r="D201">
        <f>ROW(EtalonRes!A510)</f>
        <v>510</v>
      </c>
      <c r="E201" t="s">
        <v>340</v>
      </c>
      <c r="F201" t="s">
        <v>341</v>
      </c>
      <c r="G201" t="s">
        <v>342</v>
      </c>
      <c r="H201" t="s">
        <v>15</v>
      </c>
      <c r="I201">
        <f>ROUND(975/100,9)</f>
        <v>9.75</v>
      </c>
      <c r="J201">
        <v>0</v>
      </c>
      <c r="O201">
        <f t="shared" si="241"/>
        <v>42095.65</v>
      </c>
      <c r="P201">
        <f t="shared" si="242"/>
        <v>0</v>
      </c>
      <c r="Q201">
        <f t="shared" si="243"/>
        <v>0</v>
      </c>
      <c r="R201">
        <f t="shared" si="244"/>
        <v>0</v>
      </c>
      <c r="S201">
        <f t="shared" si="245"/>
        <v>42095.65</v>
      </c>
      <c r="T201">
        <f t="shared" si="246"/>
        <v>0</v>
      </c>
      <c r="U201">
        <f t="shared" si="247"/>
        <v>1089.855</v>
      </c>
      <c r="V201">
        <f t="shared" si="248"/>
        <v>0</v>
      </c>
      <c r="W201">
        <f t="shared" si="249"/>
        <v>0</v>
      </c>
      <c r="X201">
        <f t="shared" si="250"/>
        <v>30308.87</v>
      </c>
      <c r="Y201">
        <f t="shared" si="251"/>
        <v>15996.35</v>
      </c>
      <c r="AA201">
        <v>39612629</v>
      </c>
      <c r="AB201">
        <f t="shared" si="252"/>
        <v>838.35</v>
      </c>
      <c r="AC201">
        <f t="shared" si="240"/>
        <v>0</v>
      </c>
      <c r="AD201">
        <f>ROUND(((((ET201*1.25))-((EU201*1.25)))+AE201),6)</f>
        <v>0</v>
      </c>
      <c r="AE201">
        <f>ROUND(((EU201*1.25)),6)</f>
        <v>0</v>
      </c>
      <c r="AF201">
        <f>ROUND(((EV201*1.15)),6)</f>
        <v>838.35</v>
      </c>
      <c r="AG201">
        <f t="shared" si="253"/>
        <v>0</v>
      </c>
      <c r="AH201">
        <f>((EW201*1.15))</f>
        <v>111.78</v>
      </c>
      <c r="AI201">
        <f>((EX201*1.25))</f>
        <v>0</v>
      </c>
      <c r="AJ201">
        <f t="shared" si="254"/>
        <v>0</v>
      </c>
      <c r="AK201">
        <v>729</v>
      </c>
      <c r="AL201">
        <v>0</v>
      </c>
      <c r="AM201">
        <v>0</v>
      </c>
      <c r="AN201">
        <v>0</v>
      </c>
      <c r="AO201">
        <v>729</v>
      </c>
      <c r="AP201">
        <v>0</v>
      </c>
      <c r="AQ201">
        <v>97.2</v>
      </c>
      <c r="AR201">
        <v>0</v>
      </c>
      <c r="AS201">
        <v>0</v>
      </c>
      <c r="AT201">
        <v>72</v>
      </c>
      <c r="AU201">
        <v>38</v>
      </c>
      <c r="AV201">
        <v>1</v>
      </c>
      <c r="AW201">
        <v>1</v>
      </c>
      <c r="AZ201">
        <v>5.15</v>
      </c>
      <c r="BA201">
        <v>5.15</v>
      </c>
      <c r="BB201">
        <v>5.15</v>
      </c>
      <c r="BC201">
        <v>5.15</v>
      </c>
      <c r="BD201" t="s">
        <v>3</v>
      </c>
      <c r="BE201" t="s">
        <v>3</v>
      </c>
      <c r="BF201" t="s">
        <v>3</v>
      </c>
      <c r="BG201" t="s">
        <v>3</v>
      </c>
      <c r="BH201">
        <v>0</v>
      </c>
      <c r="BI201">
        <v>1</v>
      </c>
      <c r="BJ201" t="s">
        <v>343</v>
      </c>
      <c r="BM201">
        <v>1003</v>
      </c>
      <c r="BN201">
        <v>0</v>
      </c>
      <c r="BO201" t="s">
        <v>3</v>
      </c>
      <c r="BP201">
        <v>0</v>
      </c>
      <c r="BQ201">
        <v>2</v>
      </c>
      <c r="BR201">
        <v>0</v>
      </c>
      <c r="BS201">
        <v>5.15</v>
      </c>
      <c r="BT201">
        <v>1</v>
      </c>
      <c r="BU201">
        <v>1</v>
      </c>
      <c r="BV201">
        <v>1</v>
      </c>
      <c r="BW201">
        <v>1</v>
      </c>
      <c r="BX201">
        <v>1</v>
      </c>
      <c r="BY201" t="s">
        <v>3</v>
      </c>
      <c r="BZ201">
        <v>80</v>
      </c>
      <c r="CA201">
        <v>45</v>
      </c>
      <c r="CF201">
        <v>0</v>
      </c>
      <c r="CG201">
        <v>0</v>
      </c>
      <c r="CM201">
        <v>0</v>
      </c>
      <c r="CN201" t="s">
        <v>715</v>
      </c>
      <c r="CO201">
        <v>0</v>
      </c>
      <c r="CP201">
        <f t="shared" si="255"/>
        <v>42095.65</v>
      </c>
      <c r="CQ201">
        <f t="shared" si="256"/>
        <v>0</v>
      </c>
      <c r="CR201">
        <f t="shared" si="257"/>
        <v>0</v>
      </c>
      <c r="CS201">
        <f t="shared" si="258"/>
        <v>0</v>
      </c>
      <c r="CT201">
        <f t="shared" si="259"/>
        <v>4317.5025000000005</v>
      </c>
      <c r="CU201">
        <f t="shared" si="260"/>
        <v>0</v>
      </c>
      <c r="CV201">
        <f t="shared" si="261"/>
        <v>111.78</v>
      </c>
      <c r="CW201">
        <f t="shared" si="262"/>
        <v>0</v>
      </c>
      <c r="CX201">
        <f t="shared" si="263"/>
        <v>0</v>
      </c>
      <c r="CY201">
        <f t="shared" si="264"/>
        <v>30308.868000000002</v>
      </c>
      <c r="CZ201">
        <f t="shared" si="265"/>
        <v>15996.347</v>
      </c>
      <c r="DC201" t="s">
        <v>3</v>
      </c>
      <c r="DD201" t="s">
        <v>3</v>
      </c>
      <c r="DE201" t="s">
        <v>17</v>
      </c>
      <c r="DF201" t="s">
        <v>17</v>
      </c>
      <c r="DG201" t="s">
        <v>18</v>
      </c>
      <c r="DH201" t="s">
        <v>3</v>
      </c>
      <c r="DI201" t="s">
        <v>18</v>
      </c>
      <c r="DJ201" t="s">
        <v>17</v>
      </c>
      <c r="DK201" t="s">
        <v>3</v>
      </c>
      <c r="DL201" t="s">
        <v>3</v>
      </c>
      <c r="DM201" t="s">
        <v>3</v>
      </c>
      <c r="DN201">
        <v>0</v>
      </c>
      <c r="DO201">
        <v>0</v>
      </c>
      <c r="DP201">
        <v>1</v>
      </c>
      <c r="DQ201">
        <v>1</v>
      </c>
      <c r="DU201">
        <v>1007</v>
      </c>
      <c r="DV201" t="s">
        <v>15</v>
      </c>
      <c r="DW201" t="s">
        <v>15</v>
      </c>
      <c r="DX201">
        <v>100</v>
      </c>
      <c r="EE201">
        <v>39174479</v>
      </c>
      <c r="EF201">
        <v>2</v>
      </c>
      <c r="EG201" t="s">
        <v>19</v>
      </c>
      <c r="EH201">
        <v>0</v>
      </c>
      <c r="EI201" t="s">
        <v>3</v>
      </c>
      <c r="EJ201">
        <v>1</v>
      </c>
      <c r="EK201">
        <v>1003</v>
      </c>
      <c r="EL201" t="s">
        <v>20</v>
      </c>
      <c r="EM201" t="s">
        <v>21</v>
      </c>
      <c r="EO201" t="s">
        <v>22</v>
      </c>
      <c r="EQ201">
        <v>131072</v>
      </c>
      <c r="ER201">
        <v>729</v>
      </c>
      <c r="ES201">
        <v>0</v>
      </c>
      <c r="ET201">
        <v>0</v>
      </c>
      <c r="EU201">
        <v>0</v>
      </c>
      <c r="EV201">
        <v>729</v>
      </c>
      <c r="EW201">
        <v>97.2</v>
      </c>
      <c r="EX201">
        <v>0</v>
      </c>
      <c r="EY201">
        <v>0</v>
      </c>
      <c r="FQ201">
        <v>0</v>
      </c>
      <c r="FR201">
        <f t="shared" si="266"/>
        <v>0</v>
      </c>
      <c r="FS201">
        <v>0</v>
      </c>
      <c r="FT201" t="s">
        <v>23</v>
      </c>
      <c r="FU201" t="s">
        <v>24</v>
      </c>
      <c r="FX201">
        <v>72</v>
      </c>
      <c r="FY201">
        <v>38.25</v>
      </c>
      <c r="GA201" t="s">
        <v>3</v>
      </c>
      <c r="GD201">
        <v>0</v>
      </c>
      <c r="GF201">
        <v>-286385310</v>
      </c>
      <c r="GG201">
        <v>1</v>
      </c>
      <c r="GH201">
        <v>1</v>
      </c>
      <c r="GI201">
        <v>4</v>
      </c>
      <c r="GJ201">
        <v>0</v>
      </c>
      <c r="GK201">
        <f>ROUND(R201*(S12)/100,2)</f>
        <v>0</v>
      </c>
      <c r="GL201">
        <f t="shared" si="267"/>
        <v>0</v>
      </c>
      <c r="GM201">
        <f t="shared" si="268"/>
        <v>88400.87</v>
      </c>
      <c r="GN201">
        <f t="shared" si="269"/>
        <v>88400.87</v>
      </c>
      <c r="GO201">
        <f t="shared" si="270"/>
        <v>0</v>
      </c>
      <c r="GP201">
        <f t="shared" si="271"/>
        <v>0</v>
      </c>
      <c r="GR201">
        <v>0</v>
      </c>
      <c r="GS201">
        <v>3</v>
      </c>
      <c r="GT201">
        <v>0</v>
      </c>
      <c r="GU201" t="s">
        <v>3</v>
      </c>
      <c r="GV201">
        <f t="shared" si="272"/>
        <v>0</v>
      </c>
      <c r="GW201">
        <v>1</v>
      </c>
      <c r="GX201">
        <f t="shared" si="273"/>
        <v>0</v>
      </c>
      <c r="HA201">
        <v>0</v>
      </c>
      <c r="HB201">
        <v>0</v>
      </c>
      <c r="IK201">
        <v>0</v>
      </c>
    </row>
    <row r="202" spans="1:255" x14ac:dyDescent="0.2">
      <c r="A202" s="2">
        <v>17</v>
      </c>
      <c r="B202" s="2">
        <v>1</v>
      </c>
      <c r="C202" s="2">
        <f>ROW(SmtRes!A527)</f>
        <v>527</v>
      </c>
      <c r="D202" s="2">
        <f>ROW(EtalonRes!A511)</f>
        <v>511</v>
      </c>
      <c r="E202" s="2" t="s">
        <v>344</v>
      </c>
      <c r="F202" s="2" t="s">
        <v>345</v>
      </c>
      <c r="G202" s="2" t="s">
        <v>346</v>
      </c>
      <c r="H202" s="2" t="s">
        <v>347</v>
      </c>
      <c r="I202" s="2">
        <f>ROUND(720/100,9)</f>
        <v>7.2</v>
      </c>
      <c r="J202" s="2">
        <v>0</v>
      </c>
      <c r="K202" s="2"/>
      <c r="L202" s="2"/>
      <c r="M202" s="2"/>
      <c r="N202" s="2"/>
      <c r="O202" s="2">
        <f t="shared" si="241"/>
        <v>639.88</v>
      </c>
      <c r="P202" s="2">
        <f t="shared" si="242"/>
        <v>0</v>
      </c>
      <c r="Q202" s="2">
        <f t="shared" si="243"/>
        <v>0</v>
      </c>
      <c r="R202" s="2">
        <f t="shared" si="244"/>
        <v>0</v>
      </c>
      <c r="S202" s="2">
        <f t="shared" si="245"/>
        <v>639.88</v>
      </c>
      <c r="T202" s="2">
        <f t="shared" si="246"/>
        <v>0</v>
      </c>
      <c r="U202" s="2">
        <f t="shared" si="247"/>
        <v>75.016800000000003</v>
      </c>
      <c r="V202" s="2">
        <f t="shared" si="248"/>
        <v>0</v>
      </c>
      <c r="W202" s="2">
        <f t="shared" si="249"/>
        <v>0</v>
      </c>
      <c r="X202" s="2">
        <f t="shared" si="250"/>
        <v>460.71</v>
      </c>
      <c r="Y202" s="2">
        <f t="shared" si="251"/>
        <v>243.15</v>
      </c>
      <c r="Z202" s="2"/>
      <c r="AA202" s="2">
        <v>39612628</v>
      </c>
      <c r="AB202" s="2">
        <f t="shared" si="252"/>
        <v>88.872</v>
      </c>
      <c r="AC202" s="2">
        <f t="shared" si="240"/>
        <v>0</v>
      </c>
      <c r="AD202" s="2">
        <f>ROUND(((((ET202*1.25))-((EU202*1.25)))+AE202),6)</f>
        <v>0</v>
      </c>
      <c r="AE202" s="2">
        <f>ROUND(((EU202*1.25)),6)</f>
        <v>0</v>
      </c>
      <c r="AF202" s="2">
        <f>ROUND(((EV202*1.15)),6)</f>
        <v>88.872</v>
      </c>
      <c r="AG202" s="2">
        <f t="shared" si="253"/>
        <v>0</v>
      </c>
      <c r="AH202" s="2">
        <f>((EW202*1.15))</f>
        <v>10.419</v>
      </c>
      <c r="AI202" s="2">
        <f>((EX202*1.25))</f>
        <v>0</v>
      </c>
      <c r="AJ202" s="2">
        <f t="shared" si="254"/>
        <v>0</v>
      </c>
      <c r="AK202" s="2">
        <v>77.28</v>
      </c>
      <c r="AL202" s="2">
        <v>0</v>
      </c>
      <c r="AM202" s="2">
        <v>0</v>
      </c>
      <c r="AN202" s="2">
        <v>0</v>
      </c>
      <c r="AO202" s="2">
        <v>77.28</v>
      </c>
      <c r="AP202" s="2">
        <v>0</v>
      </c>
      <c r="AQ202" s="2">
        <v>9.06</v>
      </c>
      <c r="AR202" s="2">
        <v>0</v>
      </c>
      <c r="AS202" s="2">
        <v>0</v>
      </c>
      <c r="AT202" s="2">
        <v>72</v>
      </c>
      <c r="AU202" s="2">
        <v>38</v>
      </c>
      <c r="AV202" s="2">
        <v>1</v>
      </c>
      <c r="AW202" s="2">
        <v>1</v>
      </c>
      <c r="AX202" s="2"/>
      <c r="AY202" s="2"/>
      <c r="AZ202" s="2">
        <v>1</v>
      </c>
      <c r="BA202" s="2">
        <v>1</v>
      </c>
      <c r="BB202" s="2">
        <v>1</v>
      </c>
      <c r="BC202" s="2">
        <v>1</v>
      </c>
      <c r="BD202" s="2" t="s">
        <v>3</v>
      </c>
      <c r="BE202" s="2" t="s">
        <v>3</v>
      </c>
      <c r="BF202" s="2" t="s">
        <v>3</v>
      </c>
      <c r="BG202" s="2" t="s">
        <v>3</v>
      </c>
      <c r="BH202" s="2">
        <v>0</v>
      </c>
      <c r="BI202" s="2">
        <v>1</v>
      </c>
      <c r="BJ202" s="2" t="s">
        <v>348</v>
      </c>
      <c r="BK202" s="2"/>
      <c r="BL202" s="2"/>
      <c r="BM202" s="2">
        <v>1007</v>
      </c>
      <c r="BN202" s="2">
        <v>0</v>
      </c>
      <c r="BO202" s="2" t="s">
        <v>3</v>
      </c>
      <c r="BP202" s="2">
        <v>0</v>
      </c>
      <c r="BQ202" s="2">
        <v>2</v>
      </c>
      <c r="BR202" s="2">
        <v>0</v>
      </c>
      <c r="BS202" s="2">
        <v>1</v>
      </c>
      <c r="BT202" s="2">
        <v>1</v>
      </c>
      <c r="BU202" s="2">
        <v>1</v>
      </c>
      <c r="BV202" s="2">
        <v>1</v>
      </c>
      <c r="BW202" s="2">
        <v>1</v>
      </c>
      <c r="BX202" s="2">
        <v>1</v>
      </c>
      <c r="BY202" s="2" t="s">
        <v>3</v>
      </c>
      <c r="BZ202" s="2">
        <v>80</v>
      </c>
      <c r="CA202" s="2">
        <v>45</v>
      </c>
      <c r="CB202" s="2"/>
      <c r="CC202" s="2"/>
      <c r="CD202" s="2"/>
      <c r="CE202" s="2"/>
      <c r="CF202" s="2">
        <v>0</v>
      </c>
      <c r="CG202" s="2">
        <v>0</v>
      </c>
      <c r="CH202" s="2"/>
      <c r="CI202" s="2"/>
      <c r="CJ202" s="2"/>
      <c r="CK202" s="2"/>
      <c r="CL202" s="2"/>
      <c r="CM202" s="2">
        <v>0</v>
      </c>
      <c r="CN202" s="2" t="s">
        <v>715</v>
      </c>
      <c r="CO202" s="2">
        <v>0</v>
      </c>
      <c r="CP202" s="2">
        <f t="shared" si="255"/>
        <v>639.88</v>
      </c>
      <c r="CQ202" s="2">
        <f t="shared" si="256"/>
        <v>0</v>
      </c>
      <c r="CR202" s="2">
        <f t="shared" si="257"/>
        <v>0</v>
      </c>
      <c r="CS202" s="2">
        <f t="shared" si="258"/>
        <v>0</v>
      </c>
      <c r="CT202" s="2">
        <f t="shared" si="259"/>
        <v>88.872</v>
      </c>
      <c r="CU202" s="2">
        <f t="shared" si="260"/>
        <v>0</v>
      </c>
      <c r="CV202" s="2">
        <f t="shared" si="261"/>
        <v>10.419</v>
      </c>
      <c r="CW202" s="2">
        <f t="shared" si="262"/>
        <v>0</v>
      </c>
      <c r="CX202" s="2">
        <f t="shared" si="263"/>
        <v>0</v>
      </c>
      <c r="CY202" s="2">
        <f t="shared" si="264"/>
        <v>460.71359999999999</v>
      </c>
      <c r="CZ202" s="2">
        <f t="shared" si="265"/>
        <v>243.15439999999998</v>
      </c>
      <c r="DA202" s="2"/>
      <c r="DB202" s="2"/>
      <c r="DC202" s="2" t="s">
        <v>3</v>
      </c>
      <c r="DD202" s="2" t="s">
        <v>3</v>
      </c>
      <c r="DE202" s="2" t="s">
        <v>17</v>
      </c>
      <c r="DF202" s="2" t="s">
        <v>17</v>
      </c>
      <c r="DG202" s="2" t="s">
        <v>18</v>
      </c>
      <c r="DH202" s="2" t="s">
        <v>3</v>
      </c>
      <c r="DI202" s="2" t="s">
        <v>18</v>
      </c>
      <c r="DJ202" s="2" t="s">
        <v>17</v>
      </c>
      <c r="DK202" s="2" t="s">
        <v>3</v>
      </c>
      <c r="DL202" s="2" t="s">
        <v>3</v>
      </c>
      <c r="DM202" s="2" t="s">
        <v>3</v>
      </c>
      <c r="DN202" s="2">
        <v>0</v>
      </c>
      <c r="DO202" s="2">
        <v>0</v>
      </c>
      <c r="DP202" s="2">
        <v>1</v>
      </c>
      <c r="DQ202" s="2">
        <v>1</v>
      </c>
      <c r="DR202" s="2"/>
      <c r="DS202" s="2"/>
      <c r="DT202" s="2"/>
      <c r="DU202" s="2">
        <v>1005</v>
      </c>
      <c r="DV202" s="2" t="s">
        <v>347</v>
      </c>
      <c r="DW202" s="2" t="s">
        <v>347</v>
      </c>
      <c r="DX202" s="2">
        <v>100</v>
      </c>
      <c r="DY202" s="2"/>
      <c r="DZ202" s="2"/>
      <c r="EA202" s="2"/>
      <c r="EB202" s="2"/>
      <c r="EC202" s="2"/>
      <c r="ED202" s="2"/>
      <c r="EE202" s="2">
        <v>39174482</v>
      </c>
      <c r="EF202" s="2">
        <v>2</v>
      </c>
      <c r="EG202" s="2" t="s">
        <v>19</v>
      </c>
      <c r="EH202" s="2">
        <v>0</v>
      </c>
      <c r="EI202" s="2" t="s">
        <v>3</v>
      </c>
      <c r="EJ202" s="2">
        <v>1</v>
      </c>
      <c r="EK202" s="2">
        <v>1007</v>
      </c>
      <c r="EL202" s="2" t="s">
        <v>349</v>
      </c>
      <c r="EM202" s="2" t="s">
        <v>21</v>
      </c>
      <c r="EN202" s="2"/>
      <c r="EO202" s="2" t="s">
        <v>22</v>
      </c>
      <c r="EP202" s="2"/>
      <c r="EQ202" s="2">
        <v>131072</v>
      </c>
      <c r="ER202" s="2">
        <v>77.28</v>
      </c>
      <c r="ES202" s="2">
        <v>0</v>
      </c>
      <c r="ET202" s="2">
        <v>0</v>
      </c>
      <c r="EU202" s="2">
        <v>0</v>
      </c>
      <c r="EV202" s="2">
        <v>77.28</v>
      </c>
      <c r="EW202" s="2">
        <v>9.06</v>
      </c>
      <c r="EX202" s="2">
        <v>0</v>
      </c>
      <c r="EY202" s="2">
        <v>0</v>
      </c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>
        <v>0</v>
      </c>
      <c r="FR202" s="2">
        <f t="shared" si="266"/>
        <v>0</v>
      </c>
      <c r="FS202" s="2">
        <v>0</v>
      </c>
      <c r="FT202" s="2" t="s">
        <v>23</v>
      </c>
      <c r="FU202" s="2" t="s">
        <v>24</v>
      </c>
      <c r="FV202" s="2"/>
      <c r="FW202" s="2"/>
      <c r="FX202" s="2">
        <v>72</v>
      </c>
      <c r="FY202" s="2">
        <v>38.25</v>
      </c>
      <c r="FZ202" s="2"/>
      <c r="GA202" s="2" t="s">
        <v>3</v>
      </c>
      <c r="GB202" s="2"/>
      <c r="GC202" s="2"/>
      <c r="GD202" s="2">
        <v>0</v>
      </c>
      <c r="GE202" s="2"/>
      <c r="GF202" s="2">
        <v>-2142205839</v>
      </c>
      <c r="GG202" s="2">
        <v>2</v>
      </c>
      <c r="GH202" s="2">
        <v>1</v>
      </c>
      <c r="GI202" s="2">
        <v>-2</v>
      </c>
      <c r="GJ202" s="2">
        <v>0</v>
      </c>
      <c r="GK202" s="2">
        <f>ROUND(R202*(R12)/100,2)</f>
        <v>0</v>
      </c>
      <c r="GL202" s="2">
        <f t="shared" si="267"/>
        <v>0</v>
      </c>
      <c r="GM202" s="2">
        <f t="shared" si="268"/>
        <v>1343.74</v>
      </c>
      <c r="GN202" s="2">
        <f t="shared" si="269"/>
        <v>1343.74</v>
      </c>
      <c r="GO202" s="2">
        <f t="shared" si="270"/>
        <v>0</v>
      </c>
      <c r="GP202" s="2">
        <f t="shared" si="271"/>
        <v>0</v>
      </c>
      <c r="GQ202" s="2"/>
      <c r="GR202" s="2">
        <v>0</v>
      </c>
      <c r="GS202" s="2">
        <v>3</v>
      </c>
      <c r="GT202" s="2">
        <v>0</v>
      </c>
      <c r="GU202" s="2" t="s">
        <v>3</v>
      </c>
      <c r="GV202" s="2">
        <f t="shared" si="272"/>
        <v>0</v>
      </c>
      <c r="GW202" s="2">
        <v>1</v>
      </c>
      <c r="GX202" s="2">
        <f t="shared" si="273"/>
        <v>0</v>
      </c>
      <c r="GY202" s="2"/>
      <c r="GZ202" s="2"/>
      <c r="HA202" s="2">
        <v>0</v>
      </c>
      <c r="HB202" s="2">
        <v>0</v>
      </c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>
        <v>0</v>
      </c>
      <c r="IL202" s="2"/>
      <c r="IM202" s="2"/>
      <c r="IN202" s="2"/>
      <c r="IO202" s="2"/>
      <c r="IP202" s="2"/>
      <c r="IQ202" s="2"/>
      <c r="IR202" s="2"/>
      <c r="IS202" s="2"/>
      <c r="IT202" s="2"/>
      <c r="IU202" s="2"/>
    </row>
    <row r="203" spans="1:255" x14ac:dyDescent="0.2">
      <c r="A203">
        <v>17</v>
      </c>
      <c r="B203">
        <v>1</v>
      </c>
      <c r="C203">
        <f>ROW(SmtRes!A528)</f>
        <v>528</v>
      </c>
      <c r="D203">
        <f>ROW(EtalonRes!A512)</f>
        <v>512</v>
      </c>
      <c r="E203" t="s">
        <v>344</v>
      </c>
      <c r="F203" t="s">
        <v>345</v>
      </c>
      <c r="G203" t="s">
        <v>346</v>
      </c>
      <c r="H203" t="s">
        <v>347</v>
      </c>
      <c r="I203">
        <f>ROUND(720/100,9)</f>
        <v>7.2</v>
      </c>
      <c r="J203">
        <v>0</v>
      </c>
      <c r="O203">
        <f t="shared" si="241"/>
        <v>3295.37</v>
      </c>
      <c r="P203">
        <f t="shared" si="242"/>
        <v>0</v>
      </c>
      <c r="Q203">
        <f t="shared" si="243"/>
        <v>0</v>
      </c>
      <c r="R203">
        <f t="shared" si="244"/>
        <v>0</v>
      </c>
      <c r="S203">
        <f t="shared" si="245"/>
        <v>3295.37</v>
      </c>
      <c r="T203">
        <f t="shared" si="246"/>
        <v>0</v>
      </c>
      <c r="U203">
        <f t="shared" si="247"/>
        <v>75.016800000000003</v>
      </c>
      <c r="V203">
        <f t="shared" si="248"/>
        <v>0</v>
      </c>
      <c r="W203">
        <f t="shared" si="249"/>
        <v>0</v>
      </c>
      <c r="X203">
        <f t="shared" si="250"/>
        <v>2372.67</v>
      </c>
      <c r="Y203">
        <f t="shared" si="251"/>
        <v>1252.24</v>
      </c>
      <c r="AA203">
        <v>39612629</v>
      </c>
      <c r="AB203">
        <f t="shared" si="252"/>
        <v>88.872</v>
      </c>
      <c r="AC203">
        <f t="shared" si="240"/>
        <v>0</v>
      </c>
      <c r="AD203">
        <f>ROUND(((((ET203*1.25))-((EU203*1.25)))+AE203),6)</f>
        <v>0</v>
      </c>
      <c r="AE203">
        <f>ROUND(((EU203*1.25)),6)</f>
        <v>0</v>
      </c>
      <c r="AF203">
        <f>ROUND(((EV203*1.15)),6)</f>
        <v>88.872</v>
      </c>
      <c r="AG203">
        <f t="shared" si="253"/>
        <v>0</v>
      </c>
      <c r="AH203">
        <f>((EW203*1.15))</f>
        <v>10.419</v>
      </c>
      <c r="AI203">
        <f>((EX203*1.25))</f>
        <v>0</v>
      </c>
      <c r="AJ203">
        <f t="shared" si="254"/>
        <v>0</v>
      </c>
      <c r="AK203">
        <v>77.28</v>
      </c>
      <c r="AL203">
        <v>0</v>
      </c>
      <c r="AM203">
        <v>0</v>
      </c>
      <c r="AN203">
        <v>0</v>
      </c>
      <c r="AO203">
        <v>77.28</v>
      </c>
      <c r="AP203">
        <v>0</v>
      </c>
      <c r="AQ203">
        <v>9.06</v>
      </c>
      <c r="AR203">
        <v>0</v>
      </c>
      <c r="AS203">
        <v>0</v>
      </c>
      <c r="AT203">
        <v>72</v>
      </c>
      <c r="AU203">
        <v>38</v>
      </c>
      <c r="AV203">
        <v>1</v>
      </c>
      <c r="AW203">
        <v>1</v>
      </c>
      <c r="AZ203">
        <v>5.15</v>
      </c>
      <c r="BA203">
        <v>5.15</v>
      </c>
      <c r="BB203">
        <v>5.15</v>
      </c>
      <c r="BC203">
        <v>5.15</v>
      </c>
      <c r="BD203" t="s">
        <v>3</v>
      </c>
      <c r="BE203" t="s">
        <v>3</v>
      </c>
      <c r="BF203" t="s">
        <v>3</v>
      </c>
      <c r="BG203" t="s">
        <v>3</v>
      </c>
      <c r="BH203">
        <v>0</v>
      </c>
      <c r="BI203">
        <v>1</v>
      </c>
      <c r="BJ203" t="s">
        <v>348</v>
      </c>
      <c r="BM203">
        <v>1007</v>
      </c>
      <c r="BN203">
        <v>0</v>
      </c>
      <c r="BO203" t="s">
        <v>3</v>
      </c>
      <c r="BP203">
        <v>0</v>
      </c>
      <c r="BQ203">
        <v>2</v>
      </c>
      <c r="BR203">
        <v>0</v>
      </c>
      <c r="BS203">
        <v>5.15</v>
      </c>
      <c r="BT203">
        <v>1</v>
      </c>
      <c r="BU203">
        <v>1</v>
      </c>
      <c r="BV203">
        <v>1</v>
      </c>
      <c r="BW203">
        <v>1</v>
      </c>
      <c r="BX203">
        <v>1</v>
      </c>
      <c r="BY203" t="s">
        <v>3</v>
      </c>
      <c r="BZ203">
        <v>80</v>
      </c>
      <c r="CA203">
        <v>45</v>
      </c>
      <c r="CF203">
        <v>0</v>
      </c>
      <c r="CG203">
        <v>0</v>
      </c>
      <c r="CM203">
        <v>0</v>
      </c>
      <c r="CN203" t="s">
        <v>715</v>
      </c>
      <c r="CO203">
        <v>0</v>
      </c>
      <c r="CP203">
        <f t="shared" si="255"/>
        <v>3295.37</v>
      </c>
      <c r="CQ203">
        <f t="shared" si="256"/>
        <v>0</v>
      </c>
      <c r="CR203">
        <f t="shared" si="257"/>
        <v>0</v>
      </c>
      <c r="CS203">
        <f t="shared" si="258"/>
        <v>0</v>
      </c>
      <c r="CT203">
        <f t="shared" si="259"/>
        <v>457.69080000000002</v>
      </c>
      <c r="CU203">
        <f t="shared" si="260"/>
        <v>0</v>
      </c>
      <c r="CV203">
        <f t="shared" si="261"/>
        <v>10.419</v>
      </c>
      <c r="CW203">
        <f t="shared" si="262"/>
        <v>0</v>
      </c>
      <c r="CX203">
        <f t="shared" si="263"/>
        <v>0</v>
      </c>
      <c r="CY203">
        <f t="shared" si="264"/>
        <v>2372.6664000000001</v>
      </c>
      <c r="CZ203">
        <f t="shared" si="265"/>
        <v>1252.2406000000001</v>
      </c>
      <c r="DC203" t="s">
        <v>3</v>
      </c>
      <c r="DD203" t="s">
        <v>3</v>
      </c>
      <c r="DE203" t="s">
        <v>17</v>
      </c>
      <c r="DF203" t="s">
        <v>17</v>
      </c>
      <c r="DG203" t="s">
        <v>18</v>
      </c>
      <c r="DH203" t="s">
        <v>3</v>
      </c>
      <c r="DI203" t="s">
        <v>18</v>
      </c>
      <c r="DJ203" t="s">
        <v>17</v>
      </c>
      <c r="DK203" t="s">
        <v>3</v>
      </c>
      <c r="DL203" t="s">
        <v>3</v>
      </c>
      <c r="DM203" t="s">
        <v>3</v>
      </c>
      <c r="DN203">
        <v>0</v>
      </c>
      <c r="DO203">
        <v>0</v>
      </c>
      <c r="DP203">
        <v>1</v>
      </c>
      <c r="DQ203">
        <v>1</v>
      </c>
      <c r="DU203">
        <v>1005</v>
      </c>
      <c r="DV203" t="s">
        <v>347</v>
      </c>
      <c r="DW203" t="s">
        <v>347</v>
      </c>
      <c r="DX203">
        <v>100</v>
      </c>
      <c r="EE203">
        <v>39174482</v>
      </c>
      <c r="EF203">
        <v>2</v>
      </c>
      <c r="EG203" t="s">
        <v>19</v>
      </c>
      <c r="EH203">
        <v>0</v>
      </c>
      <c r="EI203" t="s">
        <v>3</v>
      </c>
      <c r="EJ203">
        <v>1</v>
      </c>
      <c r="EK203">
        <v>1007</v>
      </c>
      <c r="EL203" t="s">
        <v>349</v>
      </c>
      <c r="EM203" t="s">
        <v>21</v>
      </c>
      <c r="EO203" t="s">
        <v>22</v>
      </c>
      <c r="EQ203">
        <v>131072</v>
      </c>
      <c r="ER203">
        <v>77.28</v>
      </c>
      <c r="ES203">
        <v>0</v>
      </c>
      <c r="ET203">
        <v>0</v>
      </c>
      <c r="EU203">
        <v>0</v>
      </c>
      <c r="EV203">
        <v>77.28</v>
      </c>
      <c r="EW203">
        <v>9.06</v>
      </c>
      <c r="EX203">
        <v>0</v>
      </c>
      <c r="EY203">
        <v>0</v>
      </c>
      <c r="FQ203">
        <v>0</v>
      </c>
      <c r="FR203">
        <f t="shared" si="266"/>
        <v>0</v>
      </c>
      <c r="FS203">
        <v>0</v>
      </c>
      <c r="FT203" t="s">
        <v>23</v>
      </c>
      <c r="FU203" t="s">
        <v>24</v>
      </c>
      <c r="FX203">
        <v>72</v>
      </c>
      <c r="FY203">
        <v>38.25</v>
      </c>
      <c r="GA203" t="s">
        <v>3</v>
      </c>
      <c r="GD203">
        <v>0</v>
      </c>
      <c r="GF203">
        <v>-2142205839</v>
      </c>
      <c r="GG203">
        <v>1</v>
      </c>
      <c r="GH203">
        <v>1</v>
      </c>
      <c r="GI203">
        <v>4</v>
      </c>
      <c r="GJ203">
        <v>0</v>
      </c>
      <c r="GK203">
        <f>ROUND(R203*(S12)/100,2)</f>
        <v>0</v>
      </c>
      <c r="GL203">
        <f t="shared" si="267"/>
        <v>0</v>
      </c>
      <c r="GM203">
        <f t="shared" si="268"/>
        <v>6920.28</v>
      </c>
      <c r="GN203">
        <f t="shared" si="269"/>
        <v>6920.28</v>
      </c>
      <c r="GO203">
        <f t="shared" si="270"/>
        <v>0</v>
      </c>
      <c r="GP203">
        <f t="shared" si="271"/>
        <v>0</v>
      </c>
      <c r="GR203">
        <v>0</v>
      </c>
      <c r="GS203">
        <v>3</v>
      </c>
      <c r="GT203">
        <v>0</v>
      </c>
      <c r="GU203" t="s">
        <v>3</v>
      </c>
      <c r="GV203">
        <f t="shared" si="272"/>
        <v>0</v>
      </c>
      <c r="GW203">
        <v>1</v>
      </c>
      <c r="GX203">
        <f t="shared" si="273"/>
        <v>0</v>
      </c>
      <c r="HA203">
        <v>0</v>
      </c>
      <c r="HB203">
        <v>0</v>
      </c>
      <c r="IK203">
        <v>0</v>
      </c>
    </row>
    <row r="205" spans="1:255" x14ac:dyDescent="0.2">
      <c r="A205" s="3">
        <v>51</v>
      </c>
      <c r="B205" s="3">
        <f>B20</f>
        <v>1</v>
      </c>
      <c r="C205" s="3">
        <f>A20</f>
        <v>3</v>
      </c>
      <c r="D205" s="3">
        <f>ROW(A20)</f>
        <v>20</v>
      </c>
      <c r="E205" s="3"/>
      <c r="F205" s="3" t="str">
        <f>IF(F20&lt;&gt;"",F20,"")</f>
        <v>Новая локальная смета</v>
      </c>
      <c r="G205" s="3" t="str">
        <f>IF(G20&lt;&gt;"",G20,"")</f>
        <v>Новая локальная смета</v>
      </c>
      <c r="H205" s="3">
        <v>0</v>
      </c>
      <c r="I205" s="3"/>
      <c r="J205" s="3"/>
      <c r="K205" s="3"/>
      <c r="L205" s="3"/>
      <c r="M205" s="3"/>
      <c r="N205" s="3"/>
      <c r="O205" s="3">
        <f t="shared" ref="O205:T205" si="279">ROUND(AB205,2)</f>
        <v>307841.67</v>
      </c>
      <c r="P205" s="3">
        <f t="shared" si="279"/>
        <v>242420.07</v>
      </c>
      <c r="Q205" s="3">
        <f t="shared" si="279"/>
        <v>13329.69</v>
      </c>
      <c r="R205" s="3">
        <f t="shared" si="279"/>
        <v>2037.96</v>
      </c>
      <c r="S205" s="3">
        <f t="shared" si="279"/>
        <v>52091.91</v>
      </c>
      <c r="T205" s="3">
        <f t="shared" si="279"/>
        <v>0</v>
      </c>
      <c r="U205" s="3">
        <f>AH205</f>
        <v>6164.7401880000007</v>
      </c>
      <c r="V205" s="3">
        <f>AI205</f>
        <v>162.76279999999997</v>
      </c>
      <c r="W205" s="3">
        <f>ROUND(AJ205,2)</f>
        <v>0</v>
      </c>
      <c r="X205" s="3">
        <f>ROUND(AK205,2)</f>
        <v>46206.91</v>
      </c>
      <c r="Y205" s="3">
        <f>ROUND(AL205,2)</f>
        <v>27277.19</v>
      </c>
      <c r="Z205" s="3"/>
      <c r="AA205" s="3"/>
      <c r="AB205" s="3">
        <f>ROUND(SUMIF(AA24:AA203,"=39612628",O24:O203),2)</f>
        <v>307841.67</v>
      </c>
      <c r="AC205" s="3">
        <f>ROUND(SUMIF(AA24:AA203,"=39612628",P24:P203),2)</f>
        <v>242420.07</v>
      </c>
      <c r="AD205" s="3">
        <f>ROUND(SUMIF(AA24:AA203,"=39612628",Q24:Q203),2)</f>
        <v>13329.69</v>
      </c>
      <c r="AE205" s="3">
        <f>ROUND(SUMIF(AA24:AA203,"=39612628",R24:R203),2)</f>
        <v>2037.96</v>
      </c>
      <c r="AF205" s="3">
        <f>ROUND(SUMIF(AA24:AA203,"=39612628",S24:S203),2)</f>
        <v>52091.91</v>
      </c>
      <c r="AG205" s="3">
        <f>ROUND(SUMIF(AA24:AA203,"=39612628",T24:T203),2)</f>
        <v>0</v>
      </c>
      <c r="AH205" s="3">
        <f>SUMIF(AA24:AA203,"=39612628",U24:U203)</f>
        <v>6164.7401880000007</v>
      </c>
      <c r="AI205" s="3">
        <f>SUMIF(AA24:AA203,"=39612628",V24:V203)</f>
        <v>162.76279999999997</v>
      </c>
      <c r="AJ205" s="3">
        <f>ROUND(SUMIF(AA24:AA203,"=39612628",W24:W203),2)</f>
        <v>0</v>
      </c>
      <c r="AK205" s="3">
        <f>ROUND(SUMIF(AA24:AA203,"=39612628",X24:X203),2)</f>
        <v>46206.91</v>
      </c>
      <c r="AL205" s="3">
        <f>ROUND(SUMIF(AA24:AA203,"=39612628",Y24:Y203),2)</f>
        <v>27277.19</v>
      </c>
      <c r="AM205" s="3"/>
      <c r="AN205" s="3"/>
      <c r="AO205" s="3">
        <f t="shared" ref="AO205:BC205" si="280">ROUND(BX205,2)</f>
        <v>0</v>
      </c>
      <c r="AP205" s="3">
        <f t="shared" si="280"/>
        <v>0</v>
      </c>
      <c r="AQ205" s="3">
        <f t="shared" si="280"/>
        <v>0</v>
      </c>
      <c r="AR205" s="3">
        <f t="shared" si="280"/>
        <v>381325.77</v>
      </c>
      <c r="AS205" s="3">
        <f t="shared" si="280"/>
        <v>381325.77</v>
      </c>
      <c r="AT205" s="3">
        <f t="shared" si="280"/>
        <v>0</v>
      </c>
      <c r="AU205" s="3">
        <f t="shared" si="280"/>
        <v>0</v>
      </c>
      <c r="AV205" s="3">
        <f t="shared" si="280"/>
        <v>242420.07</v>
      </c>
      <c r="AW205" s="3">
        <f t="shared" si="280"/>
        <v>242420.07</v>
      </c>
      <c r="AX205" s="3">
        <f t="shared" si="280"/>
        <v>0</v>
      </c>
      <c r="AY205" s="3">
        <f t="shared" si="280"/>
        <v>242420.07</v>
      </c>
      <c r="AZ205" s="3">
        <f t="shared" si="280"/>
        <v>0</v>
      </c>
      <c r="BA205" s="3">
        <f t="shared" si="280"/>
        <v>0</v>
      </c>
      <c r="BB205" s="3">
        <f t="shared" si="280"/>
        <v>0</v>
      </c>
      <c r="BC205" s="3">
        <f t="shared" si="280"/>
        <v>0</v>
      </c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>
        <f>ROUND(SUMIF(AA24:AA203,"=39612628",FQ24:FQ203),2)</f>
        <v>0</v>
      </c>
      <c r="BY205" s="3">
        <f>ROUND(SUMIF(AA24:AA203,"=39612628",FR24:FR203),2)</f>
        <v>0</v>
      </c>
      <c r="BZ205" s="3">
        <f>ROUND(SUMIF(AA24:AA203,"=39612628",GL24:GL203),2)</f>
        <v>0</v>
      </c>
      <c r="CA205" s="3">
        <f>ROUND(SUMIF(AA24:AA203,"=39612628",GM24:GM203),2)</f>
        <v>381325.77</v>
      </c>
      <c r="CB205" s="3">
        <f>ROUND(SUMIF(AA24:AA203,"=39612628",GN24:GN203),2)</f>
        <v>381325.77</v>
      </c>
      <c r="CC205" s="3">
        <f>ROUND(SUMIF(AA24:AA203,"=39612628",GO24:GO203),2)</f>
        <v>0</v>
      </c>
      <c r="CD205" s="3">
        <f>ROUND(SUMIF(AA24:AA203,"=39612628",GP24:GP203),2)</f>
        <v>0</v>
      </c>
      <c r="CE205" s="3">
        <f>AC205-BX205</f>
        <v>242420.07</v>
      </c>
      <c r="CF205" s="3">
        <f>AC205-BY205</f>
        <v>242420.07</v>
      </c>
      <c r="CG205" s="3">
        <f>BX205-BZ205</f>
        <v>0</v>
      </c>
      <c r="CH205" s="3">
        <f>AC205-BX205-BY205+BZ205</f>
        <v>242420.07</v>
      </c>
      <c r="CI205" s="3">
        <f>BY205-BZ205</f>
        <v>0</v>
      </c>
      <c r="CJ205" s="3">
        <f>ROUND(SUMIF(AA24:AA203,"=39612628",GX24:GX203),2)</f>
        <v>0</v>
      </c>
      <c r="CK205" s="3">
        <f>ROUND(SUMIF(AA24:AA203,"=39612628",GY24:GY203),2)</f>
        <v>0</v>
      </c>
      <c r="CL205" s="3">
        <f>ROUND(SUMIF(AA24:AA203,"=39612628",GZ24:GZ203),2)</f>
        <v>0</v>
      </c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4">
        <f t="shared" ref="DG205:DL205" si="281">ROUND(DT205,2)</f>
        <v>1304028.8</v>
      </c>
      <c r="DH205" s="4">
        <f t="shared" si="281"/>
        <v>967107.57</v>
      </c>
      <c r="DI205" s="4">
        <f t="shared" si="281"/>
        <v>68647.899999999994</v>
      </c>
      <c r="DJ205" s="4">
        <f t="shared" si="281"/>
        <v>10495.52</v>
      </c>
      <c r="DK205" s="4">
        <f t="shared" si="281"/>
        <v>268273.33</v>
      </c>
      <c r="DL205" s="4">
        <f t="shared" si="281"/>
        <v>0</v>
      </c>
      <c r="DM205" s="4">
        <f>DZ205</f>
        <v>6164.7401880000007</v>
      </c>
      <c r="DN205" s="4">
        <f>EA205</f>
        <v>162.76279999999997</v>
      </c>
      <c r="DO205" s="4">
        <f>ROUND(EB205,2)</f>
        <v>0</v>
      </c>
      <c r="DP205" s="4">
        <f>ROUND(EC205,2)</f>
        <v>237965.38</v>
      </c>
      <c r="DQ205" s="4">
        <f>ROUND(ED205,2)</f>
        <v>140477.51999999999</v>
      </c>
      <c r="DR205" s="4"/>
      <c r="DS205" s="4"/>
      <c r="DT205" s="4">
        <f>ROUND(SUMIF(AA24:AA203,"=39612629",O24:O203),2)</f>
        <v>1304028.8</v>
      </c>
      <c r="DU205" s="4">
        <f>ROUND(SUMIF(AA24:AA203,"=39612629",P24:P203),2)</f>
        <v>967107.57</v>
      </c>
      <c r="DV205" s="4">
        <f>ROUND(SUMIF(AA24:AA203,"=39612629",Q24:Q203),2)</f>
        <v>68647.899999999994</v>
      </c>
      <c r="DW205" s="4">
        <f>ROUND(SUMIF(AA24:AA203,"=39612629",R24:R203),2)</f>
        <v>10495.52</v>
      </c>
      <c r="DX205" s="4">
        <f>ROUND(SUMIF(AA24:AA203,"=39612629",S24:S203),2)</f>
        <v>268273.33</v>
      </c>
      <c r="DY205" s="4">
        <f>ROUND(SUMIF(AA24:AA203,"=39612629",T24:T203),2)</f>
        <v>0</v>
      </c>
      <c r="DZ205" s="4">
        <f>SUMIF(AA24:AA203,"=39612629",U24:U203)</f>
        <v>6164.7401880000007</v>
      </c>
      <c r="EA205" s="4">
        <f>SUMIF(AA24:AA203,"=39612629",V24:V203)</f>
        <v>162.76279999999997</v>
      </c>
      <c r="EB205" s="4">
        <f>ROUND(SUMIF(AA24:AA203,"=39612629",W24:W203),2)</f>
        <v>0</v>
      </c>
      <c r="EC205" s="4">
        <f>ROUND(SUMIF(AA24:AA203,"=39612629",X24:X203),2)</f>
        <v>237965.38</v>
      </c>
      <c r="ED205" s="4">
        <f>ROUND(SUMIF(AA24:AA203,"=39612629",Y24:Y203),2)</f>
        <v>140477.51999999999</v>
      </c>
      <c r="EE205" s="4"/>
      <c r="EF205" s="4"/>
      <c r="EG205" s="4">
        <f t="shared" ref="EG205:EU205" si="282">ROUND(FP205,2)</f>
        <v>0</v>
      </c>
      <c r="EH205" s="4">
        <f t="shared" si="282"/>
        <v>0</v>
      </c>
      <c r="EI205" s="4">
        <f t="shared" si="282"/>
        <v>0</v>
      </c>
      <c r="EJ205" s="4">
        <f t="shared" si="282"/>
        <v>1682471.7</v>
      </c>
      <c r="EK205" s="4">
        <f t="shared" si="282"/>
        <v>1682471.7</v>
      </c>
      <c r="EL205" s="4">
        <f t="shared" si="282"/>
        <v>0</v>
      </c>
      <c r="EM205" s="4">
        <f t="shared" si="282"/>
        <v>0</v>
      </c>
      <c r="EN205" s="4">
        <f t="shared" si="282"/>
        <v>967107.57</v>
      </c>
      <c r="EO205" s="4">
        <f t="shared" si="282"/>
        <v>967107.57</v>
      </c>
      <c r="EP205" s="4">
        <f t="shared" si="282"/>
        <v>0</v>
      </c>
      <c r="EQ205" s="4">
        <f t="shared" si="282"/>
        <v>967107.57</v>
      </c>
      <c r="ER205" s="4">
        <f t="shared" si="282"/>
        <v>0</v>
      </c>
      <c r="ES205" s="4">
        <f t="shared" si="282"/>
        <v>0</v>
      </c>
      <c r="ET205" s="4">
        <f t="shared" si="282"/>
        <v>0</v>
      </c>
      <c r="EU205" s="4">
        <f t="shared" si="282"/>
        <v>0</v>
      </c>
      <c r="EV205" s="4"/>
      <c r="EW205" s="4"/>
      <c r="EX205" s="4"/>
      <c r="EY205" s="4"/>
      <c r="EZ205" s="4"/>
      <c r="FA205" s="4"/>
      <c r="FB205" s="4"/>
      <c r="FC205" s="4"/>
      <c r="FD205" s="4"/>
      <c r="FE205" s="4"/>
      <c r="FF205" s="4"/>
      <c r="FG205" s="4"/>
      <c r="FH205" s="4"/>
      <c r="FI205" s="4"/>
      <c r="FJ205" s="4"/>
      <c r="FK205" s="4"/>
      <c r="FL205" s="4"/>
      <c r="FM205" s="4"/>
      <c r="FN205" s="4"/>
      <c r="FO205" s="4"/>
      <c r="FP205" s="4">
        <f>ROUND(SUMIF(AA24:AA203,"=39612629",FQ24:FQ203),2)</f>
        <v>0</v>
      </c>
      <c r="FQ205" s="4">
        <f>ROUND(SUMIF(AA24:AA203,"=39612629",FR24:FR203),2)</f>
        <v>0</v>
      </c>
      <c r="FR205" s="4">
        <f>ROUND(SUMIF(AA24:AA203,"=39612629",GL24:GL203),2)</f>
        <v>0</v>
      </c>
      <c r="FS205" s="4">
        <f>ROUND(SUMIF(AA24:AA203,"=39612629",GM24:GM203),2)</f>
        <v>1682471.7</v>
      </c>
      <c r="FT205" s="4">
        <f>ROUND(SUMIF(AA24:AA203,"=39612629",GN24:GN203),2)</f>
        <v>1682471.7</v>
      </c>
      <c r="FU205" s="4">
        <f>ROUND(SUMIF(AA24:AA203,"=39612629",GO24:GO203),2)</f>
        <v>0</v>
      </c>
      <c r="FV205" s="4">
        <f>ROUND(SUMIF(AA24:AA203,"=39612629",GP24:GP203),2)</f>
        <v>0</v>
      </c>
      <c r="FW205" s="4">
        <f>DU205-FP205</f>
        <v>967107.57</v>
      </c>
      <c r="FX205" s="4">
        <f>DU205-FQ205</f>
        <v>967107.57</v>
      </c>
      <c r="FY205" s="4">
        <f>FP205-FR205</f>
        <v>0</v>
      </c>
      <c r="FZ205" s="4">
        <f>DU205-FP205-FQ205+FR205</f>
        <v>967107.57</v>
      </c>
      <c r="GA205" s="4">
        <f>FQ205-FR205</f>
        <v>0</v>
      </c>
      <c r="GB205" s="4">
        <f>ROUND(SUMIF(AA24:AA203,"=39612629",GX24:GX203),2)</f>
        <v>0</v>
      </c>
      <c r="GC205" s="4">
        <f>ROUND(SUMIF(AA24:AA203,"=39612629",GY24:GY203),2)</f>
        <v>0</v>
      </c>
      <c r="GD205" s="4">
        <f>ROUND(SUMIF(AA24:AA203,"=39612629",GZ24:GZ203),2)</f>
        <v>0</v>
      </c>
      <c r="GE205" s="4"/>
      <c r="GF205" s="4"/>
      <c r="GG205" s="4"/>
      <c r="GH205" s="4"/>
      <c r="GI205" s="4"/>
      <c r="GJ205" s="4"/>
      <c r="GK205" s="4"/>
      <c r="GL205" s="4"/>
      <c r="GM205" s="4"/>
      <c r="GN205" s="4"/>
      <c r="GO205" s="4"/>
      <c r="GP205" s="4"/>
      <c r="GQ205" s="4"/>
      <c r="GR205" s="4"/>
      <c r="GS205" s="4"/>
      <c r="GT205" s="4"/>
      <c r="GU205" s="4"/>
      <c r="GV205" s="4"/>
      <c r="GW205" s="4"/>
      <c r="GX205" s="4">
        <v>0</v>
      </c>
    </row>
    <row r="207" spans="1:255" x14ac:dyDescent="0.2">
      <c r="A207" s="5">
        <v>50</v>
      </c>
      <c r="B207" s="5">
        <v>0</v>
      </c>
      <c r="C207" s="5">
        <v>0</v>
      </c>
      <c r="D207" s="5">
        <v>1</v>
      </c>
      <c r="E207" s="5">
        <v>201</v>
      </c>
      <c r="F207" s="5">
        <f>ROUND(Source!O205,O207)</f>
        <v>307841.67</v>
      </c>
      <c r="G207" s="5" t="s">
        <v>350</v>
      </c>
      <c r="H207" s="5" t="s">
        <v>351</v>
      </c>
      <c r="I207" s="5"/>
      <c r="J207" s="5"/>
      <c r="K207" s="5">
        <v>201</v>
      </c>
      <c r="L207" s="5">
        <v>1</v>
      </c>
      <c r="M207" s="5">
        <v>3</v>
      </c>
      <c r="N207" s="5" t="s">
        <v>3</v>
      </c>
      <c r="O207" s="5">
        <v>2</v>
      </c>
      <c r="P207" s="5">
        <f>ROUND(Source!DG205,O207)</f>
        <v>1304028.8</v>
      </c>
      <c r="Q207" s="5"/>
      <c r="R207" s="5"/>
      <c r="S207" s="5"/>
      <c r="T207" s="5"/>
      <c r="U207" s="5"/>
      <c r="V207" s="5"/>
      <c r="W207" s="5"/>
    </row>
    <row r="208" spans="1:255" x14ac:dyDescent="0.2">
      <c r="A208" s="5">
        <v>50</v>
      </c>
      <c r="B208" s="5">
        <v>0</v>
      </c>
      <c r="C208" s="5">
        <v>0</v>
      </c>
      <c r="D208" s="5">
        <v>1</v>
      </c>
      <c r="E208" s="5">
        <v>202</v>
      </c>
      <c r="F208" s="5">
        <f>ROUND(Source!P205,O208)</f>
        <v>242420.07</v>
      </c>
      <c r="G208" s="5" t="s">
        <v>352</v>
      </c>
      <c r="H208" s="5" t="s">
        <v>353</v>
      </c>
      <c r="I208" s="5"/>
      <c r="J208" s="5"/>
      <c r="K208" s="5">
        <v>202</v>
      </c>
      <c r="L208" s="5">
        <v>2</v>
      </c>
      <c r="M208" s="5">
        <v>3</v>
      </c>
      <c r="N208" s="5" t="s">
        <v>3</v>
      </c>
      <c r="O208" s="5">
        <v>2</v>
      </c>
      <c r="P208" s="5">
        <f>ROUND(Source!DH205,O208)</f>
        <v>967107.57</v>
      </c>
      <c r="Q208" s="5"/>
      <c r="R208" s="5"/>
      <c r="S208" s="5"/>
      <c r="T208" s="5"/>
      <c r="U208" s="5"/>
      <c r="V208" s="5"/>
      <c r="W208" s="5"/>
    </row>
    <row r="209" spans="1:23" x14ac:dyDescent="0.2">
      <c r="A209" s="5">
        <v>50</v>
      </c>
      <c r="B209" s="5">
        <v>0</v>
      </c>
      <c r="C209" s="5">
        <v>0</v>
      </c>
      <c r="D209" s="5">
        <v>1</v>
      </c>
      <c r="E209" s="5">
        <v>222</v>
      </c>
      <c r="F209" s="5">
        <f>ROUND(Source!AO205,O209)</f>
        <v>0</v>
      </c>
      <c r="G209" s="5" t="s">
        <v>354</v>
      </c>
      <c r="H209" s="5" t="s">
        <v>355</v>
      </c>
      <c r="I209" s="5"/>
      <c r="J209" s="5"/>
      <c r="K209" s="5">
        <v>222</v>
      </c>
      <c r="L209" s="5">
        <v>3</v>
      </c>
      <c r="M209" s="5">
        <v>3</v>
      </c>
      <c r="N209" s="5" t="s">
        <v>3</v>
      </c>
      <c r="O209" s="5">
        <v>2</v>
      </c>
      <c r="P209" s="5">
        <f>ROUND(Source!EG205,O209)</f>
        <v>0</v>
      </c>
      <c r="Q209" s="5"/>
      <c r="R209" s="5"/>
      <c r="S209" s="5"/>
      <c r="T209" s="5"/>
      <c r="U209" s="5"/>
      <c r="V209" s="5"/>
      <c r="W209" s="5"/>
    </row>
    <row r="210" spans="1:23" x14ac:dyDescent="0.2">
      <c r="A210" s="5">
        <v>50</v>
      </c>
      <c r="B210" s="5">
        <v>0</v>
      </c>
      <c r="C210" s="5">
        <v>0</v>
      </c>
      <c r="D210" s="5">
        <v>1</v>
      </c>
      <c r="E210" s="5">
        <v>225</v>
      </c>
      <c r="F210" s="5">
        <f>ROUND(Source!AV205,O210)</f>
        <v>242420.07</v>
      </c>
      <c r="G210" s="5" t="s">
        <v>356</v>
      </c>
      <c r="H210" s="5" t="s">
        <v>357</v>
      </c>
      <c r="I210" s="5"/>
      <c r="J210" s="5"/>
      <c r="K210" s="5">
        <v>225</v>
      </c>
      <c r="L210" s="5">
        <v>4</v>
      </c>
      <c r="M210" s="5">
        <v>3</v>
      </c>
      <c r="N210" s="5" t="s">
        <v>3</v>
      </c>
      <c r="O210" s="5">
        <v>2</v>
      </c>
      <c r="P210" s="5">
        <f>ROUND(Source!EN205,O210)</f>
        <v>967107.57</v>
      </c>
      <c r="Q210" s="5"/>
      <c r="R210" s="5"/>
      <c r="S210" s="5"/>
      <c r="T210" s="5"/>
      <c r="U210" s="5"/>
      <c r="V210" s="5"/>
      <c r="W210" s="5"/>
    </row>
    <row r="211" spans="1:23" x14ac:dyDescent="0.2">
      <c r="A211" s="5">
        <v>50</v>
      </c>
      <c r="B211" s="5">
        <v>0</v>
      </c>
      <c r="C211" s="5">
        <v>0</v>
      </c>
      <c r="D211" s="5">
        <v>1</v>
      </c>
      <c r="E211" s="5">
        <v>226</v>
      </c>
      <c r="F211" s="5">
        <f>ROUND(Source!AW205,O211)</f>
        <v>242420.07</v>
      </c>
      <c r="G211" s="5" t="s">
        <v>358</v>
      </c>
      <c r="H211" s="5" t="s">
        <v>359</v>
      </c>
      <c r="I211" s="5"/>
      <c r="J211" s="5"/>
      <c r="K211" s="5">
        <v>226</v>
      </c>
      <c r="L211" s="5">
        <v>5</v>
      </c>
      <c r="M211" s="5">
        <v>3</v>
      </c>
      <c r="N211" s="5" t="s">
        <v>3</v>
      </c>
      <c r="O211" s="5">
        <v>2</v>
      </c>
      <c r="P211" s="5">
        <f>ROUND(Source!EO205,O211)</f>
        <v>967107.57</v>
      </c>
      <c r="Q211" s="5"/>
      <c r="R211" s="5"/>
      <c r="S211" s="5"/>
      <c r="T211" s="5"/>
      <c r="U211" s="5"/>
      <c r="V211" s="5"/>
      <c r="W211" s="5"/>
    </row>
    <row r="212" spans="1:23" x14ac:dyDescent="0.2">
      <c r="A212" s="5">
        <v>50</v>
      </c>
      <c r="B212" s="5">
        <v>0</v>
      </c>
      <c r="C212" s="5">
        <v>0</v>
      </c>
      <c r="D212" s="5">
        <v>1</v>
      </c>
      <c r="E212" s="5">
        <v>227</v>
      </c>
      <c r="F212" s="5">
        <f>ROUND(Source!AX205,O212)</f>
        <v>0</v>
      </c>
      <c r="G212" s="5" t="s">
        <v>360</v>
      </c>
      <c r="H212" s="5" t="s">
        <v>361</v>
      </c>
      <c r="I212" s="5"/>
      <c r="J212" s="5"/>
      <c r="K212" s="5">
        <v>227</v>
      </c>
      <c r="L212" s="5">
        <v>6</v>
      </c>
      <c r="M212" s="5">
        <v>3</v>
      </c>
      <c r="N212" s="5" t="s">
        <v>3</v>
      </c>
      <c r="O212" s="5">
        <v>2</v>
      </c>
      <c r="P212" s="5">
        <f>ROUND(Source!EP205,O212)</f>
        <v>0</v>
      </c>
      <c r="Q212" s="5"/>
      <c r="R212" s="5"/>
      <c r="S212" s="5"/>
      <c r="T212" s="5"/>
      <c r="U212" s="5"/>
      <c r="V212" s="5"/>
      <c r="W212" s="5"/>
    </row>
    <row r="213" spans="1:23" x14ac:dyDescent="0.2">
      <c r="A213" s="5">
        <v>50</v>
      </c>
      <c r="B213" s="5">
        <v>0</v>
      </c>
      <c r="C213" s="5">
        <v>0</v>
      </c>
      <c r="D213" s="5">
        <v>1</v>
      </c>
      <c r="E213" s="5">
        <v>228</v>
      </c>
      <c r="F213" s="5">
        <f>ROUND(Source!AY205,O213)</f>
        <v>242420.07</v>
      </c>
      <c r="G213" s="5" t="s">
        <v>362</v>
      </c>
      <c r="H213" s="5" t="s">
        <v>363</v>
      </c>
      <c r="I213" s="5"/>
      <c r="J213" s="5"/>
      <c r="K213" s="5">
        <v>228</v>
      </c>
      <c r="L213" s="5">
        <v>7</v>
      </c>
      <c r="M213" s="5">
        <v>3</v>
      </c>
      <c r="N213" s="5" t="s">
        <v>3</v>
      </c>
      <c r="O213" s="5">
        <v>2</v>
      </c>
      <c r="P213" s="5">
        <f>ROUND(Source!EQ205,O213)</f>
        <v>967107.57</v>
      </c>
      <c r="Q213" s="5"/>
      <c r="R213" s="5"/>
      <c r="S213" s="5"/>
      <c r="T213" s="5"/>
      <c r="U213" s="5"/>
      <c r="V213" s="5"/>
      <c r="W213" s="5"/>
    </row>
    <row r="214" spans="1:23" x14ac:dyDescent="0.2">
      <c r="A214" s="5">
        <v>50</v>
      </c>
      <c r="B214" s="5">
        <v>0</v>
      </c>
      <c r="C214" s="5">
        <v>0</v>
      </c>
      <c r="D214" s="5">
        <v>1</v>
      </c>
      <c r="E214" s="5">
        <v>216</v>
      </c>
      <c r="F214" s="5">
        <f>ROUND(Source!AP205,O214)</f>
        <v>0</v>
      </c>
      <c r="G214" s="5" t="s">
        <v>364</v>
      </c>
      <c r="H214" s="5" t="s">
        <v>365</v>
      </c>
      <c r="I214" s="5"/>
      <c r="J214" s="5"/>
      <c r="K214" s="5">
        <v>216</v>
      </c>
      <c r="L214" s="5">
        <v>8</v>
      </c>
      <c r="M214" s="5">
        <v>3</v>
      </c>
      <c r="N214" s="5" t="s">
        <v>3</v>
      </c>
      <c r="O214" s="5">
        <v>2</v>
      </c>
      <c r="P214" s="5">
        <f>ROUND(Source!EH205,O214)</f>
        <v>0</v>
      </c>
      <c r="Q214" s="5"/>
      <c r="R214" s="5"/>
      <c r="S214" s="5"/>
      <c r="T214" s="5"/>
      <c r="U214" s="5"/>
      <c r="V214" s="5"/>
      <c r="W214" s="5"/>
    </row>
    <row r="215" spans="1:23" x14ac:dyDescent="0.2">
      <c r="A215" s="5">
        <v>50</v>
      </c>
      <c r="B215" s="5">
        <v>0</v>
      </c>
      <c r="C215" s="5">
        <v>0</v>
      </c>
      <c r="D215" s="5">
        <v>1</v>
      </c>
      <c r="E215" s="5">
        <v>223</v>
      </c>
      <c r="F215" s="5">
        <f>ROUND(Source!AQ205,O215)</f>
        <v>0</v>
      </c>
      <c r="G215" s="5" t="s">
        <v>366</v>
      </c>
      <c r="H215" s="5" t="s">
        <v>367</v>
      </c>
      <c r="I215" s="5"/>
      <c r="J215" s="5"/>
      <c r="K215" s="5">
        <v>223</v>
      </c>
      <c r="L215" s="5">
        <v>9</v>
      </c>
      <c r="M215" s="5">
        <v>3</v>
      </c>
      <c r="N215" s="5" t="s">
        <v>3</v>
      </c>
      <c r="O215" s="5">
        <v>2</v>
      </c>
      <c r="P215" s="5">
        <f>ROUND(Source!EI205,O215)</f>
        <v>0</v>
      </c>
      <c r="Q215" s="5"/>
      <c r="R215" s="5"/>
      <c r="S215" s="5"/>
      <c r="T215" s="5"/>
      <c r="U215" s="5"/>
      <c r="V215" s="5"/>
      <c r="W215" s="5"/>
    </row>
    <row r="216" spans="1:23" x14ac:dyDescent="0.2">
      <c r="A216" s="5">
        <v>50</v>
      </c>
      <c r="B216" s="5">
        <v>0</v>
      </c>
      <c r="C216" s="5">
        <v>0</v>
      </c>
      <c r="D216" s="5">
        <v>1</v>
      </c>
      <c r="E216" s="5">
        <v>229</v>
      </c>
      <c r="F216" s="5">
        <f>ROUND(Source!AZ205,O216)</f>
        <v>0</v>
      </c>
      <c r="G216" s="5" t="s">
        <v>368</v>
      </c>
      <c r="H216" s="5" t="s">
        <v>369</v>
      </c>
      <c r="I216" s="5"/>
      <c r="J216" s="5"/>
      <c r="K216" s="5">
        <v>229</v>
      </c>
      <c r="L216" s="5">
        <v>10</v>
      </c>
      <c r="M216" s="5">
        <v>3</v>
      </c>
      <c r="N216" s="5" t="s">
        <v>3</v>
      </c>
      <c r="O216" s="5">
        <v>2</v>
      </c>
      <c r="P216" s="5">
        <f>ROUND(Source!ER205,O216)</f>
        <v>0</v>
      </c>
      <c r="Q216" s="5"/>
      <c r="R216" s="5"/>
      <c r="S216" s="5"/>
      <c r="T216" s="5"/>
      <c r="U216" s="5"/>
      <c r="V216" s="5"/>
      <c r="W216" s="5"/>
    </row>
    <row r="217" spans="1:23" x14ac:dyDescent="0.2">
      <c r="A217" s="5">
        <v>50</v>
      </c>
      <c r="B217" s="5">
        <v>0</v>
      </c>
      <c r="C217" s="5">
        <v>0</v>
      </c>
      <c r="D217" s="5">
        <v>1</v>
      </c>
      <c r="E217" s="5">
        <v>203</v>
      </c>
      <c r="F217" s="5">
        <f>ROUND(Source!Q205,O217)</f>
        <v>13329.69</v>
      </c>
      <c r="G217" s="5" t="s">
        <v>370</v>
      </c>
      <c r="H217" s="5" t="s">
        <v>371</v>
      </c>
      <c r="I217" s="5"/>
      <c r="J217" s="5"/>
      <c r="K217" s="5">
        <v>203</v>
      </c>
      <c r="L217" s="5">
        <v>11</v>
      </c>
      <c r="M217" s="5">
        <v>3</v>
      </c>
      <c r="N217" s="5" t="s">
        <v>3</v>
      </c>
      <c r="O217" s="5">
        <v>2</v>
      </c>
      <c r="P217" s="5">
        <f>ROUND(Source!DI205,O217)</f>
        <v>68647.899999999994</v>
      </c>
      <c r="Q217" s="5"/>
      <c r="R217" s="5"/>
      <c r="S217" s="5"/>
      <c r="T217" s="5"/>
      <c r="U217" s="5"/>
      <c r="V217" s="5"/>
      <c r="W217" s="5"/>
    </row>
    <row r="218" spans="1:23" x14ac:dyDescent="0.2">
      <c r="A218" s="5">
        <v>50</v>
      </c>
      <c r="B218" s="5">
        <v>0</v>
      </c>
      <c r="C218" s="5">
        <v>0</v>
      </c>
      <c r="D218" s="5">
        <v>1</v>
      </c>
      <c r="E218" s="5">
        <v>231</v>
      </c>
      <c r="F218" s="5">
        <f>ROUND(Source!BB205,O218)</f>
        <v>0</v>
      </c>
      <c r="G218" s="5" t="s">
        <v>372</v>
      </c>
      <c r="H218" s="5" t="s">
        <v>373</v>
      </c>
      <c r="I218" s="5"/>
      <c r="J218" s="5"/>
      <c r="K218" s="5">
        <v>231</v>
      </c>
      <c r="L218" s="5">
        <v>12</v>
      </c>
      <c r="M218" s="5">
        <v>3</v>
      </c>
      <c r="N218" s="5" t="s">
        <v>3</v>
      </c>
      <c r="O218" s="5">
        <v>2</v>
      </c>
      <c r="P218" s="5">
        <f>ROUND(Source!ET205,O218)</f>
        <v>0</v>
      </c>
      <c r="Q218" s="5"/>
      <c r="R218" s="5"/>
      <c r="S218" s="5"/>
      <c r="T218" s="5"/>
      <c r="U218" s="5"/>
      <c r="V218" s="5"/>
      <c r="W218" s="5"/>
    </row>
    <row r="219" spans="1:23" x14ac:dyDescent="0.2">
      <c r="A219" s="5">
        <v>50</v>
      </c>
      <c r="B219" s="5">
        <v>0</v>
      </c>
      <c r="C219" s="5">
        <v>0</v>
      </c>
      <c r="D219" s="5">
        <v>1</v>
      </c>
      <c r="E219" s="5">
        <v>204</v>
      </c>
      <c r="F219" s="5">
        <f>ROUND(Source!R205,O219)</f>
        <v>2037.96</v>
      </c>
      <c r="G219" s="5" t="s">
        <v>374</v>
      </c>
      <c r="H219" s="5" t="s">
        <v>375</v>
      </c>
      <c r="I219" s="5"/>
      <c r="J219" s="5"/>
      <c r="K219" s="5">
        <v>204</v>
      </c>
      <c r="L219" s="5">
        <v>13</v>
      </c>
      <c r="M219" s="5">
        <v>3</v>
      </c>
      <c r="N219" s="5" t="s">
        <v>3</v>
      </c>
      <c r="O219" s="5">
        <v>2</v>
      </c>
      <c r="P219" s="5">
        <f>ROUND(Source!DJ205,O219)</f>
        <v>10495.52</v>
      </c>
      <c r="Q219" s="5"/>
      <c r="R219" s="5"/>
      <c r="S219" s="5"/>
      <c r="T219" s="5"/>
      <c r="U219" s="5"/>
      <c r="V219" s="5"/>
      <c r="W219" s="5"/>
    </row>
    <row r="220" spans="1:23" x14ac:dyDescent="0.2">
      <c r="A220" s="5">
        <v>50</v>
      </c>
      <c r="B220" s="5">
        <v>0</v>
      </c>
      <c r="C220" s="5">
        <v>0</v>
      </c>
      <c r="D220" s="5">
        <v>1</v>
      </c>
      <c r="E220" s="5">
        <v>205</v>
      </c>
      <c r="F220" s="5">
        <f>ROUND(Source!S205,O220)</f>
        <v>52091.91</v>
      </c>
      <c r="G220" s="5" t="s">
        <v>376</v>
      </c>
      <c r="H220" s="5" t="s">
        <v>377</v>
      </c>
      <c r="I220" s="5"/>
      <c r="J220" s="5"/>
      <c r="K220" s="5">
        <v>205</v>
      </c>
      <c r="L220" s="5">
        <v>14</v>
      </c>
      <c r="M220" s="5">
        <v>3</v>
      </c>
      <c r="N220" s="5" t="s">
        <v>3</v>
      </c>
      <c r="O220" s="5">
        <v>2</v>
      </c>
      <c r="P220" s="5">
        <f>ROUND(Source!DK205,O220)</f>
        <v>268273.33</v>
      </c>
      <c r="Q220" s="5"/>
      <c r="R220" s="5"/>
      <c r="S220" s="5"/>
      <c r="T220" s="5"/>
      <c r="U220" s="5"/>
      <c r="V220" s="5"/>
      <c r="W220" s="5"/>
    </row>
    <row r="221" spans="1:23" x14ac:dyDescent="0.2">
      <c r="A221" s="5">
        <v>50</v>
      </c>
      <c r="B221" s="5">
        <v>0</v>
      </c>
      <c r="C221" s="5">
        <v>0</v>
      </c>
      <c r="D221" s="5">
        <v>1</v>
      </c>
      <c r="E221" s="5">
        <v>232</v>
      </c>
      <c r="F221" s="5">
        <f>ROUND(Source!BC205,O221)</f>
        <v>0</v>
      </c>
      <c r="G221" s="5" t="s">
        <v>378</v>
      </c>
      <c r="H221" s="5" t="s">
        <v>379</v>
      </c>
      <c r="I221" s="5"/>
      <c r="J221" s="5"/>
      <c r="K221" s="5">
        <v>232</v>
      </c>
      <c r="L221" s="5">
        <v>15</v>
      </c>
      <c r="M221" s="5">
        <v>3</v>
      </c>
      <c r="N221" s="5" t="s">
        <v>3</v>
      </c>
      <c r="O221" s="5">
        <v>2</v>
      </c>
      <c r="P221" s="5">
        <f>ROUND(Source!EU205,O221)</f>
        <v>0</v>
      </c>
      <c r="Q221" s="5"/>
      <c r="R221" s="5"/>
      <c r="S221" s="5"/>
      <c r="T221" s="5"/>
      <c r="U221" s="5"/>
      <c r="V221" s="5"/>
      <c r="W221" s="5"/>
    </row>
    <row r="222" spans="1:23" x14ac:dyDescent="0.2">
      <c r="A222" s="5">
        <v>50</v>
      </c>
      <c r="B222" s="5">
        <v>0</v>
      </c>
      <c r="C222" s="5">
        <v>0</v>
      </c>
      <c r="D222" s="5">
        <v>1</v>
      </c>
      <c r="E222" s="5">
        <v>214</v>
      </c>
      <c r="F222" s="5">
        <f>ROUND(Source!AS205,O222)</f>
        <v>381325.77</v>
      </c>
      <c r="G222" s="5" t="s">
        <v>380</v>
      </c>
      <c r="H222" s="5" t="s">
        <v>381</v>
      </c>
      <c r="I222" s="5"/>
      <c r="J222" s="5"/>
      <c r="K222" s="5">
        <v>214</v>
      </c>
      <c r="L222" s="5">
        <v>16</v>
      </c>
      <c r="M222" s="5">
        <v>3</v>
      </c>
      <c r="N222" s="5" t="s">
        <v>3</v>
      </c>
      <c r="O222" s="5">
        <v>2</v>
      </c>
      <c r="P222" s="5">
        <f>ROUND(Source!EK205,O222)</f>
        <v>1682471.7</v>
      </c>
      <c r="Q222" s="5"/>
      <c r="R222" s="5"/>
      <c r="S222" s="5"/>
      <c r="T222" s="5"/>
      <c r="U222" s="5"/>
      <c r="V222" s="5"/>
      <c r="W222" s="5"/>
    </row>
    <row r="223" spans="1:23" x14ac:dyDescent="0.2">
      <c r="A223" s="5">
        <v>50</v>
      </c>
      <c r="B223" s="5">
        <v>0</v>
      </c>
      <c r="C223" s="5">
        <v>0</v>
      </c>
      <c r="D223" s="5">
        <v>1</v>
      </c>
      <c r="E223" s="5">
        <v>215</v>
      </c>
      <c r="F223" s="5">
        <f>ROUND(Source!AT205,O223)</f>
        <v>0</v>
      </c>
      <c r="G223" s="5" t="s">
        <v>382</v>
      </c>
      <c r="H223" s="5" t="s">
        <v>383</v>
      </c>
      <c r="I223" s="5"/>
      <c r="J223" s="5"/>
      <c r="K223" s="5">
        <v>215</v>
      </c>
      <c r="L223" s="5">
        <v>17</v>
      </c>
      <c r="M223" s="5">
        <v>3</v>
      </c>
      <c r="N223" s="5" t="s">
        <v>3</v>
      </c>
      <c r="O223" s="5">
        <v>2</v>
      </c>
      <c r="P223" s="5">
        <f>ROUND(Source!EL205,O223)</f>
        <v>0</v>
      </c>
      <c r="Q223" s="5"/>
      <c r="R223" s="5"/>
      <c r="S223" s="5"/>
      <c r="T223" s="5"/>
      <c r="U223" s="5"/>
      <c r="V223" s="5"/>
      <c r="W223" s="5"/>
    </row>
    <row r="224" spans="1:23" x14ac:dyDescent="0.2">
      <c r="A224" s="5">
        <v>50</v>
      </c>
      <c r="B224" s="5">
        <v>0</v>
      </c>
      <c r="C224" s="5">
        <v>0</v>
      </c>
      <c r="D224" s="5">
        <v>1</v>
      </c>
      <c r="E224" s="5">
        <v>217</v>
      </c>
      <c r="F224" s="5">
        <f>ROUND(Source!AU205,O224)</f>
        <v>0</v>
      </c>
      <c r="G224" s="5" t="s">
        <v>384</v>
      </c>
      <c r="H224" s="5" t="s">
        <v>385</v>
      </c>
      <c r="I224" s="5"/>
      <c r="J224" s="5"/>
      <c r="K224" s="5">
        <v>217</v>
      </c>
      <c r="L224" s="5">
        <v>18</v>
      </c>
      <c r="M224" s="5">
        <v>3</v>
      </c>
      <c r="N224" s="5" t="s">
        <v>3</v>
      </c>
      <c r="O224" s="5">
        <v>2</v>
      </c>
      <c r="P224" s="5">
        <f>ROUND(Source!EM205,O224)</f>
        <v>0</v>
      </c>
      <c r="Q224" s="5"/>
      <c r="R224" s="5"/>
      <c r="S224" s="5"/>
      <c r="T224" s="5"/>
      <c r="U224" s="5"/>
      <c r="V224" s="5"/>
      <c r="W224" s="5"/>
    </row>
    <row r="225" spans="1:206" x14ac:dyDescent="0.2">
      <c r="A225" s="5">
        <v>50</v>
      </c>
      <c r="B225" s="5">
        <v>0</v>
      </c>
      <c r="C225" s="5">
        <v>0</v>
      </c>
      <c r="D225" s="5">
        <v>1</v>
      </c>
      <c r="E225" s="5">
        <v>230</v>
      </c>
      <c r="F225" s="5">
        <f>ROUND(Source!BA205,O225)</f>
        <v>0</v>
      </c>
      <c r="G225" s="5" t="s">
        <v>386</v>
      </c>
      <c r="H225" s="5" t="s">
        <v>387</v>
      </c>
      <c r="I225" s="5"/>
      <c r="J225" s="5"/>
      <c r="K225" s="5">
        <v>230</v>
      </c>
      <c r="L225" s="5">
        <v>19</v>
      </c>
      <c r="M225" s="5">
        <v>3</v>
      </c>
      <c r="N225" s="5" t="s">
        <v>3</v>
      </c>
      <c r="O225" s="5">
        <v>2</v>
      </c>
      <c r="P225" s="5">
        <f>ROUND(Source!ES205,O225)</f>
        <v>0</v>
      </c>
      <c r="Q225" s="5"/>
      <c r="R225" s="5"/>
      <c r="S225" s="5"/>
      <c r="T225" s="5"/>
      <c r="U225" s="5"/>
      <c r="V225" s="5"/>
      <c r="W225" s="5"/>
    </row>
    <row r="226" spans="1:206" x14ac:dyDescent="0.2">
      <c r="A226" s="5">
        <v>50</v>
      </c>
      <c r="B226" s="5">
        <v>0</v>
      </c>
      <c r="C226" s="5">
        <v>0</v>
      </c>
      <c r="D226" s="5">
        <v>1</v>
      </c>
      <c r="E226" s="5">
        <v>206</v>
      </c>
      <c r="F226" s="5">
        <f>ROUND(Source!T205,O226)</f>
        <v>0</v>
      </c>
      <c r="G226" s="5" t="s">
        <v>388</v>
      </c>
      <c r="H226" s="5" t="s">
        <v>389</v>
      </c>
      <c r="I226" s="5"/>
      <c r="J226" s="5"/>
      <c r="K226" s="5">
        <v>206</v>
      </c>
      <c r="L226" s="5">
        <v>20</v>
      </c>
      <c r="M226" s="5">
        <v>3</v>
      </c>
      <c r="N226" s="5" t="s">
        <v>3</v>
      </c>
      <c r="O226" s="5">
        <v>2</v>
      </c>
      <c r="P226" s="5">
        <f>ROUND(Source!DL205,O226)</f>
        <v>0</v>
      </c>
      <c r="Q226" s="5"/>
      <c r="R226" s="5"/>
      <c r="S226" s="5"/>
      <c r="T226" s="5"/>
      <c r="U226" s="5"/>
      <c r="V226" s="5"/>
      <c r="W226" s="5"/>
    </row>
    <row r="227" spans="1:206" x14ac:dyDescent="0.2">
      <c r="A227" s="5">
        <v>50</v>
      </c>
      <c r="B227" s="5">
        <v>0</v>
      </c>
      <c r="C227" s="5">
        <v>0</v>
      </c>
      <c r="D227" s="5">
        <v>1</v>
      </c>
      <c r="E227" s="5">
        <v>207</v>
      </c>
      <c r="F227" s="5">
        <f>Source!U205</f>
        <v>6164.7401880000007</v>
      </c>
      <c r="G227" s="5" t="s">
        <v>390</v>
      </c>
      <c r="H227" s="5" t="s">
        <v>391</v>
      </c>
      <c r="I227" s="5"/>
      <c r="J227" s="5"/>
      <c r="K227" s="5">
        <v>207</v>
      </c>
      <c r="L227" s="5">
        <v>21</v>
      </c>
      <c r="M227" s="5">
        <v>3</v>
      </c>
      <c r="N227" s="5" t="s">
        <v>3</v>
      </c>
      <c r="O227" s="5">
        <v>-1</v>
      </c>
      <c r="P227" s="5">
        <f>Source!DM205</f>
        <v>6164.7401880000007</v>
      </c>
      <c r="Q227" s="5"/>
      <c r="R227" s="5"/>
      <c r="S227" s="5"/>
      <c r="T227" s="5"/>
      <c r="U227" s="5"/>
      <c r="V227" s="5"/>
      <c r="W227" s="5"/>
    </row>
    <row r="228" spans="1:206" x14ac:dyDescent="0.2">
      <c r="A228" s="5">
        <v>50</v>
      </c>
      <c r="B228" s="5">
        <v>0</v>
      </c>
      <c r="C228" s="5">
        <v>0</v>
      </c>
      <c r="D228" s="5">
        <v>1</v>
      </c>
      <c r="E228" s="5">
        <v>208</v>
      </c>
      <c r="F228" s="5">
        <f>Source!V205</f>
        <v>162.76279999999997</v>
      </c>
      <c r="G228" s="5" t="s">
        <v>392</v>
      </c>
      <c r="H228" s="5" t="s">
        <v>393</v>
      </c>
      <c r="I228" s="5"/>
      <c r="J228" s="5"/>
      <c r="K228" s="5">
        <v>208</v>
      </c>
      <c r="L228" s="5">
        <v>22</v>
      </c>
      <c r="M228" s="5">
        <v>3</v>
      </c>
      <c r="N228" s="5" t="s">
        <v>3</v>
      </c>
      <c r="O228" s="5">
        <v>-1</v>
      </c>
      <c r="P228" s="5">
        <f>Source!DN205</f>
        <v>162.76279999999997</v>
      </c>
      <c r="Q228" s="5"/>
      <c r="R228" s="5"/>
      <c r="S228" s="5"/>
      <c r="T228" s="5"/>
      <c r="U228" s="5"/>
      <c r="V228" s="5"/>
      <c r="W228" s="5"/>
    </row>
    <row r="229" spans="1:206" x14ac:dyDescent="0.2">
      <c r="A229" s="5">
        <v>50</v>
      </c>
      <c r="B229" s="5">
        <v>0</v>
      </c>
      <c r="C229" s="5">
        <v>0</v>
      </c>
      <c r="D229" s="5">
        <v>1</v>
      </c>
      <c r="E229" s="5">
        <v>209</v>
      </c>
      <c r="F229" s="5">
        <f>ROUND(Source!W205,O229)</f>
        <v>0</v>
      </c>
      <c r="G229" s="5" t="s">
        <v>394</v>
      </c>
      <c r="H229" s="5" t="s">
        <v>395</v>
      </c>
      <c r="I229" s="5"/>
      <c r="J229" s="5"/>
      <c r="K229" s="5">
        <v>209</v>
      </c>
      <c r="L229" s="5">
        <v>23</v>
      </c>
      <c r="M229" s="5">
        <v>3</v>
      </c>
      <c r="N229" s="5" t="s">
        <v>3</v>
      </c>
      <c r="O229" s="5">
        <v>2</v>
      </c>
      <c r="P229" s="5">
        <f>ROUND(Source!DO205,O229)</f>
        <v>0</v>
      </c>
      <c r="Q229" s="5"/>
      <c r="R229" s="5"/>
      <c r="S229" s="5"/>
      <c r="T229" s="5"/>
      <c r="U229" s="5"/>
      <c r="V229" s="5"/>
      <c r="W229" s="5"/>
    </row>
    <row r="230" spans="1:206" x14ac:dyDescent="0.2">
      <c r="A230" s="5">
        <v>50</v>
      </c>
      <c r="B230" s="5">
        <v>0</v>
      </c>
      <c r="C230" s="5">
        <v>0</v>
      </c>
      <c r="D230" s="5">
        <v>1</v>
      </c>
      <c r="E230" s="5">
        <v>210</v>
      </c>
      <c r="F230" s="5">
        <f>ROUND(Source!X205,O230)</f>
        <v>46206.91</v>
      </c>
      <c r="G230" s="5" t="s">
        <v>396</v>
      </c>
      <c r="H230" s="5" t="s">
        <v>397</v>
      </c>
      <c r="I230" s="5"/>
      <c r="J230" s="5"/>
      <c r="K230" s="5">
        <v>210</v>
      </c>
      <c r="L230" s="5">
        <v>24</v>
      </c>
      <c r="M230" s="5">
        <v>3</v>
      </c>
      <c r="N230" s="5" t="s">
        <v>3</v>
      </c>
      <c r="O230" s="5">
        <v>2</v>
      </c>
      <c r="P230" s="5">
        <f>ROUND(Source!DP205,O230)</f>
        <v>237965.38</v>
      </c>
      <c r="Q230" s="5"/>
      <c r="R230" s="5"/>
      <c r="S230" s="5"/>
      <c r="T230" s="5"/>
      <c r="U230" s="5"/>
      <c r="V230" s="5"/>
      <c r="W230" s="5"/>
    </row>
    <row r="231" spans="1:206" x14ac:dyDescent="0.2">
      <c r="A231" s="5">
        <v>50</v>
      </c>
      <c r="B231" s="5">
        <v>0</v>
      </c>
      <c r="C231" s="5">
        <v>0</v>
      </c>
      <c r="D231" s="5">
        <v>1</v>
      </c>
      <c r="E231" s="5">
        <v>211</v>
      </c>
      <c r="F231" s="5">
        <f>ROUND(Source!Y205,O231)</f>
        <v>27277.19</v>
      </c>
      <c r="G231" s="5" t="s">
        <v>398</v>
      </c>
      <c r="H231" s="5" t="s">
        <v>399</v>
      </c>
      <c r="I231" s="5"/>
      <c r="J231" s="5"/>
      <c r="K231" s="5">
        <v>211</v>
      </c>
      <c r="L231" s="5">
        <v>25</v>
      </c>
      <c r="M231" s="5">
        <v>3</v>
      </c>
      <c r="N231" s="5" t="s">
        <v>3</v>
      </c>
      <c r="O231" s="5">
        <v>2</v>
      </c>
      <c r="P231" s="5">
        <f>ROUND(Source!DQ205,O231)</f>
        <v>140477.51999999999</v>
      </c>
      <c r="Q231" s="5"/>
      <c r="R231" s="5"/>
      <c r="S231" s="5"/>
      <c r="T231" s="5"/>
      <c r="U231" s="5"/>
      <c r="V231" s="5"/>
      <c r="W231" s="5"/>
    </row>
    <row r="232" spans="1:206" x14ac:dyDescent="0.2">
      <c r="A232" s="5">
        <v>50</v>
      </c>
      <c r="B232" s="5">
        <v>0</v>
      </c>
      <c r="C232" s="5">
        <v>0</v>
      </c>
      <c r="D232" s="5">
        <v>1</v>
      </c>
      <c r="E232" s="5">
        <v>0</v>
      </c>
      <c r="F232" s="5">
        <f>ROUND(Source!AR205,O232)</f>
        <v>381325.77</v>
      </c>
      <c r="G232" s="5" t="s">
        <v>400</v>
      </c>
      <c r="H232" s="5" t="s">
        <v>401</v>
      </c>
      <c r="I232" s="5"/>
      <c r="J232" s="5"/>
      <c r="K232" s="5">
        <v>224</v>
      </c>
      <c r="L232" s="5">
        <v>26</v>
      </c>
      <c r="M232" s="5">
        <v>3</v>
      </c>
      <c r="N232" s="5" t="s">
        <v>3</v>
      </c>
      <c r="O232" s="5">
        <v>2</v>
      </c>
      <c r="P232" s="5">
        <f>ROUND(Source!EJ205,O232)</f>
        <v>1682471.7</v>
      </c>
      <c r="Q232" s="5"/>
      <c r="R232" s="5"/>
      <c r="S232" s="5"/>
      <c r="T232" s="5"/>
      <c r="U232" s="5"/>
      <c r="V232" s="5"/>
      <c r="W232" s="5"/>
    </row>
    <row r="233" spans="1:206" x14ac:dyDescent="0.2">
      <c r="A233" s="5">
        <v>50</v>
      </c>
      <c r="B233" s="5">
        <v>1</v>
      </c>
      <c r="C233" s="5">
        <v>0</v>
      </c>
      <c r="D233" s="5">
        <v>2</v>
      </c>
      <c r="E233" s="5">
        <v>0</v>
      </c>
      <c r="F233" s="5">
        <f>ROUND(F232,O233)</f>
        <v>381325.77</v>
      </c>
      <c r="G233" s="5" t="s">
        <v>402</v>
      </c>
      <c r="H233" s="5" t="s">
        <v>400</v>
      </c>
      <c r="I233" s="5"/>
      <c r="J233" s="5"/>
      <c r="K233" s="5">
        <v>212</v>
      </c>
      <c r="L233" s="5">
        <v>27</v>
      </c>
      <c r="M233" s="5">
        <v>0</v>
      </c>
      <c r="N233" s="5" t="s">
        <v>3</v>
      </c>
      <c r="O233" s="5">
        <v>2</v>
      </c>
      <c r="P233" s="5">
        <f>ROUND(P232,O233)</f>
        <v>1682471.7</v>
      </c>
      <c r="Q233" s="5"/>
      <c r="R233" s="5"/>
      <c r="S233" s="5"/>
      <c r="T233" s="5"/>
      <c r="U233" s="5"/>
      <c r="V233" s="5"/>
      <c r="W233" s="5"/>
    </row>
    <row r="234" spans="1:206" x14ac:dyDescent="0.2">
      <c r="A234" s="5">
        <v>50</v>
      </c>
      <c r="B234" s="5">
        <v>1</v>
      </c>
      <c r="C234" s="5">
        <v>0</v>
      </c>
      <c r="D234" s="5">
        <v>2</v>
      </c>
      <c r="E234" s="5">
        <v>0</v>
      </c>
      <c r="F234" s="5">
        <f>ROUND(F233*0.18,O234)</f>
        <v>68638.64</v>
      </c>
      <c r="G234" s="5" t="s">
        <v>403</v>
      </c>
      <c r="H234" s="5" t="s">
        <v>404</v>
      </c>
      <c r="I234" s="5"/>
      <c r="J234" s="5"/>
      <c r="K234" s="5">
        <v>212</v>
      </c>
      <c r="L234" s="5">
        <v>28</v>
      </c>
      <c r="M234" s="5">
        <v>0</v>
      </c>
      <c r="N234" s="5" t="s">
        <v>3</v>
      </c>
      <c r="O234" s="5">
        <v>2</v>
      </c>
      <c r="P234" s="5">
        <f>ROUND(P233*0.18,O234)</f>
        <v>302844.90999999997</v>
      </c>
      <c r="Q234" s="5"/>
      <c r="R234" s="5"/>
      <c r="S234" s="5"/>
      <c r="T234" s="5"/>
      <c r="U234" s="5"/>
      <c r="V234" s="5"/>
      <c r="W234" s="5"/>
    </row>
    <row r="235" spans="1:206" x14ac:dyDescent="0.2">
      <c r="A235" s="5">
        <v>50</v>
      </c>
      <c r="B235" s="5">
        <v>1</v>
      </c>
      <c r="C235" s="5">
        <v>0</v>
      </c>
      <c r="D235" s="5">
        <v>2</v>
      </c>
      <c r="E235" s="5">
        <v>224</v>
      </c>
      <c r="F235" s="5">
        <f>ROUND(F233+F234,O235)</f>
        <v>449964.41</v>
      </c>
      <c r="G235" s="5" t="s">
        <v>405</v>
      </c>
      <c r="H235" s="5" t="s">
        <v>406</v>
      </c>
      <c r="I235" s="5"/>
      <c r="J235" s="5"/>
      <c r="K235" s="5">
        <v>212</v>
      </c>
      <c r="L235" s="5">
        <v>29</v>
      </c>
      <c r="M235" s="5">
        <v>0</v>
      </c>
      <c r="N235" s="5" t="s">
        <v>3</v>
      </c>
      <c r="O235" s="5">
        <v>2</v>
      </c>
      <c r="P235" s="5">
        <f>ROUND(P233+P234,O235)</f>
        <v>1985316.61</v>
      </c>
      <c r="Q235" s="5"/>
      <c r="R235" s="5"/>
      <c r="S235" s="5"/>
      <c r="T235" s="5"/>
      <c r="U235" s="5"/>
      <c r="V235" s="5"/>
      <c r="W235" s="5"/>
    </row>
    <row r="237" spans="1:206" x14ac:dyDescent="0.2">
      <c r="A237" s="3">
        <v>51</v>
      </c>
      <c r="B237" s="3">
        <f>B12</f>
        <v>298</v>
      </c>
      <c r="C237" s="3">
        <f>A12</f>
        <v>1</v>
      </c>
      <c r="D237" s="3">
        <f>ROW(A12)</f>
        <v>12</v>
      </c>
      <c r="E237" s="3"/>
      <c r="F237" s="3" t="str">
        <f>IF(F12&lt;&gt;"",F12,"")</f>
        <v>Новый объект</v>
      </c>
      <c r="G237" s="3" t="str">
        <f>IF(G12&lt;&gt;"",G12,"")</f>
        <v>на капитальный ремонт уличного водопровода загородного учебно-спортивного комплекса " база отдыха "Волга" НИЯУ МИФИ по адресу: Тверская область,Калининский район,п/о Лисицкий бор,деревня Видогощи.</v>
      </c>
      <c r="H237" s="3">
        <v>0</v>
      </c>
      <c r="I237" s="3"/>
      <c r="J237" s="3"/>
      <c r="K237" s="3"/>
      <c r="L237" s="3"/>
      <c r="M237" s="3"/>
      <c r="N237" s="3"/>
      <c r="O237" s="3">
        <f t="shared" ref="O237:T237" si="283">ROUND(O205,2)</f>
        <v>307841.67</v>
      </c>
      <c r="P237" s="3">
        <f t="shared" si="283"/>
        <v>242420.07</v>
      </c>
      <c r="Q237" s="3">
        <f t="shared" si="283"/>
        <v>13329.69</v>
      </c>
      <c r="R237" s="3">
        <f t="shared" si="283"/>
        <v>2037.96</v>
      </c>
      <c r="S237" s="3">
        <f t="shared" si="283"/>
        <v>52091.91</v>
      </c>
      <c r="T237" s="3">
        <f t="shared" si="283"/>
        <v>0</v>
      </c>
      <c r="U237" s="3">
        <f>U205</f>
        <v>6164.7401880000007</v>
      </c>
      <c r="V237" s="3">
        <f>V205</f>
        <v>162.76279999999997</v>
      </c>
      <c r="W237" s="3">
        <f>ROUND(W205,2)</f>
        <v>0</v>
      </c>
      <c r="X237" s="3">
        <f>ROUND(X205,2)</f>
        <v>46206.91</v>
      </c>
      <c r="Y237" s="3">
        <f>ROUND(Y205,2)</f>
        <v>27277.19</v>
      </c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>
        <f t="shared" ref="AO237:BC237" si="284">ROUND(AO205,2)</f>
        <v>0</v>
      </c>
      <c r="AP237" s="3">
        <f t="shared" si="284"/>
        <v>0</v>
      </c>
      <c r="AQ237" s="3">
        <f t="shared" si="284"/>
        <v>0</v>
      </c>
      <c r="AR237" s="3">
        <f t="shared" si="284"/>
        <v>381325.77</v>
      </c>
      <c r="AS237" s="3">
        <f t="shared" si="284"/>
        <v>381325.77</v>
      </c>
      <c r="AT237" s="3">
        <f t="shared" si="284"/>
        <v>0</v>
      </c>
      <c r="AU237" s="3">
        <f t="shared" si="284"/>
        <v>0</v>
      </c>
      <c r="AV237" s="3">
        <f t="shared" si="284"/>
        <v>242420.07</v>
      </c>
      <c r="AW237" s="3">
        <f t="shared" si="284"/>
        <v>242420.07</v>
      </c>
      <c r="AX237" s="3">
        <f t="shared" si="284"/>
        <v>0</v>
      </c>
      <c r="AY237" s="3">
        <f t="shared" si="284"/>
        <v>242420.07</v>
      </c>
      <c r="AZ237" s="3">
        <f t="shared" si="284"/>
        <v>0</v>
      </c>
      <c r="BA237" s="3">
        <f t="shared" si="284"/>
        <v>0</v>
      </c>
      <c r="BB237" s="3">
        <f t="shared" si="284"/>
        <v>0</v>
      </c>
      <c r="BC237" s="3">
        <f t="shared" si="284"/>
        <v>0</v>
      </c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  <c r="DB237" s="3"/>
      <c r="DC237" s="3"/>
      <c r="DD237" s="3"/>
      <c r="DE237" s="3"/>
      <c r="DF237" s="3"/>
      <c r="DG237" s="4">
        <f t="shared" ref="DG237:DL237" si="285">ROUND(DG205,2)</f>
        <v>1304028.8</v>
      </c>
      <c r="DH237" s="4">
        <f t="shared" si="285"/>
        <v>967107.57</v>
      </c>
      <c r="DI237" s="4">
        <f t="shared" si="285"/>
        <v>68647.899999999994</v>
      </c>
      <c r="DJ237" s="4">
        <f t="shared" si="285"/>
        <v>10495.52</v>
      </c>
      <c r="DK237" s="4">
        <f t="shared" si="285"/>
        <v>268273.33</v>
      </c>
      <c r="DL237" s="4">
        <f t="shared" si="285"/>
        <v>0</v>
      </c>
      <c r="DM237" s="4">
        <f>DM205</f>
        <v>6164.7401880000007</v>
      </c>
      <c r="DN237" s="4">
        <f>DN205</f>
        <v>162.76279999999997</v>
      </c>
      <c r="DO237" s="4">
        <f>ROUND(DO205,2)</f>
        <v>0</v>
      </c>
      <c r="DP237" s="4">
        <f>ROUND(DP205,2)</f>
        <v>237965.38</v>
      </c>
      <c r="DQ237" s="4">
        <f>ROUND(DQ205,2)</f>
        <v>140477.51999999999</v>
      </c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>
        <f t="shared" ref="EG237:EU237" si="286">ROUND(EG205,2)</f>
        <v>0</v>
      </c>
      <c r="EH237" s="4">
        <f t="shared" si="286"/>
        <v>0</v>
      </c>
      <c r="EI237" s="4">
        <f t="shared" si="286"/>
        <v>0</v>
      </c>
      <c r="EJ237" s="4">
        <f t="shared" si="286"/>
        <v>1682471.7</v>
      </c>
      <c r="EK237" s="4">
        <f t="shared" si="286"/>
        <v>1682471.7</v>
      </c>
      <c r="EL237" s="4">
        <f t="shared" si="286"/>
        <v>0</v>
      </c>
      <c r="EM237" s="4">
        <f t="shared" si="286"/>
        <v>0</v>
      </c>
      <c r="EN237" s="4">
        <f t="shared" si="286"/>
        <v>967107.57</v>
      </c>
      <c r="EO237" s="4">
        <f t="shared" si="286"/>
        <v>967107.57</v>
      </c>
      <c r="EP237" s="4">
        <f t="shared" si="286"/>
        <v>0</v>
      </c>
      <c r="EQ237" s="4">
        <f t="shared" si="286"/>
        <v>967107.57</v>
      </c>
      <c r="ER237" s="4">
        <f t="shared" si="286"/>
        <v>0</v>
      </c>
      <c r="ES237" s="4">
        <f t="shared" si="286"/>
        <v>0</v>
      </c>
      <c r="ET237" s="4">
        <f t="shared" si="286"/>
        <v>0</v>
      </c>
      <c r="EU237" s="4">
        <f t="shared" si="286"/>
        <v>0</v>
      </c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4"/>
      <c r="FS237" s="4"/>
      <c r="FT237" s="4"/>
      <c r="FU237" s="4"/>
      <c r="FV237" s="4"/>
      <c r="FW237" s="4"/>
      <c r="FX237" s="4"/>
      <c r="FY237" s="4"/>
      <c r="FZ237" s="4"/>
      <c r="GA237" s="4"/>
      <c r="GB237" s="4"/>
      <c r="GC237" s="4"/>
      <c r="GD237" s="4"/>
      <c r="GE237" s="4"/>
      <c r="GF237" s="4"/>
      <c r="GG237" s="4"/>
      <c r="GH237" s="4"/>
      <c r="GI237" s="4"/>
      <c r="GJ237" s="4"/>
      <c r="GK237" s="4"/>
      <c r="GL237" s="4"/>
      <c r="GM237" s="4"/>
      <c r="GN237" s="4"/>
      <c r="GO237" s="4"/>
      <c r="GP237" s="4"/>
      <c r="GQ237" s="4"/>
      <c r="GR237" s="4"/>
      <c r="GS237" s="4"/>
      <c r="GT237" s="4"/>
      <c r="GU237" s="4"/>
      <c r="GV237" s="4"/>
      <c r="GW237" s="4"/>
      <c r="GX237" s="4">
        <v>0</v>
      </c>
    </row>
    <row r="239" spans="1:206" x14ac:dyDescent="0.2">
      <c r="A239" s="5">
        <v>50</v>
      </c>
      <c r="B239" s="5">
        <v>0</v>
      </c>
      <c r="C239" s="5">
        <v>0</v>
      </c>
      <c r="D239" s="5">
        <v>1</v>
      </c>
      <c r="E239" s="5">
        <v>201</v>
      </c>
      <c r="F239" s="5">
        <f>ROUND(Source!O237,O239)</f>
        <v>307841.67</v>
      </c>
      <c r="G239" s="5" t="s">
        <v>350</v>
      </c>
      <c r="H239" s="5" t="s">
        <v>351</v>
      </c>
      <c r="I239" s="5"/>
      <c r="J239" s="5"/>
      <c r="K239" s="5">
        <v>201</v>
      </c>
      <c r="L239" s="5">
        <v>1</v>
      </c>
      <c r="M239" s="5">
        <v>3</v>
      </c>
      <c r="N239" s="5" t="s">
        <v>3</v>
      </c>
      <c r="O239" s="5">
        <v>2</v>
      </c>
      <c r="P239" s="5">
        <f>ROUND(Source!DG237,O239)</f>
        <v>1304028.8</v>
      </c>
      <c r="Q239" s="5"/>
      <c r="R239" s="5"/>
      <c r="S239" s="5"/>
      <c r="T239" s="5"/>
      <c r="U239" s="5"/>
      <c r="V239" s="5"/>
      <c r="W239" s="5"/>
    </row>
    <row r="240" spans="1:206" x14ac:dyDescent="0.2">
      <c r="A240" s="5">
        <v>50</v>
      </c>
      <c r="B240" s="5">
        <v>0</v>
      </c>
      <c r="C240" s="5">
        <v>0</v>
      </c>
      <c r="D240" s="5">
        <v>1</v>
      </c>
      <c r="E240" s="5">
        <v>202</v>
      </c>
      <c r="F240" s="5">
        <f>ROUND(Source!P237,O240)</f>
        <v>242420.07</v>
      </c>
      <c r="G240" s="5" t="s">
        <v>352</v>
      </c>
      <c r="H240" s="5" t="s">
        <v>353</v>
      </c>
      <c r="I240" s="5"/>
      <c r="J240" s="5"/>
      <c r="K240" s="5">
        <v>202</v>
      </c>
      <c r="L240" s="5">
        <v>2</v>
      </c>
      <c r="M240" s="5">
        <v>3</v>
      </c>
      <c r="N240" s="5" t="s">
        <v>3</v>
      </c>
      <c r="O240" s="5">
        <v>2</v>
      </c>
      <c r="P240" s="5">
        <f>ROUND(Source!DH237,O240)</f>
        <v>967107.57</v>
      </c>
      <c r="Q240" s="5"/>
      <c r="R240" s="5"/>
      <c r="S240" s="5"/>
      <c r="T240" s="5"/>
      <c r="U240" s="5"/>
      <c r="V240" s="5"/>
      <c r="W240" s="5"/>
    </row>
    <row r="241" spans="1:23" x14ac:dyDescent="0.2">
      <c r="A241" s="5">
        <v>50</v>
      </c>
      <c r="B241" s="5">
        <v>0</v>
      </c>
      <c r="C241" s="5">
        <v>0</v>
      </c>
      <c r="D241" s="5">
        <v>1</v>
      </c>
      <c r="E241" s="5">
        <v>222</v>
      </c>
      <c r="F241" s="5">
        <f>ROUND(Source!AO237,O241)</f>
        <v>0</v>
      </c>
      <c r="G241" s="5" t="s">
        <v>354</v>
      </c>
      <c r="H241" s="5" t="s">
        <v>355</v>
      </c>
      <c r="I241" s="5"/>
      <c r="J241" s="5"/>
      <c r="K241" s="5">
        <v>222</v>
      </c>
      <c r="L241" s="5">
        <v>3</v>
      </c>
      <c r="M241" s="5">
        <v>3</v>
      </c>
      <c r="N241" s="5" t="s">
        <v>3</v>
      </c>
      <c r="O241" s="5">
        <v>2</v>
      </c>
      <c r="P241" s="5">
        <f>ROUND(Source!EG237,O241)</f>
        <v>0</v>
      </c>
      <c r="Q241" s="5"/>
      <c r="R241" s="5"/>
      <c r="S241" s="5"/>
      <c r="T241" s="5"/>
      <c r="U241" s="5"/>
      <c r="V241" s="5"/>
      <c r="W241" s="5"/>
    </row>
    <row r="242" spans="1:23" x14ac:dyDescent="0.2">
      <c r="A242" s="5">
        <v>50</v>
      </c>
      <c r="B242" s="5">
        <v>0</v>
      </c>
      <c r="C242" s="5">
        <v>0</v>
      </c>
      <c r="D242" s="5">
        <v>1</v>
      </c>
      <c r="E242" s="5">
        <v>225</v>
      </c>
      <c r="F242" s="5">
        <f>ROUND(Source!AV237,O242)</f>
        <v>242420.07</v>
      </c>
      <c r="G242" s="5" t="s">
        <v>356</v>
      </c>
      <c r="H242" s="5" t="s">
        <v>357</v>
      </c>
      <c r="I242" s="5"/>
      <c r="J242" s="5"/>
      <c r="K242" s="5">
        <v>225</v>
      </c>
      <c r="L242" s="5">
        <v>4</v>
      </c>
      <c r="M242" s="5">
        <v>3</v>
      </c>
      <c r="N242" s="5" t="s">
        <v>3</v>
      </c>
      <c r="O242" s="5">
        <v>2</v>
      </c>
      <c r="P242" s="5">
        <f>ROUND(Source!EN237,O242)</f>
        <v>967107.57</v>
      </c>
      <c r="Q242" s="5"/>
      <c r="R242" s="5"/>
      <c r="S242" s="5"/>
      <c r="T242" s="5"/>
      <c r="U242" s="5"/>
      <c r="V242" s="5"/>
      <c r="W242" s="5"/>
    </row>
    <row r="243" spans="1:23" x14ac:dyDescent="0.2">
      <c r="A243" s="5">
        <v>50</v>
      </c>
      <c r="B243" s="5">
        <v>0</v>
      </c>
      <c r="C243" s="5">
        <v>0</v>
      </c>
      <c r="D243" s="5">
        <v>1</v>
      </c>
      <c r="E243" s="5">
        <v>226</v>
      </c>
      <c r="F243" s="5">
        <f>ROUND(Source!AW237,O243)</f>
        <v>242420.07</v>
      </c>
      <c r="G243" s="5" t="s">
        <v>358</v>
      </c>
      <c r="H243" s="5" t="s">
        <v>359</v>
      </c>
      <c r="I243" s="5"/>
      <c r="J243" s="5"/>
      <c r="K243" s="5">
        <v>226</v>
      </c>
      <c r="L243" s="5">
        <v>5</v>
      </c>
      <c r="M243" s="5">
        <v>3</v>
      </c>
      <c r="N243" s="5" t="s">
        <v>3</v>
      </c>
      <c r="O243" s="5">
        <v>2</v>
      </c>
      <c r="P243" s="5">
        <f>ROUND(Source!EO237,O243)</f>
        <v>967107.57</v>
      </c>
      <c r="Q243" s="5"/>
      <c r="R243" s="5"/>
      <c r="S243" s="5"/>
      <c r="T243" s="5"/>
      <c r="U243" s="5"/>
      <c r="V243" s="5"/>
      <c r="W243" s="5"/>
    </row>
    <row r="244" spans="1:23" x14ac:dyDescent="0.2">
      <c r="A244" s="5">
        <v>50</v>
      </c>
      <c r="B244" s="5">
        <v>0</v>
      </c>
      <c r="C244" s="5">
        <v>0</v>
      </c>
      <c r="D244" s="5">
        <v>1</v>
      </c>
      <c r="E244" s="5">
        <v>227</v>
      </c>
      <c r="F244" s="5">
        <f>ROUND(Source!AX237,O244)</f>
        <v>0</v>
      </c>
      <c r="G244" s="5" t="s">
        <v>360</v>
      </c>
      <c r="H244" s="5" t="s">
        <v>361</v>
      </c>
      <c r="I244" s="5"/>
      <c r="J244" s="5"/>
      <c r="K244" s="5">
        <v>227</v>
      </c>
      <c r="L244" s="5">
        <v>6</v>
      </c>
      <c r="M244" s="5">
        <v>3</v>
      </c>
      <c r="N244" s="5" t="s">
        <v>3</v>
      </c>
      <c r="O244" s="5">
        <v>2</v>
      </c>
      <c r="P244" s="5">
        <f>ROUND(Source!EP237,O244)</f>
        <v>0</v>
      </c>
      <c r="Q244" s="5"/>
      <c r="R244" s="5"/>
      <c r="S244" s="5"/>
      <c r="T244" s="5"/>
      <c r="U244" s="5"/>
      <c r="V244" s="5"/>
      <c r="W244" s="5"/>
    </row>
    <row r="245" spans="1:23" x14ac:dyDescent="0.2">
      <c r="A245" s="5">
        <v>50</v>
      </c>
      <c r="B245" s="5">
        <v>0</v>
      </c>
      <c r="C245" s="5">
        <v>0</v>
      </c>
      <c r="D245" s="5">
        <v>1</v>
      </c>
      <c r="E245" s="5">
        <v>228</v>
      </c>
      <c r="F245" s="5">
        <f>ROUND(Source!AY237,O245)</f>
        <v>242420.07</v>
      </c>
      <c r="G245" s="5" t="s">
        <v>362</v>
      </c>
      <c r="H245" s="5" t="s">
        <v>363</v>
      </c>
      <c r="I245" s="5"/>
      <c r="J245" s="5"/>
      <c r="K245" s="5">
        <v>228</v>
      </c>
      <c r="L245" s="5">
        <v>7</v>
      </c>
      <c r="M245" s="5">
        <v>3</v>
      </c>
      <c r="N245" s="5" t="s">
        <v>3</v>
      </c>
      <c r="O245" s="5">
        <v>2</v>
      </c>
      <c r="P245" s="5">
        <f>ROUND(Source!EQ237,O245)</f>
        <v>967107.57</v>
      </c>
      <c r="Q245" s="5"/>
      <c r="R245" s="5"/>
      <c r="S245" s="5"/>
      <c r="T245" s="5"/>
      <c r="U245" s="5"/>
      <c r="V245" s="5"/>
      <c r="W245" s="5"/>
    </row>
    <row r="246" spans="1:23" x14ac:dyDescent="0.2">
      <c r="A246" s="5">
        <v>50</v>
      </c>
      <c r="B246" s="5">
        <v>0</v>
      </c>
      <c r="C246" s="5">
        <v>0</v>
      </c>
      <c r="D246" s="5">
        <v>1</v>
      </c>
      <c r="E246" s="5">
        <v>216</v>
      </c>
      <c r="F246" s="5">
        <f>ROUND(Source!AP237,O246)</f>
        <v>0</v>
      </c>
      <c r="G246" s="5" t="s">
        <v>364</v>
      </c>
      <c r="H246" s="5" t="s">
        <v>365</v>
      </c>
      <c r="I246" s="5"/>
      <c r="J246" s="5"/>
      <c r="K246" s="5">
        <v>216</v>
      </c>
      <c r="L246" s="5">
        <v>8</v>
      </c>
      <c r="M246" s="5">
        <v>3</v>
      </c>
      <c r="N246" s="5" t="s">
        <v>3</v>
      </c>
      <c r="O246" s="5">
        <v>2</v>
      </c>
      <c r="P246" s="5">
        <f>ROUND(Source!EH237,O246)</f>
        <v>0</v>
      </c>
      <c r="Q246" s="5"/>
      <c r="R246" s="5"/>
      <c r="S246" s="5"/>
      <c r="T246" s="5"/>
      <c r="U246" s="5"/>
      <c r="V246" s="5"/>
      <c r="W246" s="5"/>
    </row>
    <row r="247" spans="1:23" x14ac:dyDescent="0.2">
      <c r="A247" s="5">
        <v>50</v>
      </c>
      <c r="B247" s="5">
        <v>0</v>
      </c>
      <c r="C247" s="5">
        <v>0</v>
      </c>
      <c r="D247" s="5">
        <v>1</v>
      </c>
      <c r="E247" s="5">
        <v>223</v>
      </c>
      <c r="F247" s="5">
        <f>ROUND(Source!AQ237,O247)</f>
        <v>0</v>
      </c>
      <c r="G247" s="5" t="s">
        <v>366</v>
      </c>
      <c r="H247" s="5" t="s">
        <v>367</v>
      </c>
      <c r="I247" s="5"/>
      <c r="J247" s="5"/>
      <c r="K247" s="5">
        <v>223</v>
      </c>
      <c r="L247" s="5">
        <v>9</v>
      </c>
      <c r="M247" s="5">
        <v>3</v>
      </c>
      <c r="N247" s="5" t="s">
        <v>3</v>
      </c>
      <c r="O247" s="5">
        <v>2</v>
      </c>
      <c r="P247" s="5">
        <f>ROUND(Source!EI237,O247)</f>
        <v>0</v>
      </c>
      <c r="Q247" s="5"/>
      <c r="R247" s="5"/>
      <c r="S247" s="5"/>
      <c r="T247" s="5"/>
      <c r="U247" s="5"/>
      <c r="V247" s="5"/>
      <c r="W247" s="5"/>
    </row>
    <row r="248" spans="1:23" x14ac:dyDescent="0.2">
      <c r="A248" s="5">
        <v>50</v>
      </c>
      <c r="B248" s="5">
        <v>0</v>
      </c>
      <c r="C248" s="5">
        <v>0</v>
      </c>
      <c r="D248" s="5">
        <v>1</v>
      </c>
      <c r="E248" s="5">
        <v>229</v>
      </c>
      <c r="F248" s="5">
        <f>ROUND(Source!AZ237,O248)</f>
        <v>0</v>
      </c>
      <c r="G248" s="5" t="s">
        <v>368</v>
      </c>
      <c r="H248" s="5" t="s">
        <v>369</v>
      </c>
      <c r="I248" s="5"/>
      <c r="J248" s="5"/>
      <c r="K248" s="5">
        <v>229</v>
      </c>
      <c r="L248" s="5">
        <v>10</v>
      </c>
      <c r="M248" s="5">
        <v>3</v>
      </c>
      <c r="N248" s="5" t="s">
        <v>3</v>
      </c>
      <c r="O248" s="5">
        <v>2</v>
      </c>
      <c r="P248" s="5">
        <f>ROUND(Source!ER237,O248)</f>
        <v>0</v>
      </c>
      <c r="Q248" s="5"/>
      <c r="R248" s="5"/>
      <c r="S248" s="5"/>
      <c r="T248" s="5"/>
      <c r="U248" s="5"/>
      <c r="V248" s="5"/>
      <c r="W248" s="5"/>
    </row>
    <row r="249" spans="1:23" x14ac:dyDescent="0.2">
      <c r="A249" s="5">
        <v>50</v>
      </c>
      <c r="B249" s="5">
        <v>0</v>
      </c>
      <c r="C249" s="5">
        <v>0</v>
      </c>
      <c r="D249" s="5">
        <v>1</v>
      </c>
      <c r="E249" s="5">
        <v>203</v>
      </c>
      <c r="F249" s="5">
        <f>ROUND(Source!Q237,O249)</f>
        <v>13329.69</v>
      </c>
      <c r="G249" s="5" t="s">
        <v>370</v>
      </c>
      <c r="H249" s="5" t="s">
        <v>371</v>
      </c>
      <c r="I249" s="5"/>
      <c r="J249" s="5"/>
      <c r="K249" s="5">
        <v>203</v>
      </c>
      <c r="L249" s="5">
        <v>11</v>
      </c>
      <c r="M249" s="5">
        <v>3</v>
      </c>
      <c r="N249" s="5" t="s">
        <v>3</v>
      </c>
      <c r="O249" s="5">
        <v>2</v>
      </c>
      <c r="P249" s="5">
        <f>ROUND(Source!DI237,O249)</f>
        <v>68647.899999999994</v>
      </c>
      <c r="Q249" s="5"/>
      <c r="R249" s="5"/>
      <c r="S249" s="5"/>
      <c r="T249" s="5"/>
      <c r="U249" s="5"/>
      <c r="V249" s="5"/>
      <c r="W249" s="5"/>
    </row>
    <row r="250" spans="1:23" x14ac:dyDescent="0.2">
      <c r="A250" s="5">
        <v>50</v>
      </c>
      <c r="B250" s="5">
        <v>0</v>
      </c>
      <c r="C250" s="5">
        <v>0</v>
      </c>
      <c r="D250" s="5">
        <v>1</v>
      </c>
      <c r="E250" s="5">
        <v>231</v>
      </c>
      <c r="F250" s="5">
        <f>ROUND(Source!BB237,O250)</f>
        <v>0</v>
      </c>
      <c r="G250" s="5" t="s">
        <v>372</v>
      </c>
      <c r="H250" s="5" t="s">
        <v>373</v>
      </c>
      <c r="I250" s="5"/>
      <c r="J250" s="5"/>
      <c r="K250" s="5">
        <v>231</v>
      </c>
      <c r="L250" s="5">
        <v>12</v>
      </c>
      <c r="M250" s="5">
        <v>3</v>
      </c>
      <c r="N250" s="5" t="s">
        <v>3</v>
      </c>
      <c r="O250" s="5">
        <v>2</v>
      </c>
      <c r="P250" s="5">
        <f>ROUND(Source!ET237,O250)</f>
        <v>0</v>
      </c>
      <c r="Q250" s="5"/>
      <c r="R250" s="5"/>
      <c r="S250" s="5"/>
      <c r="T250" s="5"/>
      <c r="U250" s="5"/>
      <c r="V250" s="5"/>
      <c r="W250" s="5"/>
    </row>
    <row r="251" spans="1:23" x14ac:dyDescent="0.2">
      <c r="A251" s="5">
        <v>50</v>
      </c>
      <c r="B251" s="5">
        <v>0</v>
      </c>
      <c r="C251" s="5">
        <v>0</v>
      </c>
      <c r="D251" s="5">
        <v>1</v>
      </c>
      <c r="E251" s="5">
        <v>204</v>
      </c>
      <c r="F251" s="5">
        <f>ROUND(Source!R237,O251)</f>
        <v>2037.96</v>
      </c>
      <c r="G251" s="5" t="s">
        <v>374</v>
      </c>
      <c r="H251" s="5" t="s">
        <v>375</v>
      </c>
      <c r="I251" s="5"/>
      <c r="J251" s="5"/>
      <c r="K251" s="5">
        <v>204</v>
      </c>
      <c r="L251" s="5">
        <v>13</v>
      </c>
      <c r="M251" s="5">
        <v>3</v>
      </c>
      <c r="N251" s="5" t="s">
        <v>3</v>
      </c>
      <c r="O251" s="5">
        <v>2</v>
      </c>
      <c r="P251" s="5">
        <f>ROUND(Source!DJ237,O251)</f>
        <v>10495.52</v>
      </c>
      <c r="Q251" s="5"/>
      <c r="R251" s="5"/>
      <c r="S251" s="5"/>
      <c r="T251" s="5"/>
      <c r="U251" s="5"/>
      <c r="V251" s="5"/>
      <c r="W251" s="5"/>
    </row>
    <row r="252" spans="1:23" x14ac:dyDescent="0.2">
      <c r="A252" s="5">
        <v>50</v>
      </c>
      <c r="B252" s="5">
        <v>0</v>
      </c>
      <c r="C252" s="5">
        <v>0</v>
      </c>
      <c r="D252" s="5">
        <v>1</v>
      </c>
      <c r="E252" s="5">
        <v>205</v>
      </c>
      <c r="F252" s="5">
        <f>ROUND(Source!S237,O252)</f>
        <v>52091.91</v>
      </c>
      <c r="G252" s="5" t="s">
        <v>376</v>
      </c>
      <c r="H252" s="5" t="s">
        <v>377</v>
      </c>
      <c r="I252" s="5"/>
      <c r="J252" s="5"/>
      <c r="K252" s="5">
        <v>205</v>
      </c>
      <c r="L252" s="5">
        <v>14</v>
      </c>
      <c r="M252" s="5">
        <v>3</v>
      </c>
      <c r="N252" s="5" t="s">
        <v>3</v>
      </c>
      <c r="O252" s="5">
        <v>2</v>
      </c>
      <c r="P252" s="5">
        <f>ROUND(Source!DK237,O252)</f>
        <v>268273.33</v>
      </c>
      <c r="Q252" s="5"/>
      <c r="R252" s="5"/>
      <c r="S252" s="5"/>
      <c r="T252" s="5"/>
      <c r="U252" s="5"/>
      <c r="V252" s="5"/>
      <c r="W252" s="5"/>
    </row>
    <row r="253" spans="1:23" x14ac:dyDescent="0.2">
      <c r="A253" s="5">
        <v>50</v>
      </c>
      <c r="B253" s="5">
        <v>0</v>
      </c>
      <c r="C253" s="5">
        <v>0</v>
      </c>
      <c r="D253" s="5">
        <v>1</v>
      </c>
      <c r="E253" s="5">
        <v>232</v>
      </c>
      <c r="F253" s="5">
        <f>ROUND(Source!BC237,O253)</f>
        <v>0</v>
      </c>
      <c r="G253" s="5" t="s">
        <v>378</v>
      </c>
      <c r="H253" s="5" t="s">
        <v>379</v>
      </c>
      <c r="I253" s="5"/>
      <c r="J253" s="5"/>
      <c r="K253" s="5">
        <v>232</v>
      </c>
      <c r="L253" s="5">
        <v>15</v>
      </c>
      <c r="M253" s="5">
        <v>3</v>
      </c>
      <c r="N253" s="5" t="s">
        <v>3</v>
      </c>
      <c r="O253" s="5">
        <v>2</v>
      </c>
      <c r="P253" s="5">
        <f>ROUND(Source!EU237,O253)</f>
        <v>0</v>
      </c>
      <c r="Q253" s="5"/>
      <c r="R253" s="5"/>
      <c r="S253" s="5"/>
      <c r="T253" s="5"/>
      <c r="U253" s="5"/>
      <c r="V253" s="5"/>
      <c r="W253" s="5"/>
    </row>
    <row r="254" spans="1:23" x14ac:dyDescent="0.2">
      <c r="A254" s="5">
        <v>50</v>
      </c>
      <c r="B254" s="5">
        <v>0</v>
      </c>
      <c r="C254" s="5">
        <v>0</v>
      </c>
      <c r="D254" s="5">
        <v>1</v>
      </c>
      <c r="E254" s="5">
        <v>214</v>
      </c>
      <c r="F254" s="5">
        <f>ROUND(Source!AS237,O254)</f>
        <v>381325.77</v>
      </c>
      <c r="G254" s="5" t="s">
        <v>380</v>
      </c>
      <c r="H254" s="5" t="s">
        <v>381</v>
      </c>
      <c r="I254" s="5"/>
      <c r="J254" s="5"/>
      <c r="K254" s="5">
        <v>214</v>
      </c>
      <c r="L254" s="5">
        <v>16</v>
      </c>
      <c r="M254" s="5">
        <v>3</v>
      </c>
      <c r="N254" s="5" t="s">
        <v>3</v>
      </c>
      <c r="O254" s="5">
        <v>2</v>
      </c>
      <c r="P254" s="5">
        <f>ROUND(Source!EK237,O254)</f>
        <v>1682471.7</v>
      </c>
      <c r="Q254" s="5"/>
      <c r="R254" s="5"/>
      <c r="S254" s="5"/>
      <c r="T254" s="5"/>
      <c r="U254" s="5"/>
      <c r="V254" s="5"/>
      <c r="W254" s="5"/>
    </row>
    <row r="255" spans="1:23" x14ac:dyDescent="0.2">
      <c r="A255" s="5">
        <v>50</v>
      </c>
      <c r="B255" s="5">
        <v>0</v>
      </c>
      <c r="C255" s="5">
        <v>0</v>
      </c>
      <c r="D255" s="5">
        <v>1</v>
      </c>
      <c r="E255" s="5">
        <v>215</v>
      </c>
      <c r="F255" s="5">
        <f>ROUND(Source!AT237,O255)</f>
        <v>0</v>
      </c>
      <c r="G255" s="5" t="s">
        <v>382</v>
      </c>
      <c r="H255" s="5" t="s">
        <v>383</v>
      </c>
      <c r="I255" s="5"/>
      <c r="J255" s="5"/>
      <c r="K255" s="5">
        <v>215</v>
      </c>
      <c r="L255" s="5">
        <v>17</v>
      </c>
      <c r="M255" s="5">
        <v>3</v>
      </c>
      <c r="N255" s="5" t="s">
        <v>3</v>
      </c>
      <c r="O255" s="5">
        <v>2</v>
      </c>
      <c r="P255" s="5">
        <f>ROUND(Source!EL237,O255)</f>
        <v>0</v>
      </c>
      <c r="Q255" s="5"/>
      <c r="R255" s="5"/>
      <c r="S255" s="5"/>
      <c r="T255" s="5"/>
      <c r="U255" s="5"/>
      <c r="V255" s="5"/>
      <c r="W255" s="5"/>
    </row>
    <row r="256" spans="1:23" x14ac:dyDescent="0.2">
      <c r="A256" s="5">
        <v>50</v>
      </c>
      <c r="B256" s="5">
        <v>0</v>
      </c>
      <c r="C256" s="5">
        <v>0</v>
      </c>
      <c r="D256" s="5">
        <v>1</v>
      </c>
      <c r="E256" s="5">
        <v>217</v>
      </c>
      <c r="F256" s="5">
        <f>ROUND(Source!AU237,O256)</f>
        <v>0</v>
      </c>
      <c r="G256" s="5" t="s">
        <v>384</v>
      </c>
      <c r="H256" s="5" t="s">
        <v>385</v>
      </c>
      <c r="I256" s="5"/>
      <c r="J256" s="5"/>
      <c r="K256" s="5">
        <v>217</v>
      </c>
      <c r="L256" s="5">
        <v>18</v>
      </c>
      <c r="M256" s="5">
        <v>3</v>
      </c>
      <c r="N256" s="5" t="s">
        <v>3</v>
      </c>
      <c r="O256" s="5">
        <v>2</v>
      </c>
      <c r="P256" s="5">
        <f>ROUND(Source!EM237,O256)</f>
        <v>0</v>
      </c>
      <c r="Q256" s="5"/>
      <c r="R256" s="5"/>
      <c r="S256" s="5"/>
      <c r="T256" s="5"/>
      <c r="U256" s="5"/>
      <c r="V256" s="5"/>
      <c r="W256" s="5"/>
    </row>
    <row r="257" spans="1:23" x14ac:dyDescent="0.2">
      <c r="A257" s="5">
        <v>50</v>
      </c>
      <c r="B257" s="5">
        <v>0</v>
      </c>
      <c r="C257" s="5">
        <v>0</v>
      </c>
      <c r="D257" s="5">
        <v>1</v>
      </c>
      <c r="E257" s="5">
        <v>230</v>
      </c>
      <c r="F257" s="5">
        <f>ROUND(Source!BA237,O257)</f>
        <v>0</v>
      </c>
      <c r="G257" s="5" t="s">
        <v>386</v>
      </c>
      <c r="H257" s="5" t="s">
        <v>387</v>
      </c>
      <c r="I257" s="5"/>
      <c r="J257" s="5"/>
      <c r="K257" s="5">
        <v>230</v>
      </c>
      <c r="L257" s="5">
        <v>19</v>
      </c>
      <c r="M257" s="5">
        <v>3</v>
      </c>
      <c r="N257" s="5" t="s">
        <v>3</v>
      </c>
      <c r="O257" s="5">
        <v>2</v>
      </c>
      <c r="P257" s="5">
        <f>ROUND(Source!ES237,O257)</f>
        <v>0</v>
      </c>
      <c r="Q257" s="5"/>
      <c r="R257" s="5"/>
      <c r="S257" s="5"/>
      <c r="T257" s="5"/>
      <c r="U257" s="5"/>
      <c r="V257" s="5"/>
      <c r="W257" s="5"/>
    </row>
    <row r="258" spans="1:23" x14ac:dyDescent="0.2">
      <c r="A258" s="5">
        <v>50</v>
      </c>
      <c r="B258" s="5">
        <v>0</v>
      </c>
      <c r="C258" s="5">
        <v>0</v>
      </c>
      <c r="D258" s="5">
        <v>1</v>
      </c>
      <c r="E258" s="5">
        <v>206</v>
      </c>
      <c r="F258" s="5">
        <f>ROUND(Source!T237,O258)</f>
        <v>0</v>
      </c>
      <c r="G258" s="5" t="s">
        <v>388</v>
      </c>
      <c r="H258" s="5" t="s">
        <v>389</v>
      </c>
      <c r="I258" s="5"/>
      <c r="J258" s="5"/>
      <c r="K258" s="5">
        <v>206</v>
      </c>
      <c r="L258" s="5">
        <v>20</v>
      </c>
      <c r="M258" s="5">
        <v>3</v>
      </c>
      <c r="N258" s="5" t="s">
        <v>3</v>
      </c>
      <c r="O258" s="5">
        <v>2</v>
      </c>
      <c r="P258" s="5">
        <f>ROUND(Source!DL237,O258)</f>
        <v>0</v>
      </c>
      <c r="Q258" s="5"/>
      <c r="R258" s="5"/>
      <c r="S258" s="5"/>
      <c r="T258" s="5"/>
      <c r="U258" s="5"/>
      <c r="V258" s="5"/>
      <c r="W258" s="5"/>
    </row>
    <row r="259" spans="1:23" x14ac:dyDescent="0.2">
      <c r="A259" s="5">
        <v>50</v>
      </c>
      <c r="B259" s="5">
        <v>0</v>
      </c>
      <c r="C259" s="5">
        <v>0</v>
      </c>
      <c r="D259" s="5">
        <v>1</v>
      </c>
      <c r="E259" s="5">
        <v>207</v>
      </c>
      <c r="F259" s="5">
        <f>Source!U237</f>
        <v>6164.7401880000007</v>
      </c>
      <c r="G259" s="5" t="s">
        <v>390</v>
      </c>
      <c r="H259" s="5" t="s">
        <v>391</v>
      </c>
      <c r="I259" s="5"/>
      <c r="J259" s="5"/>
      <c r="K259" s="5">
        <v>207</v>
      </c>
      <c r="L259" s="5">
        <v>21</v>
      </c>
      <c r="M259" s="5">
        <v>3</v>
      </c>
      <c r="N259" s="5" t="s">
        <v>3</v>
      </c>
      <c r="O259" s="5">
        <v>-1</v>
      </c>
      <c r="P259" s="5">
        <f>Source!DM237</f>
        <v>6164.7401880000007</v>
      </c>
      <c r="Q259" s="5"/>
      <c r="R259" s="5"/>
      <c r="S259" s="5"/>
      <c r="T259" s="5"/>
      <c r="U259" s="5"/>
      <c r="V259" s="5"/>
      <c r="W259" s="5"/>
    </row>
    <row r="260" spans="1:23" x14ac:dyDescent="0.2">
      <c r="A260" s="5">
        <v>50</v>
      </c>
      <c r="B260" s="5">
        <v>0</v>
      </c>
      <c r="C260" s="5">
        <v>0</v>
      </c>
      <c r="D260" s="5">
        <v>1</v>
      </c>
      <c r="E260" s="5">
        <v>208</v>
      </c>
      <c r="F260" s="5">
        <f>Source!V237</f>
        <v>162.76279999999997</v>
      </c>
      <c r="G260" s="5" t="s">
        <v>392</v>
      </c>
      <c r="H260" s="5" t="s">
        <v>393</v>
      </c>
      <c r="I260" s="5"/>
      <c r="J260" s="5"/>
      <c r="K260" s="5">
        <v>208</v>
      </c>
      <c r="L260" s="5">
        <v>22</v>
      </c>
      <c r="M260" s="5">
        <v>3</v>
      </c>
      <c r="N260" s="5" t="s">
        <v>3</v>
      </c>
      <c r="O260" s="5">
        <v>-1</v>
      </c>
      <c r="P260" s="5">
        <f>Source!DN237</f>
        <v>162.76279999999997</v>
      </c>
      <c r="Q260" s="5"/>
      <c r="R260" s="5"/>
      <c r="S260" s="5"/>
      <c r="T260" s="5"/>
      <c r="U260" s="5"/>
      <c r="V260" s="5"/>
      <c r="W260" s="5"/>
    </row>
    <row r="261" spans="1:23" x14ac:dyDescent="0.2">
      <c r="A261" s="5">
        <v>50</v>
      </c>
      <c r="B261" s="5">
        <v>0</v>
      </c>
      <c r="C261" s="5">
        <v>0</v>
      </c>
      <c r="D261" s="5">
        <v>1</v>
      </c>
      <c r="E261" s="5">
        <v>209</v>
      </c>
      <c r="F261" s="5">
        <f>ROUND(Source!W237,O261)</f>
        <v>0</v>
      </c>
      <c r="G261" s="5" t="s">
        <v>394</v>
      </c>
      <c r="H261" s="5" t="s">
        <v>395</v>
      </c>
      <c r="I261" s="5"/>
      <c r="J261" s="5"/>
      <c r="K261" s="5">
        <v>209</v>
      </c>
      <c r="L261" s="5">
        <v>23</v>
      </c>
      <c r="M261" s="5">
        <v>3</v>
      </c>
      <c r="N261" s="5" t="s">
        <v>3</v>
      </c>
      <c r="O261" s="5">
        <v>2</v>
      </c>
      <c r="P261" s="5">
        <f>ROUND(Source!DO237,O261)</f>
        <v>0</v>
      </c>
      <c r="Q261" s="5"/>
      <c r="R261" s="5"/>
      <c r="S261" s="5"/>
      <c r="T261" s="5"/>
      <c r="U261" s="5"/>
      <c r="V261" s="5"/>
      <c r="W261" s="5"/>
    </row>
    <row r="262" spans="1:23" x14ac:dyDescent="0.2">
      <c r="A262" s="5">
        <v>50</v>
      </c>
      <c r="B262" s="5">
        <v>0</v>
      </c>
      <c r="C262" s="5">
        <v>0</v>
      </c>
      <c r="D262" s="5">
        <v>1</v>
      </c>
      <c r="E262" s="5">
        <v>210</v>
      </c>
      <c r="F262" s="5">
        <f>ROUND(Source!X237,O262)</f>
        <v>46206.91</v>
      </c>
      <c r="G262" s="5" t="s">
        <v>396</v>
      </c>
      <c r="H262" s="5" t="s">
        <v>397</v>
      </c>
      <c r="I262" s="5"/>
      <c r="J262" s="5"/>
      <c r="K262" s="5">
        <v>210</v>
      </c>
      <c r="L262" s="5">
        <v>24</v>
      </c>
      <c r="M262" s="5">
        <v>3</v>
      </c>
      <c r="N262" s="5" t="s">
        <v>3</v>
      </c>
      <c r="O262" s="5">
        <v>2</v>
      </c>
      <c r="P262" s="5">
        <f>ROUND(Source!DP237,O262)</f>
        <v>237965.38</v>
      </c>
      <c r="Q262" s="5"/>
      <c r="R262" s="5"/>
      <c r="S262" s="5"/>
      <c r="T262" s="5"/>
      <c r="U262" s="5"/>
      <c r="V262" s="5"/>
      <c r="W262" s="5"/>
    </row>
    <row r="263" spans="1:23" x14ac:dyDescent="0.2">
      <c r="A263" s="5">
        <v>50</v>
      </c>
      <c r="B263" s="5">
        <v>0</v>
      </c>
      <c r="C263" s="5">
        <v>0</v>
      </c>
      <c r="D263" s="5">
        <v>1</v>
      </c>
      <c r="E263" s="5">
        <v>211</v>
      </c>
      <c r="F263" s="5">
        <f>ROUND(Source!Y237,O263)</f>
        <v>27277.19</v>
      </c>
      <c r="G263" s="5" t="s">
        <v>398</v>
      </c>
      <c r="H263" s="5" t="s">
        <v>399</v>
      </c>
      <c r="I263" s="5"/>
      <c r="J263" s="5"/>
      <c r="K263" s="5">
        <v>211</v>
      </c>
      <c r="L263" s="5">
        <v>25</v>
      </c>
      <c r="M263" s="5">
        <v>3</v>
      </c>
      <c r="N263" s="5" t="s">
        <v>3</v>
      </c>
      <c r="O263" s="5">
        <v>2</v>
      </c>
      <c r="P263" s="5">
        <f>ROUND(Source!DQ237,O263)</f>
        <v>140477.51999999999</v>
      </c>
      <c r="Q263" s="5"/>
      <c r="R263" s="5"/>
      <c r="S263" s="5"/>
      <c r="T263" s="5"/>
      <c r="U263" s="5"/>
      <c r="V263" s="5"/>
      <c r="W263" s="5"/>
    </row>
    <row r="264" spans="1:23" x14ac:dyDescent="0.2">
      <c r="A264" s="5">
        <v>50</v>
      </c>
      <c r="B264" s="5">
        <v>0</v>
      </c>
      <c r="C264" s="5">
        <v>0</v>
      </c>
      <c r="D264" s="5">
        <v>1</v>
      </c>
      <c r="E264" s="5">
        <v>0</v>
      </c>
      <c r="F264" s="5">
        <f>ROUND(Source!AR237,O264)</f>
        <v>381325.77</v>
      </c>
      <c r="G264" s="5" t="s">
        <v>400</v>
      </c>
      <c r="H264" s="5" t="s">
        <v>401</v>
      </c>
      <c r="I264" s="5"/>
      <c r="J264" s="5"/>
      <c r="K264" s="5">
        <v>224</v>
      </c>
      <c r="L264" s="5">
        <v>26</v>
      </c>
      <c r="M264" s="5">
        <v>3</v>
      </c>
      <c r="N264" s="5" t="s">
        <v>3</v>
      </c>
      <c r="O264" s="5">
        <v>2</v>
      </c>
      <c r="P264" s="5">
        <f>ROUND(Source!EJ237,O264)</f>
        <v>1682471.7</v>
      </c>
      <c r="Q264" s="5"/>
      <c r="R264" s="5"/>
      <c r="S264" s="5"/>
      <c r="T264" s="5"/>
      <c r="U264" s="5"/>
      <c r="V264" s="5"/>
      <c r="W264" s="5"/>
    </row>
    <row r="265" spans="1:23" x14ac:dyDescent="0.2">
      <c r="A265" s="5">
        <v>50</v>
      </c>
      <c r="B265" s="5">
        <v>1</v>
      </c>
      <c r="C265" s="5">
        <v>0</v>
      </c>
      <c r="D265" s="5">
        <v>2</v>
      </c>
      <c r="E265" s="5">
        <v>0</v>
      </c>
      <c r="F265" s="5">
        <f>ROUND(F264,O265)</f>
        <v>381325.77</v>
      </c>
      <c r="G265" s="5" t="s">
        <v>402</v>
      </c>
      <c r="H265" s="5" t="s">
        <v>400</v>
      </c>
      <c r="I265" s="5"/>
      <c r="J265" s="5"/>
      <c r="K265" s="5">
        <v>212</v>
      </c>
      <c r="L265" s="5">
        <v>27</v>
      </c>
      <c r="M265" s="5">
        <v>0</v>
      </c>
      <c r="N265" s="5" t="s">
        <v>3</v>
      </c>
      <c r="O265" s="5">
        <v>2</v>
      </c>
      <c r="P265" s="5">
        <f>ROUND(P264,O265)</f>
        <v>1682471.7</v>
      </c>
      <c r="Q265" s="5"/>
      <c r="R265" s="5"/>
      <c r="S265" s="5"/>
      <c r="T265" s="5"/>
      <c r="U265" s="5"/>
      <c r="V265" s="5"/>
      <c r="W265" s="5"/>
    </row>
    <row r="266" spans="1:23" x14ac:dyDescent="0.2">
      <c r="A266" s="5">
        <v>50</v>
      </c>
      <c r="B266" s="5">
        <v>1</v>
      </c>
      <c r="C266" s="5">
        <v>0</v>
      </c>
      <c r="D266" s="5">
        <v>2</v>
      </c>
      <c r="E266" s="5">
        <v>0</v>
      </c>
      <c r="F266" s="5">
        <f>ROUND(F265*0.18,O266)</f>
        <v>68638.64</v>
      </c>
      <c r="G266" s="5" t="s">
        <v>403</v>
      </c>
      <c r="H266" s="5" t="s">
        <v>404</v>
      </c>
      <c r="I266" s="5"/>
      <c r="J266" s="5"/>
      <c r="K266" s="5">
        <v>212</v>
      </c>
      <c r="L266" s="5">
        <v>28</v>
      </c>
      <c r="M266" s="5">
        <v>0</v>
      </c>
      <c r="N266" s="5" t="s">
        <v>3</v>
      </c>
      <c r="O266" s="5">
        <v>2</v>
      </c>
      <c r="P266" s="5">
        <f>ROUND(P265*0.18,O266)</f>
        <v>302844.90999999997</v>
      </c>
      <c r="Q266" s="5"/>
      <c r="R266" s="5"/>
      <c r="S266" s="5"/>
      <c r="T266" s="5"/>
      <c r="U266" s="5"/>
      <c r="V266" s="5"/>
      <c r="W266" s="5"/>
    </row>
    <row r="267" spans="1:23" x14ac:dyDescent="0.2">
      <c r="A267" s="5">
        <v>50</v>
      </c>
      <c r="B267" s="5">
        <v>1</v>
      </c>
      <c r="C267" s="5">
        <v>0</v>
      </c>
      <c r="D267" s="5">
        <v>2</v>
      </c>
      <c r="E267" s="5">
        <v>224</v>
      </c>
      <c r="F267" s="5">
        <f>ROUND(F265+F266,O267)</f>
        <v>449964.41</v>
      </c>
      <c r="G267" s="5" t="s">
        <v>405</v>
      </c>
      <c r="H267" s="5" t="s">
        <v>406</v>
      </c>
      <c r="I267" s="5"/>
      <c r="J267" s="5"/>
      <c r="K267" s="5">
        <v>212</v>
      </c>
      <c r="L267" s="5">
        <v>29</v>
      </c>
      <c r="M267" s="5">
        <v>0</v>
      </c>
      <c r="N267" s="5" t="s">
        <v>3</v>
      </c>
      <c r="O267" s="5">
        <v>2</v>
      </c>
      <c r="P267" s="5">
        <f>ROUND(P265+P266,O267)</f>
        <v>1985316.61</v>
      </c>
      <c r="Q267" s="5"/>
      <c r="R267" s="5"/>
      <c r="S267" s="5"/>
      <c r="T267" s="5"/>
      <c r="U267" s="5"/>
      <c r="V267" s="5"/>
      <c r="W267" s="5"/>
    </row>
    <row r="270" spans="1:23" x14ac:dyDescent="0.2">
      <c r="A270">
        <v>70</v>
      </c>
      <c r="B270">
        <v>1</v>
      </c>
      <c r="D270">
        <v>1</v>
      </c>
      <c r="E270" t="s">
        <v>407</v>
      </c>
      <c r="F270" t="s">
        <v>408</v>
      </c>
      <c r="G270">
        <v>0</v>
      </c>
      <c r="H270">
        <v>0</v>
      </c>
      <c r="I270" t="s">
        <v>3</v>
      </c>
      <c r="J270">
        <v>1</v>
      </c>
      <c r="K270">
        <v>0</v>
      </c>
      <c r="L270" t="s">
        <v>3</v>
      </c>
      <c r="M270" t="s">
        <v>3</v>
      </c>
      <c r="N270">
        <v>0</v>
      </c>
      <c r="O270">
        <v>0</v>
      </c>
    </row>
    <row r="271" spans="1:23" x14ac:dyDescent="0.2">
      <c r="A271">
        <v>70</v>
      </c>
      <c r="B271">
        <v>1</v>
      </c>
      <c r="D271">
        <v>2</v>
      </c>
      <c r="E271" t="s">
        <v>409</v>
      </c>
      <c r="F271" t="s">
        <v>410</v>
      </c>
      <c r="G271">
        <v>1</v>
      </c>
      <c r="H271">
        <v>0</v>
      </c>
      <c r="I271" t="s">
        <v>3</v>
      </c>
      <c r="J271">
        <v>1</v>
      </c>
      <c r="K271">
        <v>0</v>
      </c>
      <c r="L271" t="s">
        <v>3</v>
      </c>
      <c r="M271" t="s">
        <v>3</v>
      </c>
      <c r="N271">
        <v>0</v>
      </c>
      <c r="O271">
        <v>1</v>
      </c>
    </row>
    <row r="272" spans="1:23" x14ac:dyDescent="0.2">
      <c r="A272">
        <v>70</v>
      </c>
      <c r="B272">
        <v>1</v>
      </c>
      <c r="D272">
        <v>3</v>
      </c>
      <c r="E272" t="s">
        <v>411</v>
      </c>
      <c r="F272" t="s">
        <v>412</v>
      </c>
      <c r="G272">
        <v>0</v>
      </c>
      <c r="H272">
        <v>0</v>
      </c>
      <c r="I272" t="s">
        <v>3</v>
      </c>
      <c r="J272">
        <v>1</v>
      </c>
      <c r="K272">
        <v>0</v>
      </c>
      <c r="L272" t="s">
        <v>3</v>
      </c>
      <c r="M272" t="s">
        <v>3</v>
      </c>
      <c r="N272">
        <v>0</v>
      </c>
      <c r="O272">
        <v>0</v>
      </c>
    </row>
    <row r="273" spans="1:15" x14ac:dyDescent="0.2">
      <c r="A273">
        <v>70</v>
      </c>
      <c r="B273">
        <v>1</v>
      </c>
      <c r="D273">
        <v>4</v>
      </c>
      <c r="E273" t="s">
        <v>413</v>
      </c>
      <c r="F273" t="s">
        <v>414</v>
      </c>
      <c r="G273">
        <v>0</v>
      </c>
      <c r="H273">
        <v>0</v>
      </c>
      <c r="I273" t="s">
        <v>415</v>
      </c>
      <c r="J273">
        <v>0</v>
      </c>
      <c r="K273">
        <v>0</v>
      </c>
      <c r="L273" t="s">
        <v>3</v>
      </c>
      <c r="M273" t="s">
        <v>3</v>
      </c>
      <c r="N273">
        <v>0</v>
      </c>
      <c r="O273">
        <v>0</v>
      </c>
    </row>
    <row r="274" spans="1:15" x14ac:dyDescent="0.2">
      <c r="A274">
        <v>70</v>
      </c>
      <c r="B274">
        <v>1</v>
      </c>
      <c r="D274">
        <v>5</v>
      </c>
      <c r="E274" t="s">
        <v>416</v>
      </c>
      <c r="F274" t="s">
        <v>417</v>
      </c>
      <c r="G274">
        <v>0</v>
      </c>
      <c r="H274">
        <v>0</v>
      </c>
      <c r="I274" t="s">
        <v>418</v>
      </c>
      <c r="J274">
        <v>0</v>
      </c>
      <c r="K274">
        <v>0</v>
      </c>
      <c r="L274" t="s">
        <v>3</v>
      </c>
      <c r="M274" t="s">
        <v>3</v>
      </c>
      <c r="N274">
        <v>0</v>
      </c>
      <c r="O274">
        <v>0</v>
      </c>
    </row>
    <row r="275" spans="1:15" x14ac:dyDescent="0.2">
      <c r="A275">
        <v>70</v>
      </c>
      <c r="B275">
        <v>1</v>
      </c>
      <c r="D275">
        <v>6</v>
      </c>
      <c r="E275" t="s">
        <v>419</v>
      </c>
      <c r="F275" t="s">
        <v>420</v>
      </c>
      <c r="G275">
        <v>0</v>
      </c>
      <c r="H275">
        <v>0</v>
      </c>
      <c r="I275" t="s">
        <v>421</v>
      </c>
      <c r="J275">
        <v>0</v>
      </c>
      <c r="K275">
        <v>0</v>
      </c>
      <c r="L275" t="s">
        <v>3</v>
      </c>
      <c r="M275" t="s">
        <v>3</v>
      </c>
      <c r="N275">
        <v>0</v>
      </c>
      <c r="O275">
        <v>0</v>
      </c>
    </row>
    <row r="276" spans="1:15" x14ac:dyDescent="0.2">
      <c r="A276">
        <v>70</v>
      </c>
      <c r="B276">
        <v>1</v>
      </c>
      <c r="D276">
        <v>7</v>
      </c>
      <c r="E276" t="s">
        <v>422</v>
      </c>
      <c r="F276" t="s">
        <v>423</v>
      </c>
      <c r="G276">
        <v>0</v>
      </c>
      <c r="H276">
        <v>0</v>
      </c>
      <c r="I276" t="s">
        <v>3</v>
      </c>
      <c r="J276">
        <v>0</v>
      </c>
      <c r="K276">
        <v>0</v>
      </c>
      <c r="L276" t="s">
        <v>3</v>
      </c>
      <c r="M276" t="s">
        <v>3</v>
      </c>
      <c r="N276">
        <v>0</v>
      </c>
      <c r="O276">
        <v>0</v>
      </c>
    </row>
    <row r="277" spans="1:15" x14ac:dyDescent="0.2">
      <c r="A277">
        <v>70</v>
      </c>
      <c r="B277">
        <v>1</v>
      </c>
      <c r="D277">
        <v>8</v>
      </c>
      <c r="E277" t="s">
        <v>424</v>
      </c>
      <c r="F277" t="s">
        <v>425</v>
      </c>
      <c r="G277">
        <v>0</v>
      </c>
      <c r="H277">
        <v>0</v>
      </c>
      <c r="I277" t="s">
        <v>426</v>
      </c>
      <c r="J277">
        <v>0</v>
      </c>
      <c r="K277">
        <v>0</v>
      </c>
      <c r="L277" t="s">
        <v>3</v>
      </c>
      <c r="M277" t="s">
        <v>3</v>
      </c>
      <c r="N277">
        <v>0</v>
      </c>
      <c r="O277">
        <v>0</v>
      </c>
    </row>
    <row r="278" spans="1:15" x14ac:dyDescent="0.2">
      <c r="A278">
        <v>70</v>
      </c>
      <c r="B278">
        <v>1</v>
      </c>
      <c r="D278">
        <v>9</v>
      </c>
      <c r="E278" t="s">
        <v>427</v>
      </c>
      <c r="F278" t="s">
        <v>428</v>
      </c>
      <c r="G278">
        <v>0</v>
      </c>
      <c r="H278">
        <v>0</v>
      </c>
      <c r="I278" t="s">
        <v>429</v>
      </c>
      <c r="J278">
        <v>0</v>
      </c>
      <c r="K278">
        <v>0</v>
      </c>
      <c r="L278" t="s">
        <v>3</v>
      </c>
      <c r="M278" t="s">
        <v>3</v>
      </c>
      <c r="N278">
        <v>0</v>
      </c>
      <c r="O278">
        <v>0</v>
      </c>
    </row>
    <row r="279" spans="1:15" x14ac:dyDescent="0.2">
      <c r="A279">
        <v>70</v>
      </c>
      <c r="B279">
        <v>1</v>
      </c>
      <c r="D279">
        <v>10</v>
      </c>
      <c r="E279" t="s">
        <v>430</v>
      </c>
      <c r="F279" t="s">
        <v>431</v>
      </c>
      <c r="G279">
        <v>0</v>
      </c>
      <c r="H279">
        <v>0</v>
      </c>
      <c r="I279" t="s">
        <v>432</v>
      </c>
      <c r="J279">
        <v>0</v>
      </c>
      <c r="K279">
        <v>0</v>
      </c>
      <c r="L279" t="s">
        <v>3</v>
      </c>
      <c r="M279" t="s">
        <v>3</v>
      </c>
      <c r="N279">
        <v>0</v>
      </c>
      <c r="O279">
        <v>0</v>
      </c>
    </row>
    <row r="280" spans="1:15" x14ac:dyDescent="0.2">
      <c r="A280">
        <v>70</v>
      </c>
      <c r="B280">
        <v>1</v>
      </c>
      <c r="D280">
        <v>11</v>
      </c>
      <c r="E280" t="s">
        <v>433</v>
      </c>
      <c r="F280" t="s">
        <v>434</v>
      </c>
      <c r="G280">
        <v>0</v>
      </c>
      <c r="H280">
        <v>0</v>
      </c>
      <c r="I280" t="s">
        <v>435</v>
      </c>
      <c r="J280">
        <v>0</v>
      </c>
      <c r="K280">
        <v>0</v>
      </c>
      <c r="L280" t="s">
        <v>3</v>
      </c>
      <c r="M280" t="s">
        <v>3</v>
      </c>
      <c r="N280">
        <v>0</v>
      </c>
      <c r="O280">
        <v>0</v>
      </c>
    </row>
    <row r="281" spans="1:15" x14ac:dyDescent="0.2">
      <c r="A281">
        <v>70</v>
      </c>
      <c r="B281">
        <v>1</v>
      </c>
      <c r="D281">
        <v>12</v>
      </c>
      <c r="E281" t="s">
        <v>436</v>
      </c>
      <c r="F281" t="s">
        <v>437</v>
      </c>
      <c r="G281">
        <v>0</v>
      </c>
      <c r="H281">
        <v>0</v>
      </c>
      <c r="I281" t="s">
        <v>3</v>
      </c>
      <c r="J281">
        <v>0</v>
      </c>
      <c r="K281">
        <v>0</v>
      </c>
      <c r="L281" t="s">
        <v>3</v>
      </c>
      <c r="M281" t="s">
        <v>3</v>
      </c>
      <c r="N281">
        <v>0</v>
      </c>
      <c r="O281">
        <v>0</v>
      </c>
    </row>
    <row r="282" spans="1:15" x14ac:dyDescent="0.2">
      <c r="A282">
        <v>70</v>
      </c>
      <c r="B282">
        <v>1</v>
      </c>
      <c r="D282">
        <v>1</v>
      </c>
      <c r="E282" t="s">
        <v>438</v>
      </c>
      <c r="F282" t="s">
        <v>439</v>
      </c>
      <c r="G282">
        <v>0.9</v>
      </c>
      <c r="H282">
        <v>1</v>
      </c>
      <c r="I282" t="s">
        <v>440</v>
      </c>
      <c r="J282">
        <v>0</v>
      </c>
      <c r="K282">
        <v>0</v>
      </c>
      <c r="L282" t="s">
        <v>3</v>
      </c>
      <c r="M282" t="s">
        <v>3</v>
      </c>
      <c r="N282">
        <v>0</v>
      </c>
      <c r="O282">
        <v>0.9</v>
      </c>
    </row>
    <row r="283" spans="1:15" x14ac:dyDescent="0.2">
      <c r="A283">
        <v>70</v>
      </c>
      <c r="B283">
        <v>1</v>
      </c>
      <c r="D283">
        <v>2</v>
      </c>
      <c r="E283" t="s">
        <v>441</v>
      </c>
      <c r="F283" t="s">
        <v>442</v>
      </c>
      <c r="G283">
        <v>0.85</v>
      </c>
      <c r="H283">
        <v>1</v>
      </c>
      <c r="I283" t="s">
        <v>443</v>
      </c>
      <c r="J283">
        <v>0</v>
      </c>
      <c r="K283">
        <v>0</v>
      </c>
      <c r="L283" t="s">
        <v>3</v>
      </c>
      <c r="M283" t="s">
        <v>3</v>
      </c>
      <c r="N283">
        <v>0</v>
      </c>
      <c r="O283">
        <v>0.85</v>
      </c>
    </row>
    <row r="284" spans="1:15" x14ac:dyDescent="0.2">
      <c r="A284">
        <v>70</v>
      </c>
      <c r="B284">
        <v>1</v>
      </c>
      <c r="D284">
        <v>3</v>
      </c>
      <c r="E284" t="s">
        <v>444</v>
      </c>
      <c r="F284" t="s">
        <v>445</v>
      </c>
      <c r="G284">
        <v>1</v>
      </c>
      <c r="H284">
        <v>0.85</v>
      </c>
      <c r="I284" t="s">
        <v>446</v>
      </c>
      <c r="J284">
        <v>0</v>
      </c>
      <c r="K284">
        <v>0</v>
      </c>
      <c r="L284" t="s">
        <v>3</v>
      </c>
      <c r="M284" t="s">
        <v>3</v>
      </c>
      <c r="N284">
        <v>0</v>
      </c>
      <c r="O284">
        <v>1</v>
      </c>
    </row>
    <row r="285" spans="1:15" x14ac:dyDescent="0.2">
      <c r="A285">
        <v>70</v>
      </c>
      <c r="B285">
        <v>1</v>
      </c>
      <c r="D285">
        <v>4</v>
      </c>
      <c r="E285" t="s">
        <v>447</v>
      </c>
      <c r="F285" t="s">
        <v>448</v>
      </c>
      <c r="G285">
        <v>1</v>
      </c>
      <c r="H285">
        <v>0</v>
      </c>
      <c r="I285" t="s">
        <v>3</v>
      </c>
      <c r="J285">
        <v>0</v>
      </c>
      <c r="K285">
        <v>0</v>
      </c>
      <c r="L285" t="s">
        <v>3</v>
      </c>
      <c r="M285" t="s">
        <v>3</v>
      </c>
      <c r="N285">
        <v>0</v>
      </c>
      <c r="O285">
        <v>1</v>
      </c>
    </row>
    <row r="286" spans="1:15" x14ac:dyDescent="0.2">
      <c r="A286">
        <v>70</v>
      </c>
      <c r="B286">
        <v>1</v>
      </c>
      <c r="D286">
        <v>5</v>
      </c>
      <c r="E286" t="s">
        <v>449</v>
      </c>
      <c r="F286" t="s">
        <v>450</v>
      </c>
      <c r="G286">
        <v>1</v>
      </c>
      <c r="H286">
        <v>0.8</v>
      </c>
      <c r="I286" t="s">
        <v>451</v>
      </c>
      <c r="J286">
        <v>0</v>
      </c>
      <c r="K286">
        <v>0</v>
      </c>
      <c r="L286" t="s">
        <v>3</v>
      </c>
      <c r="M286" t="s">
        <v>3</v>
      </c>
      <c r="N286">
        <v>0</v>
      </c>
      <c r="O286">
        <v>1</v>
      </c>
    </row>
    <row r="287" spans="1:15" x14ac:dyDescent="0.2">
      <c r="A287">
        <v>70</v>
      </c>
      <c r="B287">
        <v>1</v>
      </c>
      <c r="D287">
        <v>6</v>
      </c>
      <c r="E287" t="s">
        <v>452</v>
      </c>
      <c r="F287" t="s">
        <v>453</v>
      </c>
      <c r="G287">
        <v>1</v>
      </c>
      <c r="H287">
        <v>0</v>
      </c>
      <c r="I287" t="s">
        <v>3</v>
      </c>
      <c r="J287">
        <v>0</v>
      </c>
      <c r="K287">
        <v>0</v>
      </c>
      <c r="L287" t="s">
        <v>3</v>
      </c>
      <c r="M287" t="s">
        <v>3</v>
      </c>
      <c r="N287">
        <v>0</v>
      </c>
      <c r="O287">
        <v>0.85</v>
      </c>
    </row>
    <row r="288" spans="1:15" x14ac:dyDescent="0.2">
      <c r="A288">
        <v>70</v>
      </c>
      <c r="B288">
        <v>1</v>
      </c>
      <c r="D288">
        <v>7</v>
      </c>
      <c r="E288" t="s">
        <v>454</v>
      </c>
      <c r="F288" t="s">
        <v>455</v>
      </c>
      <c r="G288">
        <v>1</v>
      </c>
      <c r="H288">
        <v>0</v>
      </c>
      <c r="I288" t="s">
        <v>3</v>
      </c>
      <c r="J288">
        <v>0</v>
      </c>
      <c r="K288">
        <v>0</v>
      </c>
      <c r="L288" t="s">
        <v>3</v>
      </c>
      <c r="M288" t="s">
        <v>3</v>
      </c>
      <c r="N288">
        <v>0</v>
      </c>
      <c r="O288">
        <v>0.8</v>
      </c>
    </row>
    <row r="289" spans="1:34" x14ac:dyDescent="0.2">
      <c r="A289">
        <v>70</v>
      </c>
      <c r="B289">
        <v>1</v>
      </c>
      <c r="D289">
        <v>8</v>
      </c>
      <c r="E289" t="s">
        <v>456</v>
      </c>
      <c r="F289" t="s">
        <v>457</v>
      </c>
      <c r="G289">
        <v>0.7</v>
      </c>
      <c r="H289">
        <v>0</v>
      </c>
      <c r="I289" t="s">
        <v>3</v>
      </c>
      <c r="J289">
        <v>0</v>
      </c>
      <c r="K289">
        <v>0</v>
      </c>
      <c r="L289" t="s">
        <v>3</v>
      </c>
      <c r="M289" t="s">
        <v>3</v>
      </c>
      <c r="N289">
        <v>0</v>
      </c>
      <c r="O289">
        <v>0.94</v>
      </c>
    </row>
    <row r="290" spans="1:34" x14ac:dyDescent="0.2">
      <c r="A290">
        <v>70</v>
      </c>
      <c r="B290">
        <v>1</v>
      </c>
      <c r="D290">
        <v>9</v>
      </c>
      <c r="E290" t="s">
        <v>458</v>
      </c>
      <c r="F290" t="s">
        <v>459</v>
      </c>
      <c r="G290">
        <v>0.9</v>
      </c>
      <c r="H290">
        <v>0</v>
      </c>
      <c r="I290" t="s">
        <v>3</v>
      </c>
      <c r="J290">
        <v>0</v>
      </c>
      <c r="K290">
        <v>0</v>
      </c>
      <c r="L290" t="s">
        <v>3</v>
      </c>
      <c r="M290" t="s">
        <v>3</v>
      </c>
      <c r="N290">
        <v>0</v>
      </c>
      <c r="O290">
        <v>0.9</v>
      </c>
    </row>
    <row r="291" spans="1:34" x14ac:dyDescent="0.2">
      <c r="A291">
        <v>70</v>
      </c>
      <c r="B291">
        <v>1</v>
      </c>
      <c r="D291">
        <v>10</v>
      </c>
      <c r="E291" t="s">
        <v>460</v>
      </c>
      <c r="F291" t="s">
        <v>461</v>
      </c>
      <c r="G291">
        <v>0.6</v>
      </c>
      <c r="H291">
        <v>0</v>
      </c>
      <c r="I291" t="s">
        <v>3</v>
      </c>
      <c r="J291">
        <v>0</v>
      </c>
      <c r="K291">
        <v>0</v>
      </c>
      <c r="L291" t="s">
        <v>3</v>
      </c>
      <c r="M291" t="s">
        <v>3</v>
      </c>
      <c r="N291">
        <v>0</v>
      </c>
      <c r="O291">
        <v>0.6</v>
      </c>
    </row>
    <row r="292" spans="1:34" x14ac:dyDescent="0.2">
      <c r="A292">
        <v>70</v>
      </c>
      <c r="B292">
        <v>1</v>
      </c>
      <c r="D292">
        <v>11</v>
      </c>
      <c r="E292" t="s">
        <v>462</v>
      </c>
      <c r="F292" t="s">
        <v>463</v>
      </c>
      <c r="G292">
        <v>1.2</v>
      </c>
      <c r="H292">
        <v>0</v>
      </c>
      <c r="I292" t="s">
        <v>3</v>
      </c>
      <c r="J292">
        <v>0</v>
      </c>
      <c r="K292">
        <v>0</v>
      </c>
      <c r="L292" t="s">
        <v>3</v>
      </c>
      <c r="M292" t="s">
        <v>3</v>
      </c>
      <c r="N292">
        <v>0</v>
      </c>
      <c r="O292">
        <v>1.2</v>
      </c>
    </row>
    <row r="293" spans="1:34" x14ac:dyDescent="0.2">
      <c r="A293">
        <v>70</v>
      </c>
      <c r="B293">
        <v>1</v>
      </c>
      <c r="D293">
        <v>12</v>
      </c>
      <c r="E293" t="s">
        <v>464</v>
      </c>
      <c r="F293" t="s">
        <v>465</v>
      </c>
      <c r="G293">
        <v>0</v>
      </c>
      <c r="H293">
        <v>0</v>
      </c>
      <c r="I293" t="s">
        <v>3</v>
      </c>
      <c r="J293">
        <v>0</v>
      </c>
      <c r="K293">
        <v>0</v>
      </c>
      <c r="L293" t="s">
        <v>3</v>
      </c>
      <c r="M293" t="s">
        <v>3</v>
      </c>
      <c r="N293">
        <v>0</v>
      </c>
      <c r="O293">
        <v>0</v>
      </c>
    </row>
    <row r="294" spans="1:34" x14ac:dyDescent="0.2">
      <c r="A294">
        <v>70</v>
      </c>
      <c r="B294">
        <v>1</v>
      </c>
      <c r="D294">
        <v>13</v>
      </c>
      <c r="E294" t="s">
        <v>466</v>
      </c>
      <c r="F294" t="s">
        <v>467</v>
      </c>
      <c r="G294">
        <v>1</v>
      </c>
      <c r="H294">
        <v>0</v>
      </c>
      <c r="I294" t="s">
        <v>3</v>
      </c>
      <c r="J294">
        <v>0</v>
      </c>
      <c r="K294">
        <v>0</v>
      </c>
      <c r="L294" t="s">
        <v>3</v>
      </c>
      <c r="M294" t="s">
        <v>3</v>
      </c>
      <c r="N294">
        <v>0</v>
      </c>
      <c r="O294">
        <v>0.94</v>
      </c>
    </row>
    <row r="296" spans="1:34" x14ac:dyDescent="0.2">
      <c r="A296">
        <v>-1</v>
      </c>
    </row>
    <row r="298" spans="1:34" x14ac:dyDescent="0.2">
      <c r="A298" s="4">
        <v>75</v>
      </c>
      <c r="B298" s="4" t="s">
        <v>468</v>
      </c>
      <c r="C298" s="4">
        <v>2000</v>
      </c>
      <c r="D298" s="4">
        <v>0</v>
      </c>
      <c r="E298" s="4">
        <v>1</v>
      </c>
      <c r="F298" s="4">
        <v>0</v>
      </c>
      <c r="G298" s="4">
        <v>0</v>
      </c>
      <c r="H298" s="4">
        <v>1</v>
      </c>
      <c r="I298" s="4">
        <v>0</v>
      </c>
      <c r="J298" s="4">
        <v>1</v>
      </c>
      <c r="K298" s="4">
        <v>0</v>
      </c>
      <c r="L298" s="4">
        <v>0</v>
      </c>
      <c r="M298" s="4">
        <v>0</v>
      </c>
      <c r="N298" s="4">
        <v>39612628</v>
      </c>
      <c r="O298" s="4">
        <v>1</v>
      </c>
    </row>
    <row r="299" spans="1:34" x14ac:dyDescent="0.2">
      <c r="A299" s="4">
        <v>75</v>
      </c>
      <c r="B299" s="4" t="s">
        <v>469</v>
      </c>
      <c r="C299" s="4">
        <v>2018</v>
      </c>
      <c r="D299" s="4">
        <v>3</v>
      </c>
      <c r="E299" s="4">
        <v>0</v>
      </c>
      <c r="F299" s="4"/>
      <c r="G299" s="4">
        <v>0</v>
      </c>
      <c r="H299" s="4">
        <v>1</v>
      </c>
      <c r="I299" s="4">
        <v>0</v>
      </c>
      <c r="J299" s="4">
        <v>1</v>
      </c>
      <c r="K299" s="4">
        <v>0</v>
      </c>
      <c r="L299" s="4">
        <v>0</v>
      </c>
      <c r="M299" s="4">
        <v>1</v>
      </c>
      <c r="N299" s="4">
        <v>39612629</v>
      </c>
      <c r="O299" s="4">
        <v>2</v>
      </c>
    </row>
    <row r="300" spans="1:34" x14ac:dyDescent="0.2">
      <c r="A300" s="6">
        <v>3</v>
      </c>
      <c r="B300" s="6" t="s">
        <v>470</v>
      </c>
      <c r="C300" s="6">
        <v>5.15</v>
      </c>
      <c r="D300" s="6">
        <v>1</v>
      </c>
      <c r="E300" s="6">
        <v>1</v>
      </c>
      <c r="F300" s="6">
        <v>1</v>
      </c>
      <c r="G300" s="6">
        <v>1</v>
      </c>
      <c r="H300" s="6">
        <v>1</v>
      </c>
      <c r="I300" s="6">
        <v>1</v>
      </c>
      <c r="J300" s="6">
        <v>1</v>
      </c>
      <c r="K300" s="6">
        <v>1</v>
      </c>
      <c r="L300" s="6">
        <v>1</v>
      </c>
      <c r="M300" s="6">
        <v>5.15</v>
      </c>
      <c r="N300" s="6">
        <v>1</v>
      </c>
      <c r="O300" s="6">
        <v>1</v>
      </c>
      <c r="P300" s="6">
        <v>1</v>
      </c>
      <c r="Q300" s="6">
        <v>1</v>
      </c>
      <c r="R300" s="6">
        <v>1</v>
      </c>
      <c r="S300" s="6" t="s">
        <v>3</v>
      </c>
      <c r="T300" s="6" t="s">
        <v>3</v>
      </c>
      <c r="U300" s="6" t="s">
        <v>3</v>
      </c>
      <c r="V300" s="6" t="s">
        <v>3</v>
      </c>
      <c r="W300" s="6" t="s">
        <v>3</v>
      </c>
      <c r="X300" s="6" t="s">
        <v>3</v>
      </c>
      <c r="Y300" s="6" t="s">
        <v>3</v>
      </c>
      <c r="Z300" s="6" t="s">
        <v>3</v>
      </c>
      <c r="AA300" s="6" t="s">
        <v>3</v>
      </c>
      <c r="AB300" s="6" t="s">
        <v>3</v>
      </c>
      <c r="AC300" s="6" t="s">
        <v>3</v>
      </c>
      <c r="AD300" s="6" t="s">
        <v>3</v>
      </c>
      <c r="AE300" s="6" t="s">
        <v>3</v>
      </c>
      <c r="AF300" s="6" t="s">
        <v>3</v>
      </c>
      <c r="AG300" s="6" t="s">
        <v>3</v>
      </c>
      <c r="AH300" s="6" t="s">
        <v>3</v>
      </c>
    </row>
    <row r="304" spans="1:34" x14ac:dyDescent="0.2">
      <c r="A304">
        <v>65</v>
      </c>
      <c r="C304">
        <v>1</v>
      </c>
      <c r="D304">
        <v>0</v>
      </c>
      <c r="E304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471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39612628</v>
      </c>
      <c r="E14" s="1">
        <v>39612629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11</v>
      </c>
      <c r="D16" s="7" t="s">
        <v>11</v>
      </c>
      <c r="E16" s="8">
        <f>(Source!F222)/1000</f>
        <v>381.32577000000003</v>
      </c>
      <c r="F16" s="8">
        <f>(Source!F223)/1000</f>
        <v>0</v>
      </c>
      <c r="G16" s="8">
        <f>(Source!F214)/1000</f>
        <v>0</v>
      </c>
      <c r="H16" s="8">
        <f>(Source!F224)/1000+(Source!F225)/1000</f>
        <v>0</v>
      </c>
      <c r="I16" s="8">
        <f>E16+F16+G16+H16</f>
        <v>381.32577000000003</v>
      </c>
      <c r="J16" s="8">
        <f>(Source!F220)/1000</f>
        <v>52.091910000000006</v>
      </c>
      <c r="T16" s="9">
        <f>(Source!P222)/1000</f>
        <v>1682.4717000000001</v>
      </c>
      <c r="U16" s="9">
        <f>(Source!P223)/1000</f>
        <v>0</v>
      </c>
      <c r="V16" s="9">
        <f>(Source!P214)/1000</f>
        <v>0</v>
      </c>
      <c r="W16" s="9">
        <f>(Source!P224)/1000+(Source!P225)/1000</f>
        <v>0</v>
      </c>
      <c r="X16" s="9">
        <f>T16+U16+V16+W16</f>
        <v>1682.4717000000001</v>
      </c>
      <c r="Y16" s="9">
        <f>(Source!P220)/1000</f>
        <v>268.27333000000004</v>
      </c>
      <c r="AI16" s="7">
        <v>0</v>
      </c>
      <c r="AJ16" s="7">
        <v>0</v>
      </c>
      <c r="AK16" s="7" t="s">
        <v>3</v>
      </c>
      <c r="AL16" s="7" t="s">
        <v>3</v>
      </c>
      <c r="AM16" s="7" t="s">
        <v>3</v>
      </c>
      <c r="AN16" s="7">
        <v>0</v>
      </c>
      <c r="AO16" s="7" t="s">
        <v>3</v>
      </c>
      <c r="AP16" s="7" t="s">
        <v>3</v>
      </c>
      <c r="AT16" s="8">
        <v>307841.67</v>
      </c>
      <c r="AU16" s="8">
        <v>242420.07</v>
      </c>
      <c r="AV16" s="8">
        <v>0</v>
      </c>
      <c r="AW16" s="8">
        <v>0</v>
      </c>
      <c r="AX16" s="8">
        <v>0</v>
      </c>
      <c r="AY16" s="8">
        <v>13329.69</v>
      </c>
      <c r="AZ16" s="8">
        <v>2037.96</v>
      </c>
      <c r="BA16" s="8">
        <v>52091.91</v>
      </c>
      <c r="BB16" s="8">
        <v>381325.77</v>
      </c>
      <c r="BC16" s="8">
        <v>0</v>
      </c>
      <c r="BD16" s="8">
        <v>0</v>
      </c>
      <c r="BE16" s="8">
        <v>0</v>
      </c>
      <c r="BF16" s="8">
        <v>6164.7401880000025</v>
      </c>
      <c r="BG16" s="8">
        <v>162.76279999999997</v>
      </c>
      <c r="BH16" s="8">
        <v>0</v>
      </c>
      <c r="BI16" s="8">
        <v>46206.91</v>
      </c>
      <c r="BJ16" s="8">
        <v>27277.19</v>
      </c>
      <c r="BK16" s="8">
        <v>449964.41</v>
      </c>
      <c r="BR16" s="9">
        <v>1304028.8</v>
      </c>
      <c r="BS16" s="9">
        <v>967107.57</v>
      </c>
      <c r="BT16" s="9">
        <v>0</v>
      </c>
      <c r="BU16" s="9">
        <v>0</v>
      </c>
      <c r="BV16" s="9">
        <v>0</v>
      </c>
      <c r="BW16" s="9">
        <v>68647.899999999994</v>
      </c>
      <c r="BX16" s="9">
        <v>10495.52</v>
      </c>
      <c r="BY16" s="9">
        <v>268273.33</v>
      </c>
      <c r="BZ16" s="9">
        <v>1682471.7</v>
      </c>
      <c r="CA16" s="9">
        <v>0</v>
      </c>
      <c r="CB16" s="9">
        <v>0</v>
      </c>
      <c r="CC16" s="9">
        <v>0</v>
      </c>
      <c r="CD16" s="9">
        <v>6164.7401880000025</v>
      </c>
      <c r="CE16" s="9">
        <v>162.76279999999997</v>
      </c>
      <c r="CF16" s="9">
        <v>0</v>
      </c>
      <c r="CG16" s="9">
        <v>237965.38</v>
      </c>
      <c r="CH16" s="9">
        <v>140477.51999999999</v>
      </c>
      <c r="CI16" s="9">
        <v>1985316.61</v>
      </c>
    </row>
    <row r="18" spans="1:40" x14ac:dyDescent="0.2">
      <c r="A18">
        <v>51</v>
      </c>
      <c r="E18" s="10">
        <f>SUMIF(A16:A17,3,E16:E17)</f>
        <v>381.32577000000003</v>
      </c>
      <c r="F18" s="10">
        <f>SUMIF(A16:A17,3,F16:F17)</f>
        <v>0</v>
      </c>
      <c r="G18" s="10">
        <f>SUMIF(A16:A17,3,G16:G17)</f>
        <v>0</v>
      </c>
      <c r="H18" s="10">
        <f>SUMIF(A16:A17,3,H16:H17)</f>
        <v>0</v>
      </c>
      <c r="I18" s="10">
        <f>SUMIF(A16:A17,3,I16:I17)</f>
        <v>381.32577000000003</v>
      </c>
      <c r="J18" s="10">
        <f>SUMIF(A16:A17,3,J16:J17)</f>
        <v>52.091910000000006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1682.4717000000001</v>
      </c>
      <c r="U18" s="3">
        <f>SUMIF(A16:A17,3,U16:U17)</f>
        <v>0</v>
      </c>
      <c r="V18" s="3">
        <f>SUMIF(A16:A17,3,V16:V17)</f>
        <v>0</v>
      </c>
      <c r="W18" s="3">
        <f>SUMIF(A16:A17,3,W16:W17)</f>
        <v>0</v>
      </c>
      <c r="X18" s="3">
        <f>SUMIF(A16:A17,3,X16:X17)</f>
        <v>1682.4717000000001</v>
      </c>
      <c r="Y18" s="3">
        <f>SUMIF(A16:A17,3,Y16:Y17)</f>
        <v>268.27333000000004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307841.67</v>
      </c>
      <c r="G20" s="5" t="s">
        <v>350</v>
      </c>
      <c r="H20" s="5" t="s">
        <v>351</v>
      </c>
      <c r="I20" s="5"/>
      <c r="J20" s="5"/>
      <c r="K20" s="5">
        <v>201</v>
      </c>
      <c r="L20" s="5">
        <v>1</v>
      </c>
      <c r="M20" s="5">
        <v>3</v>
      </c>
      <c r="N20" s="5" t="s">
        <v>3</v>
      </c>
      <c r="O20" s="5">
        <v>2</v>
      </c>
      <c r="P20" s="5">
        <v>1304028.8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242420.07</v>
      </c>
      <c r="G21" s="5" t="s">
        <v>352</v>
      </c>
      <c r="H21" s="5" t="s">
        <v>353</v>
      </c>
      <c r="I21" s="5"/>
      <c r="J21" s="5"/>
      <c r="K21" s="5">
        <v>202</v>
      </c>
      <c r="L21" s="5">
        <v>2</v>
      </c>
      <c r="M21" s="5">
        <v>3</v>
      </c>
      <c r="N21" s="5" t="s">
        <v>3</v>
      </c>
      <c r="O21" s="5">
        <v>2</v>
      </c>
      <c r="P21" s="5">
        <v>967107.57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354</v>
      </c>
      <c r="H22" s="5" t="s">
        <v>355</v>
      </c>
      <c r="I22" s="5"/>
      <c r="J22" s="5"/>
      <c r="K22" s="5">
        <v>222</v>
      </c>
      <c r="L22" s="5">
        <v>3</v>
      </c>
      <c r="M22" s="5">
        <v>3</v>
      </c>
      <c r="N22" s="5" t="s">
        <v>3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242420.07</v>
      </c>
      <c r="G23" s="5" t="s">
        <v>356</v>
      </c>
      <c r="H23" s="5" t="s">
        <v>357</v>
      </c>
      <c r="I23" s="5"/>
      <c r="J23" s="5"/>
      <c r="K23" s="5">
        <v>225</v>
      </c>
      <c r="L23" s="5">
        <v>4</v>
      </c>
      <c r="M23" s="5">
        <v>3</v>
      </c>
      <c r="N23" s="5" t="s">
        <v>3</v>
      </c>
      <c r="O23" s="5">
        <v>2</v>
      </c>
      <c r="P23" s="5">
        <v>967107.57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242420.07</v>
      </c>
      <c r="G24" s="5" t="s">
        <v>358</v>
      </c>
      <c r="H24" s="5" t="s">
        <v>359</v>
      </c>
      <c r="I24" s="5"/>
      <c r="J24" s="5"/>
      <c r="K24" s="5">
        <v>226</v>
      </c>
      <c r="L24" s="5">
        <v>5</v>
      </c>
      <c r="M24" s="5">
        <v>3</v>
      </c>
      <c r="N24" s="5" t="s">
        <v>3</v>
      </c>
      <c r="O24" s="5">
        <v>2</v>
      </c>
      <c r="P24" s="5">
        <v>967107.57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360</v>
      </c>
      <c r="H25" s="5" t="s">
        <v>361</v>
      </c>
      <c r="I25" s="5"/>
      <c r="J25" s="5"/>
      <c r="K25" s="5">
        <v>227</v>
      </c>
      <c r="L25" s="5">
        <v>6</v>
      </c>
      <c r="M25" s="5">
        <v>3</v>
      </c>
      <c r="N25" s="5" t="s">
        <v>3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242420.07</v>
      </c>
      <c r="G26" s="5" t="s">
        <v>362</v>
      </c>
      <c r="H26" s="5" t="s">
        <v>363</v>
      </c>
      <c r="I26" s="5"/>
      <c r="J26" s="5"/>
      <c r="K26" s="5">
        <v>228</v>
      </c>
      <c r="L26" s="5">
        <v>7</v>
      </c>
      <c r="M26" s="5">
        <v>3</v>
      </c>
      <c r="N26" s="5" t="s">
        <v>3</v>
      </c>
      <c r="O26" s="5">
        <v>2</v>
      </c>
      <c r="P26" s="5">
        <v>967107.57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364</v>
      </c>
      <c r="H27" s="5" t="s">
        <v>365</v>
      </c>
      <c r="I27" s="5"/>
      <c r="J27" s="5"/>
      <c r="K27" s="5">
        <v>216</v>
      </c>
      <c r="L27" s="5">
        <v>8</v>
      </c>
      <c r="M27" s="5">
        <v>3</v>
      </c>
      <c r="N27" s="5" t="s">
        <v>3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366</v>
      </c>
      <c r="H28" s="5" t="s">
        <v>367</v>
      </c>
      <c r="I28" s="5"/>
      <c r="J28" s="5"/>
      <c r="K28" s="5">
        <v>223</v>
      </c>
      <c r="L28" s="5">
        <v>9</v>
      </c>
      <c r="M28" s="5">
        <v>3</v>
      </c>
      <c r="N28" s="5" t="s">
        <v>3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368</v>
      </c>
      <c r="H29" s="5" t="s">
        <v>369</v>
      </c>
      <c r="I29" s="5"/>
      <c r="J29" s="5"/>
      <c r="K29" s="5">
        <v>229</v>
      </c>
      <c r="L29" s="5">
        <v>10</v>
      </c>
      <c r="M29" s="5">
        <v>3</v>
      </c>
      <c r="N29" s="5" t="s">
        <v>3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13329.69</v>
      </c>
      <c r="G30" s="5" t="s">
        <v>370</v>
      </c>
      <c r="H30" s="5" t="s">
        <v>371</v>
      </c>
      <c r="I30" s="5"/>
      <c r="J30" s="5"/>
      <c r="K30" s="5">
        <v>203</v>
      </c>
      <c r="L30" s="5">
        <v>11</v>
      </c>
      <c r="M30" s="5">
        <v>3</v>
      </c>
      <c r="N30" s="5" t="s">
        <v>3</v>
      </c>
      <c r="O30" s="5">
        <v>2</v>
      </c>
      <c r="P30" s="5">
        <v>68647.899999999994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372</v>
      </c>
      <c r="H31" s="5" t="s">
        <v>373</v>
      </c>
      <c r="I31" s="5"/>
      <c r="J31" s="5"/>
      <c r="K31" s="5">
        <v>231</v>
      </c>
      <c r="L31" s="5">
        <v>12</v>
      </c>
      <c r="M31" s="5">
        <v>3</v>
      </c>
      <c r="N31" s="5" t="s">
        <v>3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2037.96</v>
      </c>
      <c r="G32" s="5" t="s">
        <v>374</v>
      </c>
      <c r="H32" s="5" t="s">
        <v>375</v>
      </c>
      <c r="I32" s="5"/>
      <c r="J32" s="5"/>
      <c r="K32" s="5">
        <v>204</v>
      </c>
      <c r="L32" s="5">
        <v>13</v>
      </c>
      <c r="M32" s="5">
        <v>3</v>
      </c>
      <c r="N32" s="5" t="s">
        <v>3</v>
      </c>
      <c r="O32" s="5">
        <v>2</v>
      </c>
      <c r="P32" s="5">
        <v>10495.52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52091.91</v>
      </c>
      <c r="G33" s="5" t="s">
        <v>376</v>
      </c>
      <c r="H33" s="5" t="s">
        <v>377</v>
      </c>
      <c r="I33" s="5"/>
      <c r="J33" s="5"/>
      <c r="K33" s="5">
        <v>205</v>
      </c>
      <c r="L33" s="5">
        <v>14</v>
      </c>
      <c r="M33" s="5">
        <v>3</v>
      </c>
      <c r="N33" s="5" t="s">
        <v>3</v>
      </c>
      <c r="O33" s="5">
        <v>2</v>
      </c>
      <c r="P33" s="5">
        <v>268273.33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378</v>
      </c>
      <c r="H34" s="5" t="s">
        <v>379</v>
      </c>
      <c r="I34" s="5"/>
      <c r="J34" s="5"/>
      <c r="K34" s="5">
        <v>232</v>
      </c>
      <c r="L34" s="5">
        <v>15</v>
      </c>
      <c r="M34" s="5">
        <v>3</v>
      </c>
      <c r="N34" s="5" t="s">
        <v>3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381325.77</v>
      </c>
      <c r="G35" s="5" t="s">
        <v>380</v>
      </c>
      <c r="H35" s="5" t="s">
        <v>381</v>
      </c>
      <c r="I35" s="5"/>
      <c r="J35" s="5"/>
      <c r="K35" s="5">
        <v>214</v>
      </c>
      <c r="L35" s="5">
        <v>16</v>
      </c>
      <c r="M35" s="5">
        <v>3</v>
      </c>
      <c r="N35" s="5" t="s">
        <v>3</v>
      </c>
      <c r="O35" s="5">
        <v>2</v>
      </c>
      <c r="P35" s="5">
        <v>1682471.7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0</v>
      </c>
      <c r="G36" s="5" t="s">
        <v>382</v>
      </c>
      <c r="H36" s="5" t="s">
        <v>383</v>
      </c>
      <c r="I36" s="5"/>
      <c r="J36" s="5"/>
      <c r="K36" s="5">
        <v>215</v>
      </c>
      <c r="L36" s="5">
        <v>17</v>
      </c>
      <c r="M36" s="5">
        <v>3</v>
      </c>
      <c r="N36" s="5" t="s">
        <v>3</v>
      </c>
      <c r="O36" s="5">
        <v>2</v>
      </c>
      <c r="P36" s="5">
        <v>0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384</v>
      </c>
      <c r="H37" s="5" t="s">
        <v>385</v>
      </c>
      <c r="I37" s="5"/>
      <c r="J37" s="5"/>
      <c r="K37" s="5">
        <v>217</v>
      </c>
      <c r="L37" s="5">
        <v>18</v>
      </c>
      <c r="M37" s="5">
        <v>3</v>
      </c>
      <c r="N37" s="5" t="s">
        <v>3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386</v>
      </c>
      <c r="H38" s="5" t="s">
        <v>387</v>
      </c>
      <c r="I38" s="5"/>
      <c r="J38" s="5"/>
      <c r="K38" s="5">
        <v>230</v>
      </c>
      <c r="L38" s="5">
        <v>19</v>
      </c>
      <c r="M38" s="5">
        <v>3</v>
      </c>
      <c r="N38" s="5" t="s">
        <v>3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388</v>
      </c>
      <c r="H39" s="5" t="s">
        <v>389</v>
      </c>
      <c r="I39" s="5"/>
      <c r="J39" s="5"/>
      <c r="K39" s="5">
        <v>206</v>
      </c>
      <c r="L39" s="5">
        <v>20</v>
      </c>
      <c r="M39" s="5">
        <v>3</v>
      </c>
      <c r="N39" s="5" t="s">
        <v>3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6164.7401880000025</v>
      </c>
      <c r="G40" s="5" t="s">
        <v>390</v>
      </c>
      <c r="H40" s="5" t="s">
        <v>391</v>
      </c>
      <c r="I40" s="5"/>
      <c r="J40" s="5"/>
      <c r="K40" s="5">
        <v>207</v>
      </c>
      <c r="L40" s="5">
        <v>21</v>
      </c>
      <c r="M40" s="5">
        <v>3</v>
      </c>
      <c r="N40" s="5" t="s">
        <v>3</v>
      </c>
      <c r="O40" s="5">
        <v>-1</v>
      </c>
      <c r="P40" s="5">
        <v>6164.7401880000025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162.76279999999997</v>
      </c>
      <c r="G41" s="5" t="s">
        <v>392</v>
      </c>
      <c r="H41" s="5" t="s">
        <v>393</v>
      </c>
      <c r="I41" s="5"/>
      <c r="J41" s="5"/>
      <c r="K41" s="5">
        <v>208</v>
      </c>
      <c r="L41" s="5">
        <v>22</v>
      </c>
      <c r="M41" s="5">
        <v>3</v>
      </c>
      <c r="N41" s="5" t="s">
        <v>3</v>
      </c>
      <c r="O41" s="5">
        <v>-1</v>
      </c>
      <c r="P41" s="5">
        <v>162.76279999999997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394</v>
      </c>
      <c r="H42" s="5" t="s">
        <v>395</v>
      </c>
      <c r="I42" s="5"/>
      <c r="J42" s="5"/>
      <c r="K42" s="5">
        <v>209</v>
      </c>
      <c r="L42" s="5">
        <v>23</v>
      </c>
      <c r="M42" s="5">
        <v>3</v>
      </c>
      <c r="N42" s="5" t="s">
        <v>3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46206.91</v>
      </c>
      <c r="G43" s="5" t="s">
        <v>396</v>
      </c>
      <c r="H43" s="5" t="s">
        <v>397</v>
      </c>
      <c r="I43" s="5"/>
      <c r="J43" s="5"/>
      <c r="K43" s="5">
        <v>210</v>
      </c>
      <c r="L43" s="5">
        <v>24</v>
      </c>
      <c r="M43" s="5">
        <v>3</v>
      </c>
      <c r="N43" s="5" t="s">
        <v>3</v>
      </c>
      <c r="O43" s="5">
        <v>2</v>
      </c>
      <c r="P43" s="5">
        <v>237965.38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27277.19</v>
      </c>
      <c r="G44" s="5" t="s">
        <v>398</v>
      </c>
      <c r="H44" s="5" t="s">
        <v>399</v>
      </c>
      <c r="I44" s="5"/>
      <c r="J44" s="5"/>
      <c r="K44" s="5">
        <v>211</v>
      </c>
      <c r="L44" s="5">
        <v>25</v>
      </c>
      <c r="M44" s="5">
        <v>3</v>
      </c>
      <c r="N44" s="5" t="s">
        <v>3</v>
      </c>
      <c r="O44" s="5">
        <v>2</v>
      </c>
      <c r="P44" s="5">
        <v>140477.51999999999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0</v>
      </c>
      <c r="F45" s="5">
        <v>381325.77</v>
      </c>
      <c r="G45" s="5" t="s">
        <v>400</v>
      </c>
      <c r="H45" s="5" t="s">
        <v>401</v>
      </c>
      <c r="I45" s="5"/>
      <c r="J45" s="5"/>
      <c r="K45" s="5">
        <v>224</v>
      </c>
      <c r="L45" s="5">
        <v>26</v>
      </c>
      <c r="M45" s="5">
        <v>3</v>
      </c>
      <c r="N45" s="5" t="s">
        <v>3</v>
      </c>
      <c r="O45" s="5">
        <v>2</v>
      </c>
      <c r="P45" s="5">
        <v>1682471.7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381325.77</v>
      </c>
      <c r="G46" s="5" t="s">
        <v>402</v>
      </c>
      <c r="H46" s="5" t="s">
        <v>400</v>
      </c>
      <c r="I46" s="5"/>
      <c r="J46" s="5"/>
      <c r="K46" s="5">
        <v>212</v>
      </c>
      <c r="L46" s="5">
        <v>27</v>
      </c>
      <c r="M46" s="5">
        <v>0</v>
      </c>
      <c r="N46" s="5" t="s">
        <v>3</v>
      </c>
      <c r="O46" s="5">
        <v>2</v>
      </c>
      <c r="P46" s="5">
        <v>1682471.7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68638.64</v>
      </c>
      <c r="G47" s="5" t="s">
        <v>403</v>
      </c>
      <c r="H47" s="5" t="s">
        <v>404</v>
      </c>
      <c r="I47" s="5"/>
      <c r="J47" s="5"/>
      <c r="K47" s="5">
        <v>212</v>
      </c>
      <c r="L47" s="5">
        <v>28</v>
      </c>
      <c r="M47" s="5">
        <v>0</v>
      </c>
      <c r="N47" s="5" t="s">
        <v>3</v>
      </c>
      <c r="O47" s="5">
        <v>2</v>
      </c>
      <c r="P47" s="5">
        <v>302844.90999999997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224</v>
      </c>
      <c r="F48" s="5">
        <v>449964.41</v>
      </c>
      <c r="G48" s="5" t="s">
        <v>405</v>
      </c>
      <c r="H48" s="5" t="s">
        <v>406</v>
      </c>
      <c r="I48" s="5"/>
      <c r="J48" s="5"/>
      <c r="K48" s="5">
        <v>212</v>
      </c>
      <c r="L48" s="5">
        <v>29</v>
      </c>
      <c r="M48" s="5">
        <v>0</v>
      </c>
      <c r="N48" s="5" t="s">
        <v>3</v>
      </c>
      <c r="O48" s="5">
        <v>2</v>
      </c>
      <c r="P48" s="5">
        <v>1985316.61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468</v>
      </c>
      <c r="C53" s="4">
        <v>2000</v>
      </c>
      <c r="D53" s="4">
        <v>0</v>
      </c>
      <c r="E53" s="4">
        <v>1</v>
      </c>
      <c r="F53" s="4">
        <v>0</v>
      </c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39612628</v>
      </c>
      <c r="O53" s="4">
        <v>1</v>
      </c>
    </row>
    <row r="54" spans="1:34" x14ac:dyDescent="0.2">
      <c r="A54" s="4">
        <v>75</v>
      </c>
      <c r="B54" s="4" t="s">
        <v>469</v>
      </c>
      <c r="C54" s="4">
        <v>2018</v>
      </c>
      <c r="D54" s="4">
        <v>3</v>
      </c>
      <c r="E54" s="4">
        <v>0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39612629</v>
      </c>
      <c r="O54" s="4">
        <v>2</v>
      </c>
    </row>
    <row r="55" spans="1:34" x14ac:dyDescent="0.2">
      <c r="A55" s="6">
        <v>3</v>
      </c>
      <c r="B55" s="6" t="s">
        <v>470</v>
      </c>
      <c r="C55" s="6">
        <v>5.15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1</v>
      </c>
      <c r="L55" s="6">
        <v>1</v>
      </c>
      <c r="M55" s="6">
        <v>5.15</v>
      </c>
      <c r="N55" s="6">
        <v>1</v>
      </c>
      <c r="O55" s="6">
        <v>1</v>
      </c>
      <c r="P55" s="6">
        <v>1</v>
      </c>
      <c r="Q55" s="6">
        <v>1</v>
      </c>
      <c r="R55" s="6">
        <v>1</v>
      </c>
      <c r="S55" s="6" t="s">
        <v>3</v>
      </c>
      <c r="T55" s="6" t="s">
        <v>3</v>
      </c>
      <c r="U55" s="6" t="s">
        <v>3</v>
      </c>
      <c r="V55" s="6" t="s">
        <v>3</v>
      </c>
      <c r="W55" s="6" t="s">
        <v>3</v>
      </c>
      <c r="X55" s="6" t="s">
        <v>3</v>
      </c>
      <c r="Y55" s="6" t="s">
        <v>3</v>
      </c>
      <c r="Z55" s="6" t="s">
        <v>3</v>
      </c>
      <c r="AA55" s="6" t="s">
        <v>3</v>
      </c>
      <c r="AB55" s="6" t="s">
        <v>3</v>
      </c>
      <c r="AC55" s="6" t="s">
        <v>3</v>
      </c>
      <c r="AD55" s="6" t="s">
        <v>3</v>
      </c>
      <c r="AE55" s="6" t="s">
        <v>3</v>
      </c>
      <c r="AF55" s="6" t="s">
        <v>3</v>
      </c>
      <c r="AG55" s="6" t="s">
        <v>3</v>
      </c>
      <c r="AH55" s="6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2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ROW(Source!A24)</f>
        <v>24</v>
      </c>
      <c r="B1">
        <v>39612628</v>
      </c>
      <c r="C1">
        <v>39612691</v>
      </c>
      <c r="D1">
        <v>37069968</v>
      </c>
      <c r="E1">
        <v>1</v>
      </c>
      <c r="F1">
        <v>1</v>
      </c>
      <c r="G1">
        <v>1</v>
      </c>
      <c r="H1">
        <v>1</v>
      </c>
      <c r="I1" t="s">
        <v>472</v>
      </c>
      <c r="J1" t="s">
        <v>3</v>
      </c>
      <c r="K1" t="s">
        <v>473</v>
      </c>
      <c r="L1">
        <v>1191</v>
      </c>
      <c r="N1">
        <v>1013</v>
      </c>
      <c r="O1" t="s">
        <v>474</v>
      </c>
      <c r="P1" t="s">
        <v>474</v>
      </c>
      <c r="Q1">
        <v>1</v>
      </c>
      <c r="W1">
        <v>0</v>
      </c>
      <c r="X1">
        <v>-200730820</v>
      </c>
      <c r="Y1">
        <v>217.35</v>
      </c>
      <c r="AA1">
        <v>0</v>
      </c>
      <c r="AB1">
        <v>0</v>
      </c>
      <c r="AC1">
        <v>0</v>
      </c>
      <c r="AD1">
        <v>8.3800000000000008</v>
      </c>
      <c r="AE1">
        <v>0</v>
      </c>
      <c r="AF1">
        <v>0</v>
      </c>
      <c r="AG1">
        <v>0</v>
      </c>
      <c r="AH1">
        <v>8.3800000000000008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3</v>
      </c>
      <c r="AT1">
        <v>189</v>
      </c>
      <c r="AU1" t="s">
        <v>18</v>
      </c>
      <c r="AV1">
        <v>1</v>
      </c>
      <c r="AW1">
        <v>2</v>
      </c>
      <c r="AX1">
        <v>39612693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2575.5974999999999</v>
      </c>
      <c r="CY1">
        <f t="shared" ref="CY1:CY6" si="0">AD1</f>
        <v>8.3800000000000008</v>
      </c>
      <c r="CZ1">
        <f t="shared" ref="CZ1:CZ6" si="1">AH1</f>
        <v>8.3800000000000008</v>
      </c>
      <c r="DA1">
        <f t="shared" ref="DA1:DA6" si="2">AL1</f>
        <v>1</v>
      </c>
      <c r="DB1">
        <v>0</v>
      </c>
    </row>
    <row r="2" spans="1:106" x14ac:dyDescent="0.2">
      <c r="A2">
        <f>ROW(Source!A25)</f>
        <v>25</v>
      </c>
      <c r="B2">
        <v>39612629</v>
      </c>
      <c r="C2">
        <v>39612691</v>
      </c>
      <c r="D2">
        <v>37069968</v>
      </c>
      <c r="E2">
        <v>1</v>
      </c>
      <c r="F2">
        <v>1</v>
      </c>
      <c r="G2">
        <v>1</v>
      </c>
      <c r="H2">
        <v>1</v>
      </c>
      <c r="I2" t="s">
        <v>472</v>
      </c>
      <c r="J2" t="s">
        <v>3</v>
      </c>
      <c r="K2" t="s">
        <v>473</v>
      </c>
      <c r="L2">
        <v>1191</v>
      </c>
      <c r="N2">
        <v>1013</v>
      </c>
      <c r="O2" t="s">
        <v>474</v>
      </c>
      <c r="P2" t="s">
        <v>474</v>
      </c>
      <c r="Q2">
        <v>1</v>
      </c>
      <c r="W2">
        <v>0</v>
      </c>
      <c r="X2">
        <v>-200730820</v>
      </c>
      <c r="Y2">
        <v>217.35</v>
      </c>
      <c r="AA2">
        <v>0</v>
      </c>
      <c r="AB2">
        <v>0</v>
      </c>
      <c r="AC2">
        <v>0</v>
      </c>
      <c r="AD2">
        <v>43.16</v>
      </c>
      <c r="AE2">
        <v>0</v>
      </c>
      <c r="AF2">
        <v>0</v>
      </c>
      <c r="AG2">
        <v>0</v>
      </c>
      <c r="AH2">
        <v>8.3800000000000008</v>
      </c>
      <c r="AI2">
        <v>1</v>
      </c>
      <c r="AJ2">
        <v>1</v>
      </c>
      <c r="AK2">
        <v>1</v>
      </c>
      <c r="AL2">
        <v>5.15</v>
      </c>
      <c r="AN2">
        <v>0</v>
      </c>
      <c r="AO2">
        <v>1</v>
      </c>
      <c r="AP2">
        <v>1</v>
      </c>
      <c r="AQ2">
        <v>0</v>
      </c>
      <c r="AR2">
        <v>0</v>
      </c>
      <c r="AS2" t="s">
        <v>3</v>
      </c>
      <c r="AT2">
        <v>189</v>
      </c>
      <c r="AU2" t="s">
        <v>18</v>
      </c>
      <c r="AV2">
        <v>1</v>
      </c>
      <c r="AW2">
        <v>2</v>
      </c>
      <c r="AX2">
        <v>39612693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Y2*Source!I25</f>
        <v>2575.5974999999999</v>
      </c>
      <c r="CY2">
        <f t="shared" si="0"/>
        <v>43.16</v>
      </c>
      <c r="CZ2">
        <f t="shared" si="1"/>
        <v>8.3800000000000008</v>
      </c>
      <c r="DA2">
        <f t="shared" si="2"/>
        <v>5.15</v>
      </c>
      <c r="DB2">
        <v>0</v>
      </c>
    </row>
    <row r="3" spans="1:106" x14ac:dyDescent="0.2">
      <c r="A3">
        <f>ROW(Source!A26)</f>
        <v>26</v>
      </c>
      <c r="B3">
        <v>39612628</v>
      </c>
      <c r="C3">
        <v>39612694</v>
      </c>
      <c r="D3">
        <v>37064998</v>
      </c>
      <c r="E3">
        <v>1</v>
      </c>
      <c r="F3">
        <v>1</v>
      </c>
      <c r="G3">
        <v>1</v>
      </c>
      <c r="H3">
        <v>1</v>
      </c>
      <c r="I3" t="s">
        <v>475</v>
      </c>
      <c r="J3" t="s">
        <v>3</v>
      </c>
      <c r="K3" t="s">
        <v>476</v>
      </c>
      <c r="L3">
        <v>1191</v>
      </c>
      <c r="N3">
        <v>1013</v>
      </c>
      <c r="O3" t="s">
        <v>474</v>
      </c>
      <c r="P3" t="s">
        <v>474</v>
      </c>
      <c r="Q3">
        <v>1</v>
      </c>
      <c r="W3">
        <v>0</v>
      </c>
      <c r="X3">
        <v>735429535</v>
      </c>
      <c r="Y3">
        <v>6.44</v>
      </c>
      <c r="AA3">
        <v>0</v>
      </c>
      <c r="AB3">
        <v>0</v>
      </c>
      <c r="AC3">
        <v>0</v>
      </c>
      <c r="AD3">
        <v>7.8</v>
      </c>
      <c r="AE3">
        <v>0</v>
      </c>
      <c r="AF3">
        <v>0</v>
      </c>
      <c r="AG3">
        <v>0</v>
      </c>
      <c r="AH3">
        <v>7.8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6.44</v>
      </c>
      <c r="AU3" t="s">
        <v>3</v>
      </c>
      <c r="AV3">
        <v>1</v>
      </c>
      <c r="AW3">
        <v>2</v>
      </c>
      <c r="AX3">
        <v>39612696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Y3*Source!I26</f>
        <v>9.0997200000000014</v>
      </c>
      <c r="CY3">
        <f t="shared" si="0"/>
        <v>7.8</v>
      </c>
      <c r="CZ3">
        <f t="shared" si="1"/>
        <v>7.8</v>
      </c>
      <c r="DA3">
        <f t="shared" si="2"/>
        <v>1</v>
      </c>
      <c r="DB3">
        <v>0</v>
      </c>
    </row>
    <row r="4" spans="1:106" x14ac:dyDescent="0.2">
      <c r="A4">
        <f>ROW(Source!A27)</f>
        <v>27</v>
      </c>
      <c r="B4">
        <v>39612629</v>
      </c>
      <c r="C4">
        <v>39612694</v>
      </c>
      <c r="D4">
        <v>37064998</v>
      </c>
      <c r="E4">
        <v>1</v>
      </c>
      <c r="F4">
        <v>1</v>
      </c>
      <c r="G4">
        <v>1</v>
      </c>
      <c r="H4">
        <v>1</v>
      </c>
      <c r="I4" t="s">
        <v>475</v>
      </c>
      <c r="J4" t="s">
        <v>3</v>
      </c>
      <c r="K4" t="s">
        <v>476</v>
      </c>
      <c r="L4">
        <v>1191</v>
      </c>
      <c r="N4">
        <v>1013</v>
      </c>
      <c r="O4" t="s">
        <v>474</v>
      </c>
      <c r="P4" t="s">
        <v>474</v>
      </c>
      <c r="Q4">
        <v>1</v>
      </c>
      <c r="W4">
        <v>0</v>
      </c>
      <c r="X4">
        <v>735429535</v>
      </c>
      <c r="Y4">
        <v>6.44</v>
      </c>
      <c r="AA4">
        <v>0</v>
      </c>
      <c r="AB4">
        <v>0</v>
      </c>
      <c r="AC4">
        <v>0</v>
      </c>
      <c r="AD4">
        <v>40.17</v>
      </c>
      <c r="AE4">
        <v>0</v>
      </c>
      <c r="AF4">
        <v>0</v>
      </c>
      <c r="AG4">
        <v>0</v>
      </c>
      <c r="AH4">
        <v>7.8</v>
      </c>
      <c r="AI4">
        <v>1</v>
      </c>
      <c r="AJ4">
        <v>1</v>
      </c>
      <c r="AK4">
        <v>1</v>
      </c>
      <c r="AL4">
        <v>5.15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6.44</v>
      </c>
      <c r="AU4" t="s">
        <v>3</v>
      </c>
      <c r="AV4">
        <v>1</v>
      </c>
      <c r="AW4">
        <v>2</v>
      </c>
      <c r="AX4">
        <v>39612696</v>
      </c>
      <c r="AY4">
        <v>1</v>
      </c>
      <c r="AZ4">
        <v>0</v>
      </c>
      <c r="BA4">
        <v>5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Y4*Source!I27</f>
        <v>9.0997200000000014</v>
      </c>
      <c r="CY4">
        <f t="shared" si="0"/>
        <v>40.17</v>
      </c>
      <c r="CZ4">
        <f t="shared" si="1"/>
        <v>7.8</v>
      </c>
      <c r="DA4">
        <f t="shared" si="2"/>
        <v>5.15</v>
      </c>
      <c r="DB4">
        <v>0</v>
      </c>
    </row>
    <row r="5" spans="1:106" x14ac:dyDescent="0.2">
      <c r="A5">
        <f>ROW(Source!A28)</f>
        <v>28</v>
      </c>
      <c r="B5">
        <v>39612628</v>
      </c>
      <c r="C5">
        <v>39612699</v>
      </c>
      <c r="D5">
        <v>37064878</v>
      </c>
      <c r="E5">
        <v>1</v>
      </c>
      <c r="F5">
        <v>1</v>
      </c>
      <c r="G5">
        <v>1</v>
      </c>
      <c r="H5">
        <v>1</v>
      </c>
      <c r="I5" t="s">
        <v>477</v>
      </c>
      <c r="J5" t="s">
        <v>3</v>
      </c>
      <c r="K5" t="s">
        <v>478</v>
      </c>
      <c r="L5">
        <v>1191</v>
      </c>
      <c r="N5">
        <v>1013</v>
      </c>
      <c r="O5" t="s">
        <v>474</v>
      </c>
      <c r="P5" t="s">
        <v>474</v>
      </c>
      <c r="Q5">
        <v>1</v>
      </c>
      <c r="W5">
        <v>0</v>
      </c>
      <c r="X5">
        <v>-1081351934</v>
      </c>
      <c r="Y5">
        <v>86.103999999999999</v>
      </c>
      <c r="AA5">
        <v>0</v>
      </c>
      <c r="AB5">
        <v>0</v>
      </c>
      <c r="AC5">
        <v>0</v>
      </c>
      <c r="AD5">
        <v>9.4</v>
      </c>
      <c r="AE5">
        <v>0</v>
      </c>
      <c r="AF5">
        <v>0</v>
      </c>
      <c r="AG5">
        <v>0</v>
      </c>
      <c r="AH5">
        <v>9.4</v>
      </c>
      <c r="AI5">
        <v>1</v>
      </c>
      <c r="AJ5">
        <v>1</v>
      </c>
      <c r="AK5">
        <v>1</v>
      </c>
      <c r="AL5">
        <v>1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3</v>
      </c>
      <c r="AT5">
        <v>107.63</v>
      </c>
      <c r="AU5" t="s">
        <v>40</v>
      </c>
      <c r="AV5">
        <v>1</v>
      </c>
      <c r="AW5">
        <v>2</v>
      </c>
      <c r="AX5">
        <v>39612704</v>
      </c>
      <c r="AY5">
        <v>1</v>
      </c>
      <c r="AZ5">
        <v>0</v>
      </c>
      <c r="BA5">
        <v>7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Y5*Source!I28</f>
        <v>25.831199999999999</v>
      </c>
      <c r="CY5">
        <f t="shared" si="0"/>
        <v>9.4</v>
      </c>
      <c r="CZ5">
        <f t="shared" si="1"/>
        <v>9.4</v>
      </c>
      <c r="DA5">
        <f t="shared" si="2"/>
        <v>1</v>
      </c>
      <c r="DB5">
        <v>0</v>
      </c>
    </row>
    <row r="6" spans="1:106" x14ac:dyDescent="0.2">
      <c r="A6">
        <f>ROW(Source!A28)</f>
        <v>28</v>
      </c>
      <c r="B6">
        <v>39612628</v>
      </c>
      <c r="C6">
        <v>39612699</v>
      </c>
      <c r="D6">
        <v>37064876</v>
      </c>
      <c r="E6">
        <v>1</v>
      </c>
      <c r="F6">
        <v>1</v>
      </c>
      <c r="G6">
        <v>1</v>
      </c>
      <c r="H6">
        <v>1</v>
      </c>
      <c r="I6" t="s">
        <v>479</v>
      </c>
      <c r="J6" t="s">
        <v>3</v>
      </c>
      <c r="K6" t="s">
        <v>480</v>
      </c>
      <c r="L6">
        <v>1191</v>
      </c>
      <c r="N6">
        <v>1013</v>
      </c>
      <c r="O6" t="s">
        <v>474</v>
      </c>
      <c r="P6" t="s">
        <v>474</v>
      </c>
      <c r="Q6">
        <v>1</v>
      </c>
      <c r="W6">
        <v>0</v>
      </c>
      <c r="X6">
        <v>-1417349443</v>
      </c>
      <c r="Y6">
        <v>53.17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1</v>
      </c>
      <c r="AJ6">
        <v>1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53.17</v>
      </c>
      <c r="AU6" t="s">
        <v>3</v>
      </c>
      <c r="AV6">
        <v>2</v>
      </c>
      <c r="AW6">
        <v>2</v>
      </c>
      <c r="AX6">
        <v>39612705</v>
      </c>
      <c r="AY6">
        <v>1</v>
      </c>
      <c r="AZ6">
        <v>2048</v>
      </c>
      <c r="BA6">
        <v>8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Y6*Source!I28</f>
        <v>15.951000000000001</v>
      </c>
      <c r="CY6">
        <f t="shared" si="0"/>
        <v>0</v>
      </c>
      <c r="CZ6">
        <f t="shared" si="1"/>
        <v>0</v>
      </c>
      <c r="DA6">
        <f t="shared" si="2"/>
        <v>1</v>
      </c>
      <c r="DB6">
        <v>0</v>
      </c>
    </row>
    <row r="7" spans="1:106" x14ac:dyDescent="0.2">
      <c r="A7">
        <f>ROW(Source!A28)</f>
        <v>28</v>
      </c>
      <c r="B7">
        <v>39612628</v>
      </c>
      <c r="C7">
        <v>39612699</v>
      </c>
      <c r="D7">
        <v>36882180</v>
      </c>
      <c r="E7">
        <v>1</v>
      </c>
      <c r="F7">
        <v>1</v>
      </c>
      <c r="G7">
        <v>1</v>
      </c>
      <c r="H7">
        <v>2</v>
      </c>
      <c r="I7" t="s">
        <v>481</v>
      </c>
      <c r="J7" t="s">
        <v>482</v>
      </c>
      <c r="K7" t="s">
        <v>483</v>
      </c>
      <c r="L7">
        <v>1368</v>
      </c>
      <c r="N7">
        <v>1011</v>
      </c>
      <c r="O7" t="s">
        <v>484</v>
      </c>
      <c r="P7" t="s">
        <v>484</v>
      </c>
      <c r="Q7">
        <v>1</v>
      </c>
      <c r="W7">
        <v>0</v>
      </c>
      <c r="X7">
        <v>92482457</v>
      </c>
      <c r="Y7">
        <v>42.536000000000001</v>
      </c>
      <c r="AA7">
        <v>0</v>
      </c>
      <c r="AB7">
        <v>96.89</v>
      </c>
      <c r="AC7">
        <v>13.5</v>
      </c>
      <c r="AD7">
        <v>0</v>
      </c>
      <c r="AE7">
        <v>0</v>
      </c>
      <c r="AF7">
        <v>96.89</v>
      </c>
      <c r="AG7">
        <v>13.5</v>
      </c>
      <c r="AH7">
        <v>0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3</v>
      </c>
      <c r="AT7">
        <v>53.17</v>
      </c>
      <c r="AU7" t="s">
        <v>40</v>
      </c>
      <c r="AV7">
        <v>0</v>
      </c>
      <c r="AW7">
        <v>2</v>
      </c>
      <c r="AX7">
        <v>39612706</v>
      </c>
      <c r="AY7">
        <v>1</v>
      </c>
      <c r="AZ7">
        <v>0</v>
      </c>
      <c r="BA7">
        <v>9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Y7*Source!I28</f>
        <v>12.7608</v>
      </c>
      <c r="CY7">
        <f>AB7</f>
        <v>96.89</v>
      </c>
      <c r="CZ7">
        <f>AF7</f>
        <v>96.89</v>
      </c>
      <c r="DA7">
        <f>AJ7</f>
        <v>1</v>
      </c>
      <c r="DB7">
        <v>0</v>
      </c>
    </row>
    <row r="8" spans="1:106" x14ac:dyDescent="0.2">
      <c r="A8">
        <f>ROW(Source!A28)</f>
        <v>28</v>
      </c>
      <c r="B8">
        <v>39612628</v>
      </c>
      <c r="C8">
        <v>39612699</v>
      </c>
      <c r="D8">
        <v>36807340</v>
      </c>
      <c r="E8">
        <v>1</v>
      </c>
      <c r="F8">
        <v>1</v>
      </c>
      <c r="G8">
        <v>1</v>
      </c>
      <c r="H8">
        <v>3</v>
      </c>
      <c r="I8" t="s">
        <v>485</v>
      </c>
      <c r="J8" t="s">
        <v>486</v>
      </c>
      <c r="K8" t="s">
        <v>487</v>
      </c>
      <c r="L8">
        <v>1339</v>
      </c>
      <c r="N8">
        <v>1007</v>
      </c>
      <c r="O8" t="s">
        <v>28</v>
      </c>
      <c r="P8" t="s">
        <v>28</v>
      </c>
      <c r="Q8">
        <v>1</v>
      </c>
      <c r="W8">
        <v>0</v>
      </c>
      <c r="X8">
        <v>-1019936957</v>
      </c>
      <c r="Y8">
        <v>0</v>
      </c>
      <c r="AA8">
        <v>485.9</v>
      </c>
      <c r="AB8">
        <v>0</v>
      </c>
      <c r="AC8">
        <v>0</v>
      </c>
      <c r="AD8">
        <v>0</v>
      </c>
      <c r="AE8">
        <v>485.9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3</v>
      </c>
      <c r="AT8">
        <v>0.26</v>
      </c>
      <c r="AU8" t="s">
        <v>39</v>
      </c>
      <c r="AV8">
        <v>0</v>
      </c>
      <c r="AW8">
        <v>2</v>
      </c>
      <c r="AX8">
        <v>39612707</v>
      </c>
      <c r="AY8">
        <v>1</v>
      </c>
      <c r="AZ8">
        <v>0</v>
      </c>
      <c r="BA8">
        <v>10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Y8*Source!I28</f>
        <v>0</v>
      </c>
      <c r="CY8">
        <f>AA8</f>
        <v>485.9</v>
      </c>
      <c r="CZ8">
        <f>AE8</f>
        <v>485.9</v>
      </c>
      <c r="DA8">
        <f>AI8</f>
        <v>1</v>
      </c>
      <c r="DB8">
        <v>0</v>
      </c>
    </row>
    <row r="9" spans="1:106" x14ac:dyDescent="0.2">
      <c r="A9">
        <f>ROW(Source!A29)</f>
        <v>29</v>
      </c>
      <c r="B9">
        <v>39612629</v>
      </c>
      <c r="C9">
        <v>39612699</v>
      </c>
      <c r="D9">
        <v>37064878</v>
      </c>
      <c r="E9">
        <v>1</v>
      </c>
      <c r="F9">
        <v>1</v>
      </c>
      <c r="G9">
        <v>1</v>
      </c>
      <c r="H9">
        <v>1</v>
      </c>
      <c r="I9" t="s">
        <v>477</v>
      </c>
      <c r="J9" t="s">
        <v>3</v>
      </c>
      <c r="K9" t="s">
        <v>478</v>
      </c>
      <c r="L9">
        <v>1191</v>
      </c>
      <c r="N9">
        <v>1013</v>
      </c>
      <c r="O9" t="s">
        <v>474</v>
      </c>
      <c r="P9" t="s">
        <v>474</v>
      </c>
      <c r="Q9">
        <v>1</v>
      </c>
      <c r="W9">
        <v>0</v>
      </c>
      <c r="X9">
        <v>-1081351934</v>
      </c>
      <c r="Y9">
        <v>86.103999999999999</v>
      </c>
      <c r="AA9">
        <v>0</v>
      </c>
      <c r="AB9">
        <v>0</v>
      </c>
      <c r="AC9">
        <v>0</v>
      </c>
      <c r="AD9">
        <v>48.41</v>
      </c>
      <c r="AE9">
        <v>0</v>
      </c>
      <c r="AF9">
        <v>0</v>
      </c>
      <c r="AG9">
        <v>0</v>
      </c>
      <c r="AH9">
        <v>9.4</v>
      </c>
      <c r="AI9">
        <v>1</v>
      </c>
      <c r="AJ9">
        <v>1</v>
      </c>
      <c r="AK9">
        <v>1</v>
      </c>
      <c r="AL9">
        <v>5.15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3</v>
      </c>
      <c r="AT9">
        <v>107.63</v>
      </c>
      <c r="AU9" t="s">
        <v>40</v>
      </c>
      <c r="AV9">
        <v>1</v>
      </c>
      <c r="AW9">
        <v>2</v>
      </c>
      <c r="AX9">
        <v>39612704</v>
      </c>
      <c r="AY9">
        <v>1</v>
      </c>
      <c r="AZ9">
        <v>0</v>
      </c>
      <c r="BA9">
        <v>12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Y9*Source!I29</f>
        <v>25.831199999999999</v>
      </c>
      <c r="CY9">
        <f>AD9</f>
        <v>48.41</v>
      </c>
      <c r="CZ9">
        <f>AH9</f>
        <v>9.4</v>
      </c>
      <c r="DA9">
        <f>AL9</f>
        <v>5.15</v>
      </c>
      <c r="DB9">
        <v>0</v>
      </c>
    </row>
    <row r="10" spans="1:106" x14ac:dyDescent="0.2">
      <c r="A10">
        <f>ROW(Source!A29)</f>
        <v>29</v>
      </c>
      <c r="B10">
        <v>39612629</v>
      </c>
      <c r="C10">
        <v>39612699</v>
      </c>
      <c r="D10">
        <v>37064876</v>
      </c>
      <c r="E10">
        <v>1</v>
      </c>
      <c r="F10">
        <v>1</v>
      </c>
      <c r="G10">
        <v>1</v>
      </c>
      <c r="H10">
        <v>1</v>
      </c>
      <c r="I10" t="s">
        <v>479</v>
      </c>
      <c r="J10" t="s">
        <v>3</v>
      </c>
      <c r="K10" t="s">
        <v>480</v>
      </c>
      <c r="L10">
        <v>1191</v>
      </c>
      <c r="N10">
        <v>1013</v>
      </c>
      <c r="O10" t="s">
        <v>474</v>
      </c>
      <c r="P10" t="s">
        <v>474</v>
      </c>
      <c r="Q10">
        <v>1</v>
      </c>
      <c r="W10">
        <v>0</v>
      </c>
      <c r="X10">
        <v>-1417349443</v>
      </c>
      <c r="Y10">
        <v>53.17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1</v>
      </c>
      <c r="AJ10">
        <v>1</v>
      </c>
      <c r="AK10">
        <v>5.15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53.17</v>
      </c>
      <c r="AU10" t="s">
        <v>3</v>
      </c>
      <c r="AV10">
        <v>2</v>
      </c>
      <c r="AW10">
        <v>2</v>
      </c>
      <c r="AX10">
        <v>39612705</v>
      </c>
      <c r="AY10">
        <v>1</v>
      </c>
      <c r="AZ10">
        <v>2048</v>
      </c>
      <c r="BA10">
        <v>13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Y10*Source!I29</f>
        <v>15.951000000000001</v>
      </c>
      <c r="CY10">
        <f>AD10</f>
        <v>0</v>
      </c>
      <c r="CZ10">
        <f>AH10</f>
        <v>0</v>
      </c>
      <c r="DA10">
        <f>AL10</f>
        <v>1</v>
      </c>
      <c r="DB10">
        <v>0</v>
      </c>
    </row>
    <row r="11" spans="1:106" x14ac:dyDescent="0.2">
      <c r="A11">
        <f>ROW(Source!A29)</f>
        <v>29</v>
      </c>
      <c r="B11">
        <v>39612629</v>
      </c>
      <c r="C11">
        <v>39612699</v>
      </c>
      <c r="D11">
        <v>36882180</v>
      </c>
      <c r="E11">
        <v>1</v>
      </c>
      <c r="F11">
        <v>1</v>
      </c>
      <c r="G11">
        <v>1</v>
      </c>
      <c r="H11">
        <v>2</v>
      </c>
      <c r="I11" t="s">
        <v>481</v>
      </c>
      <c r="J11" t="s">
        <v>482</v>
      </c>
      <c r="K11" t="s">
        <v>483</v>
      </c>
      <c r="L11">
        <v>1368</v>
      </c>
      <c r="N11">
        <v>1011</v>
      </c>
      <c r="O11" t="s">
        <v>484</v>
      </c>
      <c r="P11" t="s">
        <v>484</v>
      </c>
      <c r="Q11">
        <v>1</v>
      </c>
      <c r="W11">
        <v>0</v>
      </c>
      <c r="X11">
        <v>92482457</v>
      </c>
      <c r="Y11">
        <v>42.536000000000001</v>
      </c>
      <c r="AA11">
        <v>0</v>
      </c>
      <c r="AB11">
        <v>498.98</v>
      </c>
      <c r="AC11">
        <v>13.5</v>
      </c>
      <c r="AD11">
        <v>0</v>
      </c>
      <c r="AE11">
        <v>0</v>
      </c>
      <c r="AF11">
        <v>96.89</v>
      </c>
      <c r="AG11">
        <v>13.5</v>
      </c>
      <c r="AH11">
        <v>0</v>
      </c>
      <c r="AI11">
        <v>1</v>
      </c>
      <c r="AJ11">
        <v>5.15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3</v>
      </c>
      <c r="AT11">
        <v>53.17</v>
      </c>
      <c r="AU11" t="s">
        <v>40</v>
      </c>
      <c r="AV11">
        <v>0</v>
      </c>
      <c r="AW11">
        <v>2</v>
      </c>
      <c r="AX11">
        <v>39612706</v>
      </c>
      <c r="AY11">
        <v>1</v>
      </c>
      <c r="AZ11">
        <v>0</v>
      </c>
      <c r="BA11">
        <v>14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Y11*Source!I29</f>
        <v>12.7608</v>
      </c>
      <c r="CY11">
        <f>AB11</f>
        <v>498.98</v>
      </c>
      <c r="CZ11">
        <f>AF11</f>
        <v>96.89</v>
      </c>
      <c r="DA11">
        <f>AJ11</f>
        <v>5.15</v>
      </c>
      <c r="DB11">
        <v>0</v>
      </c>
    </row>
    <row r="12" spans="1:106" x14ac:dyDescent="0.2">
      <c r="A12">
        <f>ROW(Source!A29)</f>
        <v>29</v>
      </c>
      <c r="B12">
        <v>39612629</v>
      </c>
      <c r="C12">
        <v>39612699</v>
      </c>
      <c r="D12">
        <v>36807340</v>
      </c>
      <c r="E12">
        <v>1</v>
      </c>
      <c r="F12">
        <v>1</v>
      </c>
      <c r="G12">
        <v>1</v>
      </c>
      <c r="H12">
        <v>3</v>
      </c>
      <c r="I12" t="s">
        <v>485</v>
      </c>
      <c r="J12" t="s">
        <v>486</v>
      </c>
      <c r="K12" t="s">
        <v>487</v>
      </c>
      <c r="L12">
        <v>1339</v>
      </c>
      <c r="N12">
        <v>1007</v>
      </c>
      <c r="O12" t="s">
        <v>28</v>
      </c>
      <c r="P12" t="s">
        <v>28</v>
      </c>
      <c r="Q12">
        <v>1</v>
      </c>
      <c r="W12">
        <v>0</v>
      </c>
      <c r="X12">
        <v>-1019936957</v>
      </c>
      <c r="Y12">
        <v>0</v>
      </c>
      <c r="AA12">
        <v>2502.39</v>
      </c>
      <c r="AB12">
        <v>0</v>
      </c>
      <c r="AC12">
        <v>0</v>
      </c>
      <c r="AD12">
        <v>0</v>
      </c>
      <c r="AE12">
        <v>485.9</v>
      </c>
      <c r="AF12">
        <v>0</v>
      </c>
      <c r="AG12">
        <v>0</v>
      </c>
      <c r="AH12">
        <v>0</v>
      </c>
      <c r="AI12">
        <v>5.15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3</v>
      </c>
      <c r="AT12">
        <v>0.26</v>
      </c>
      <c r="AU12" t="s">
        <v>39</v>
      </c>
      <c r="AV12">
        <v>0</v>
      </c>
      <c r="AW12">
        <v>2</v>
      </c>
      <c r="AX12">
        <v>39612707</v>
      </c>
      <c r="AY12">
        <v>1</v>
      </c>
      <c r="AZ12">
        <v>0</v>
      </c>
      <c r="BA12">
        <v>15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Y12*Source!I29</f>
        <v>0</v>
      </c>
      <c r="CY12">
        <f>AA12</f>
        <v>2502.39</v>
      </c>
      <c r="CZ12">
        <f>AE12</f>
        <v>485.9</v>
      </c>
      <c r="DA12">
        <f>AI12</f>
        <v>5.15</v>
      </c>
      <c r="DB12">
        <v>0</v>
      </c>
    </row>
    <row r="13" spans="1:106" x14ac:dyDescent="0.2">
      <c r="A13">
        <f>ROW(Source!A30)</f>
        <v>30</v>
      </c>
      <c r="B13">
        <v>39612628</v>
      </c>
      <c r="C13">
        <v>39614280</v>
      </c>
      <c r="D13">
        <v>37066837</v>
      </c>
      <c r="E13">
        <v>1</v>
      </c>
      <c r="F13">
        <v>1</v>
      </c>
      <c r="G13">
        <v>1</v>
      </c>
      <c r="H13">
        <v>1</v>
      </c>
      <c r="I13" t="s">
        <v>488</v>
      </c>
      <c r="J13" t="s">
        <v>3</v>
      </c>
      <c r="K13" t="s">
        <v>489</v>
      </c>
      <c r="L13">
        <v>1191</v>
      </c>
      <c r="N13">
        <v>1013</v>
      </c>
      <c r="O13" t="s">
        <v>474</v>
      </c>
      <c r="P13" t="s">
        <v>474</v>
      </c>
      <c r="Q13">
        <v>1</v>
      </c>
      <c r="W13">
        <v>0</v>
      </c>
      <c r="X13">
        <v>1850719656</v>
      </c>
      <c r="Y13">
        <v>76.38</v>
      </c>
      <c r="AA13">
        <v>0</v>
      </c>
      <c r="AB13">
        <v>0</v>
      </c>
      <c r="AC13">
        <v>0</v>
      </c>
      <c r="AD13">
        <v>8.31</v>
      </c>
      <c r="AE13">
        <v>0</v>
      </c>
      <c r="AF13">
        <v>0</v>
      </c>
      <c r="AG13">
        <v>0</v>
      </c>
      <c r="AH13">
        <v>8.31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3</v>
      </c>
      <c r="AT13">
        <v>76.38</v>
      </c>
      <c r="AU13" t="s">
        <v>3</v>
      </c>
      <c r="AV13">
        <v>1</v>
      </c>
      <c r="AW13">
        <v>2</v>
      </c>
      <c r="AX13">
        <v>39614281</v>
      </c>
      <c r="AY13">
        <v>1</v>
      </c>
      <c r="AZ13">
        <v>0</v>
      </c>
      <c r="BA13">
        <v>17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Y13*Source!I30</f>
        <v>45.827999999999996</v>
      </c>
      <c r="CY13">
        <f>AD13</f>
        <v>8.31</v>
      </c>
      <c r="CZ13">
        <f>AH13</f>
        <v>8.31</v>
      </c>
      <c r="DA13">
        <f>AL13</f>
        <v>1</v>
      </c>
      <c r="DB13">
        <v>0</v>
      </c>
    </row>
    <row r="14" spans="1:106" x14ac:dyDescent="0.2">
      <c r="A14">
        <f>ROW(Source!A30)</f>
        <v>30</v>
      </c>
      <c r="B14">
        <v>39612628</v>
      </c>
      <c r="C14">
        <v>39614280</v>
      </c>
      <c r="D14">
        <v>37064876</v>
      </c>
      <c r="E14">
        <v>1</v>
      </c>
      <c r="F14">
        <v>1</v>
      </c>
      <c r="G14">
        <v>1</v>
      </c>
      <c r="H14">
        <v>1</v>
      </c>
      <c r="I14" t="s">
        <v>479</v>
      </c>
      <c r="J14" t="s">
        <v>3</v>
      </c>
      <c r="K14" t="s">
        <v>480</v>
      </c>
      <c r="L14">
        <v>1191</v>
      </c>
      <c r="N14">
        <v>1013</v>
      </c>
      <c r="O14" t="s">
        <v>474</v>
      </c>
      <c r="P14" t="s">
        <v>474</v>
      </c>
      <c r="Q14">
        <v>1</v>
      </c>
      <c r="W14">
        <v>0</v>
      </c>
      <c r="X14">
        <v>-1417349443</v>
      </c>
      <c r="Y14">
        <v>0.26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3</v>
      </c>
      <c r="AT14">
        <v>0.26</v>
      </c>
      <c r="AU14" t="s">
        <v>3</v>
      </c>
      <c r="AV14">
        <v>2</v>
      </c>
      <c r="AW14">
        <v>2</v>
      </c>
      <c r="AX14">
        <v>39614282</v>
      </c>
      <c r="AY14">
        <v>1</v>
      </c>
      <c r="AZ14">
        <v>0</v>
      </c>
      <c r="BA14">
        <v>18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Y14*Source!I30</f>
        <v>0.156</v>
      </c>
      <c r="CY14">
        <f>AD14</f>
        <v>0</v>
      </c>
      <c r="CZ14">
        <f>AH14</f>
        <v>0</v>
      </c>
      <c r="DA14">
        <f>AL14</f>
        <v>1</v>
      </c>
      <c r="DB14">
        <v>0</v>
      </c>
    </row>
    <row r="15" spans="1:106" x14ac:dyDescent="0.2">
      <c r="A15">
        <f>ROW(Source!A30)</f>
        <v>30</v>
      </c>
      <c r="B15">
        <v>39612628</v>
      </c>
      <c r="C15">
        <v>39614280</v>
      </c>
      <c r="D15">
        <v>36882452</v>
      </c>
      <c r="E15">
        <v>1</v>
      </c>
      <c r="F15">
        <v>1</v>
      </c>
      <c r="G15">
        <v>1</v>
      </c>
      <c r="H15">
        <v>2</v>
      </c>
      <c r="I15" t="s">
        <v>490</v>
      </c>
      <c r="J15" t="s">
        <v>491</v>
      </c>
      <c r="K15" t="s">
        <v>492</v>
      </c>
      <c r="L15">
        <v>1368</v>
      </c>
      <c r="N15">
        <v>1011</v>
      </c>
      <c r="O15" t="s">
        <v>484</v>
      </c>
      <c r="P15" t="s">
        <v>484</v>
      </c>
      <c r="Q15">
        <v>1</v>
      </c>
      <c r="W15">
        <v>0</v>
      </c>
      <c r="X15">
        <v>1188625873</v>
      </c>
      <c r="Y15">
        <v>0.26</v>
      </c>
      <c r="AA15">
        <v>0</v>
      </c>
      <c r="AB15">
        <v>31.26</v>
      </c>
      <c r="AC15">
        <v>13.5</v>
      </c>
      <c r="AD15">
        <v>0</v>
      </c>
      <c r="AE15">
        <v>0</v>
      </c>
      <c r="AF15">
        <v>31.26</v>
      </c>
      <c r="AG15">
        <v>13.5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3</v>
      </c>
      <c r="AT15">
        <v>0.26</v>
      </c>
      <c r="AU15" t="s">
        <v>3</v>
      </c>
      <c r="AV15">
        <v>0</v>
      </c>
      <c r="AW15">
        <v>2</v>
      </c>
      <c r="AX15">
        <v>39614283</v>
      </c>
      <c r="AY15">
        <v>1</v>
      </c>
      <c r="AZ15">
        <v>0</v>
      </c>
      <c r="BA15">
        <v>19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Y15*Source!I30</f>
        <v>0.156</v>
      </c>
      <c r="CY15">
        <f>AB15</f>
        <v>31.26</v>
      </c>
      <c r="CZ15">
        <f>AF15</f>
        <v>31.26</v>
      </c>
      <c r="DA15">
        <f>AJ15</f>
        <v>1</v>
      </c>
      <c r="DB15">
        <v>0</v>
      </c>
    </row>
    <row r="16" spans="1:106" x14ac:dyDescent="0.2">
      <c r="A16">
        <f>ROW(Source!A30)</f>
        <v>30</v>
      </c>
      <c r="B16">
        <v>39612628</v>
      </c>
      <c r="C16">
        <v>39614280</v>
      </c>
      <c r="D16">
        <v>36883789</v>
      </c>
      <c r="E16">
        <v>1</v>
      </c>
      <c r="F16">
        <v>1</v>
      </c>
      <c r="G16">
        <v>1</v>
      </c>
      <c r="H16">
        <v>2</v>
      </c>
      <c r="I16" t="s">
        <v>493</v>
      </c>
      <c r="J16" t="s">
        <v>494</v>
      </c>
      <c r="K16" t="s">
        <v>495</v>
      </c>
      <c r="L16">
        <v>1368</v>
      </c>
      <c r="N16">
        <v>1011</v>
      </c>
      <c r="O16" t="s">
        <v>484</v>
      </c>
      <c r="P16" t="s">
        <v>484</v>
      </c>
      <c r="Q16">
        <v>1</v>
      </c>
      <c r="W16">
        <v>0</v>
      </c>
      <c r="X16">
        <v>792402865</v>
      </c>
      <c r="Y16">
        <v>6.5</v>
      </c>
      <c r="AA16">
        <v>0</v>
      </c>
      <c r="AB16">
        <v>1.2</v>
      </c>
      <c r="AC16">
        <v>0</v>
      </c>
      <c r="AD16">
        <v>0</v>
      </c>
      <c r="AE16">
        <v>0</v>
      </c>
      <c r="AF16">
        <v>1.2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3</v>
      </c>
      <c r="AT16">
        <v>6.5</v>
      </c>
      <c r="AU16" t="s">
        <v>3</v>
      </c>
      <c r="AV16">
        <v>0</v>
      </c>
      <c r="AW16">
        <v>2</v>
      </c>
      <c r="AX16">
        <v>39614284</v>
      </c>
      <c r="AY16">
        <v>1</v>
      </c>
      <c r="AZ16">
        <v>0</v>
      </c>
      <c r="BA16">
        <v>20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Y16*Source!I30</f>
        <v>3.9</v>
      </c>
      <c r="CY16">
        <f>AB16</f>
        <v>1.2</v>
      </c>
      <c r="CZ16">
        <f>AF16</f>
        <v>1.2</v>
      </c>
      <c r="DA16">
        <f>AJ16</f>
        <v>1</v>
      </c>
      <c r="DB16">
        <v>0</v>
      </c>
    </row>
    <row r="17" spans="1:106" x14ac:dyDescent="0.2">
      <c r="A17">
        <f>ROW(Source!A30)</f>
        <v>30</v>
      </c>
      <c r="B17">
        <v>39612628</v>
      </c>
      <c r="C17">
        <v>39614280</v>
      </c>
      <c r="D17">
        <v>36800140</v>
      </c>
      <c r="E17">
        <v>1</v>
      </c>
      <c r="F17">
        <v>1</v>
      </c>
      <c r="G17">
        <v>1</v>
      </c>
      <c r="H17">
        <v>3</v>
      </c>
      <c r="I17" t="s">
        <v>496</v>
      </c>
      <c r="J17" t="s">
        <v>497</v>
      </c>
      <c r="K17" t="s">
        <v>498</v>
      </c>
      <c r="L17">
        <v>1339</v>
      </c>
      <c r="N17">
        <v>1007</v>
      </c>
      <c r="O17" t="s">
        <v>28</v>
      </c>
      <c r="P17" t="s">
        <v>28</v>
      </c>
      <c r="Q17">
        <v>1</v>
      </c>
      <c r="W17">
        <v>0</v>
      </c>
      <c r="X17">
        <v>1706747518</v>
      </c>
      <c r="Y17">
        <v>0.85</v>
      </c>
      <c r="AA17">
        <v>38.51</v>
      </c>
      <c r="AB17">
        <v>0</v>
      </c>
      <c r="AC17">
        <v>0</v>
      </c>
      <c r="AD17">
        <v>0</v>
      </c>
      <c r="AE17">
        <v>38.51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3</v>
      </c>
      <c r="AT17">
        <v>0.85</v>
      </c>
      <c r="AU17" t="s">
        <v>3</v>
      </c>
      <c r="AV17">
        <v>0</v>
      </c>
      <c r="AW17">
        <v>2</v>
      </c>
      <c r="AX17">
        <v>39614285</v>
      </c>
      <c r="AY17">
        <v>1</v>
      </c>
      <c r="AZ17">
        <v>0</v>
      </c>
      <c r="BA17">
        <v>21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Y17*Source!I30</f>
        <v>0.51</v>
      </c>
      <c r="CY17">
        <f>AA17</f>
        <v>38.51</v>
      </c>
      <c r="CZ17">
        <f>AE17</f>
        <v>38.51</v>
      </c>
      <c r="DA17">
        <f>AI17</f>
        <v>1</v>
      </c>
      <c r="DB17">
        <v>0</v>
      </c>
    </row>
    <row r="18" spans="1:106" x14ac:dyDescent="0.2">
      <c r="A18">
        <f>ROW(Source!A30)</f>
        <v>30</v>
      </c>
      <c r="B18">
        <v>39612628</v>
      </c>
      <c r="C18">
        <v>39614280</v>
      </c>
      <c r="D18">
        <v>36800159</v>
      </c>
      <c r="E18">
        <v>1</v>
      </c>
      <c r="F18">
        <v>1</v>
      </c>
      <c r="G18">
        <v>1</v>
      </c>
      <c r="H18">
        <v>3</v>
      </c>
      <c r="I18" t="s">
        <v>499</v>
      </c>
      <c r="J18" t="s">
        <v>500</v>
      </c>
      <c r="K18" t="s">
        <v>501</v>
      </c>
      <c r="L18">
        <v>1339</v>
      </c>
      <c r="N18">
        <v>1007</v>
      </c>
      <c r="O18" t="s">
        <v>28</v>
      </c>
      <c r="P18" t="s">
        <v>28</v>
      </c>
      <c r="Q18">
        <v>1</v>
      </c>
      <c r="W18">
        <v>0</v>
      </c>
      <c r="X18">
        <v>1262771840</v>
      </c>
      <c r="Y18">
        <v>5.4</v>
      </c>
      <c r="AA18">
        <v>6.22</v>
      </c>
      <c r="AB18">
        <v>0</v>
      </c>
      <c r="AC18">
        <v>0</v>
      </c>
      <c r="AD18">
        <v>0</v>
      </c>
      <c r="AE18">
        <v>6.22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3</v>
      </c>
      <c r="AT18">
        <v>5.4</v>
      </c>
      <c r="AU18" t="s">
        <v>3</v>
      </c>
      <c r="AV18">
        <v>0</v>
      </c>
      <c r="AW18">
        <v>2</v>
      </c>
      <c r="AX18">
        <v>39614286</v>
      </c>
      <c r="AY18">
        <v>1</v>
      </c>
      <c r="AZ18">
        <v>0</v>
      </c>
      <c r="BA18">
        <v>22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Y18*Source!I30</f>
        <v>3.24</v>
      </c>
      <c r="CY18">
        <f>AA18</f>
        <v>6.22</v>
      </c>
      <c r="CZ18">
        <f>AE18</f>
        <v>6.22</v>
      </c>
      <c r="DA18">
        <f>AI18</f>
        <v>1</v>
      </c>
      <c r="DB18">
        <v>0</v>
      </c>
    </row>
    <row r="19" spans="1:106" x14ac:dyDescent="0.2">
      <c r="A19">
        <f>ROW(Source!A31)</f>
        <v>31</v>
      </c>
      <c r="B19">
        <v>39612629</v>
      </c>
      <c r="C19">
        <v>39614280</v>
      </c>
      <c r="D19">
        <v>37066837</v>
      </c>
      <c r="E19">
        <v>1</v>
      </c>
      <c r="F19">
        <v>1</v>
      </c>
      <c r="G19">
        <v>1</v>
      </c>
      <c r="H19">
        <v>1</v>
      </c>
      <c r="I19" t="s">
        <v>488</v>
      </c>
      <c r="J19" t="s">
        <v>3</v>
      </c>
      <c r="K19" t="s">
        <v>489</v>
      </c>
      <c r="L19">
        <v>1191</v>
      </c>
      <c r="N19">
        <v>1013</v>
      </c>
      <c r="O19" t="s">
        <v>474</v>
      </c>
      <c r="P19" t="s">
        <v>474</v>
      </c>
      <c r="Q19">
        <v>1</v>
      </c>
      <c r="W19">
        <v>0</v>
      </c>
      <c r="X19">
        <v>1850719656</v>
      </c>
      <c r="Y19">
        <v>76.38</v>
      </c>
      <c r="AA19">
        <v>0</v>
      </c>
      <c r="AB19">
        <v>0</v>
      </c>
      <c r="AC19">
        <v>0</v>
      </c>
      <c r="AD19">
        <v>42.8</v>
      </c>
      <c r="AE19">
        <v>0</v>
      </c>
      <c r="AF19">
        <v>0</v>
      </c>
      <c r="AG19">
        <v>0</v>
      </c>
      <c r="AH19">
        <v>8.31</v>
      </c>
      <c r="AI19">
        <v>1</v>
      </c>
      <c r="AJ19">
        <v>1</v>
      </c>
      <c r="AK19">
        <v>1</v>
      </c>
      <c r="AL19">
        <v>5.15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3</v>
      </c>
      <c r="AT19">
        <v>76.38</v>
      </c>
      <c r="AU19" t="s">
        <v>3</v>
      </c>
      <c r="AV19">
        <v>1</v>
      </c>
      <c r="AW19">
        <v>2</v>
      </c>
      <c r="AX19">
        <v>39614281</v>
      </c>
      <c r="AY19">
        <v>1</v>
      </c>
      <c r="AZ19">
        <v>0</v>
      </c>
      <c r="BA19">
        <v>24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Y19*Source!I31</f>
        <v>45.827999999999996</v>
      </c>
      <c r="CY19">
        <f>AD19</f>
        <v>42.8</v>
      </c>
      <c r="CZ19">
        <f>AH19</f>
        <v>8.31</v>
      </c>
      <c r="DA19">
        <f>AL19</f>
        <v>5.15</v>
      </c>
      <c r="DB19">
        <v>0</v>
      </c>
    </row>
    <row r="20" spans="1:106" x14ac:dyDescent="0.2">
      <c r="A20">
        <f>ROW(Source!A31)</f>
        <v>31</v>
      </c>
      <c r="B20">
        <v>39612629</v>
      </c>
      <c r="C20">
        <v>39614280</v>
      </c>
      <c r="D20">
        <v>37064876</v>
      </c>
      <c r="E20">
        <v>1</v>
      </c>
      <c r="F20">
        <v>1</v>
      </c>
      <c r="G20">
        <v>1</v>
      </c>
      <c r="H20">
        <v>1</v>
      </c>
      <c r="I20" t="s">
        <v>479</v>
      </c>
      <c r="J20" t="s">
        <v>3</v>
      </c>
      <c r="K20" t="s">
        <v>480</v>
      </c>
      <c r="L20">
        <v>1191</v>
      </c>
      <c r="N20">
        <v>1013</v>
      </c>
      <c r="O20" t="s">
        <v>474</v>
      </c>
      <c r="P20" t="s">
        <v>474</v>
      </c>
      <c r="Q20">
        <v>1</v>
      </c>
      <c r="W20">
        <v>0</v>
      </c>
      <c r="X20">
        <v>-1417349443</v>
      </c>
      <c r="Y20">
        <v>0.26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1</v>
      </c>
      <c r="AJ20">
        <v>1</v>
      </c>
      <c r="AK20">
        <v>5.15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3</v>
      </c>
      <c r="AT20">
        <v>0.26</v>
      </c>
      <c r="AU20" t="s">
        <v>3</v>
      </c>
      <c r="AV20">
        <v>2</v>
      </c>
      <c r="AW20">
        <v>2</v>
      </c>
      <c r="AX20">
        <v>39614282</v>
      </c>
      <c r="AY20">
        <v>1</v>
      </c>
      <c r="AZ20">
        <v>0</v>
      </c>
      <c r="BA20">
        <v>25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Y20*Source!I31</f>
        <v>0.156</v>
      </c>
      <c r="CY20">
        <f>AD20</f>
        <v>0</v>
      </c>
      <c r="CZ20">
        <f>AH20</f>
        <v>0</v>
      </c>
      <c r="DA20">
        <f>AL20</f>
        <v>1</v>
      </c>
      <c r="DB20">
        <v>0</v>
      </c>
    </row>
    <row r="21" spans="1:106" x14ac:dyDescent="0.2">
      <c r="A21">
        <f>ROW(Source!A31)</f>
        <v>31</v>
      </c>
      <c r="B21">
        <v>39612629</v>
      </c>
      <c r="C21">
        <v>39614280</v>
      </c>
      <c r="D21">
        <v>36882452</v>
      </c>
      <c r="E21">
        <v>1</v>
      </c>
      <c r="F21">
        <v>1</v>
      </c>
      <c r="G21">
        <v>1</v>
      </c>
      <c r="H21">
        <v>2</v>
      </c>
      <c r="I21" t="s">
        <v>490</v>
      </c>
      <c r="J21" t="s">
        <v>491</v>
      </c>
      <c r="K21" t="s">
        <v>492</v>
      </c>
      <c r="L21">
        <v>1368</v>
      </c>
      <c r="N21">
        <v>1011</v>
      </c>
      <c r="O21" t="s">
        <v>484</v>
      </c>
      <c r="P21" t="s">
        <v>484</v>
      </c>
      <c r="Q21">
        <v>1</v>
      </c>
      <c r="W21">
        <v>0</v>
      </c>
      <c r="X21">
        <v>1188625873</v>
      </c>
      <c r="Y21">
        <v>0.26</v>
      </c>
      <c r="AA21">
        <v>0</v>
      </c>
      <c r="AB21">
        <v>160.99</v>
      </c>
      <c r="AC21">
        <v>13.5</v>
      </c>
      <c r="AD21">
        <v>0</v>
      </c>
      <c r="AE21">
        <v>0</v>
      </c>
      <c r="AF21">
        <v>31.26</v>
      </c>
      <c r="AG21">
        <v>13.5</v>
      </c>
      <c r="AH21">
        <v>0</v>
      </c>
      <c r="AI21">
        <v>1</v>
      </c>
      <c r="AJ21">
        <v>5.15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3</v>
      </c>
      <c r="AT21">
        <v>0.26</v>
      </c>
      <c r="AU21" t="s">
        <v>3</v>
      </c>
      <c r="AV21">
        <v>0</v>
      </c>
      <c r="AW21">
        <v>2</v>
      </c>
      <c r="AX21">
        <v>39614283</v>
      </c>
      <c r="AY21">
        <v>1</v>
      </c>
      <c r="AZ21">
        <v>0</v>
      </c>
      <c r="BA21">
        <v>26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Y21*Source!I31</f>
        <v>0.156</v>
      </c>
      <c r="CY21">
        <f>AB21</f>
        <v>160.99</v>
      </c>
      <c r="CZ21">
        <f>AF21</f>
        <v>31.26</v>
      </c>
      <c r="DA21">
        <f>AJ21</f>
        <v>5.15</v>
      </c>
      <c r="DB21">
        <v>0</v>
      </c>
    </row>
    <row r="22" spans="1:106" x14ac:dyDescent="0.2">
      <c r="A22">
        <f>ROW(Source!A31)</f>
        <v>31</v>
      </c>
      <c r="B22">
        <v>39612629</v>
      </c>
      <c r="C22">
        <v>39614280</v>
      </c>
      <c r="D22">
        <v>36883789</v>
      </c>
      <c r="E22">
        <v>1</v>
      </c>
      <c r="F22">
        <v>1</v>
      </c>
      <c r="G22">
        <v>1</v>
      </c>
      <c r="H22">
        <v>2</v>
      </c>
      <c r="I22" t="s">
        <v>493</v>
      </c>
      <c r="J22" t="s">
        <v>494</v>
      </c>
      <c r="K22" t="s">
        <v>495</v>
      </c>
      <c r="L22">
        <v>1368</v>
      </c>
      <c r="N22">
        <v>1011</v>
      </c>
      <c r="O22" t="s">
        <v>484</v>
      </c>
      <c r="P22" t="s">
        <v>484</v>
      </c>
      <c r="Q22">
        <v>1</v>
      </c>
      <c r="W22">
        <v>0</v>
      </c>
      <c r="X22">
        <v>792402865</v>
      </c>
      <c r="Y22">
        <v>6.5</v>
      </c>
      <c r="AA22">
        <v>0</v>
      </c>
      <c r="AB22">
        <v>6.18</v>
      </c>
      <c r="AC22">
        <v>0</v>
      </c>
      <c r="AD22">
        <v>0</v>
      </c>
      <c r="AE22">
        <v>0</v>
      </c>
      <c r="AF22">
        <v>1.2</v>
      </c>
      <c r="AG22">
        <v>0</v>
      </c>
      <c r="AH22">
        <v>0</v>
      </c>
      <c r="AI22">
        <v>1</v>
      </c>
      <c r="AJ22">
        <v>5.15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3</v>
      </c>
      <c r="AT22">
        <v>6.5</v>
      </c>
      <c r="AU22" t="s">
        <v>3</v>
      </c>
      <c r="AV22">
        <v>0</v>
      </c>
      <c r="AW22">
        <v>2</v>
      </c>
      <c r="AX22">
        <v>39614284</v>
      </c>
      <c r="AY22">
        <v>1</v>
      </c>
      <c r="AZ22">
        <v>0</v>
      </c>
      <c r="BA22">
        <v>27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Y22*Source!I31</f>
        <v>3.9</v>
      </c>
      <c r="CY22">
        <f>AB22</f>
        <v>6.18</v>
      </c>
      <c r="CZ22">
        <f>AF22</f>
        <v>1.2</v>
      </c>
      <c r="DA22">
        <f>AJ22</f>
        <v>5.15</v>
      </c>
      <c r="DB22">
        <v>0</v>
      </c>
    </row>
    <row r="23" spans="1:106" x14ac:dyDescent="0.2">
      <c r="A23">
        <f>ROW(Source!A31)</f>
        <v>31</v>
      </c>
      <c r="B23">
        <v>39612629</v>
      </c>
      <c r="C23">
        <v>39614280</v>
      </c>
      <c r="D23">
        <v>36800140</v>
      </c>
      <c r="E23">
        <v>1</v>
      </c>
      <c r="F23">
        <v>1</v>
      </c>
      <c r="G23">
        <v>1</v>
      </c>
      <c r="H23">
        <v>3</v>
      </c>
      <c r="I23" t="s">
        <v>496</v>
      </c>
      <c r="J23" t="s">
        <v>497</v>
      </c>
      <c r="K23" t="s">
        <v>498</v>
      </c>
      <c r="L23">
        <v>1339</v>
      </c>
      <c r="N23">
        <v>1007</v>
      </c>
      <c r="O23" t="s">
        <v>28</v>
      </c>
      <c r="P23" t="s">
        <v>28</v>
      </c>
      <c r="Q23">
        <v>1</v>
      </c>
      <c r="W23">
        <v>0</v>
      </c>
      <c r="X23">
        <v>1706747518</v>
      </c>
      <c r="Y23">
        <v>0.85</v>
      </c>
      <c r="AA23">
        <v>198.33</v>
      </c>
      <c r="AB23">
        <v>0</v>
      </c>
      <c r="AC23">
        <v>0</v>
      </c>
      <c r="AD23">
        <v>0</v>
      </c>
      <c r="AE23">
        <v>38.51</v>
      </c>
      <c r="AF23">
        <v>0</v>
      </c>
      <c r="AG23">
        <v>0</v>
      </c>
      <c r="AH23">
        <v>0</v>
      </c>
      <c r="AI23">
        <v>5.15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3</v>
      </c>
      <c r="AT23">
        <v>0.85</v>
      </c>
      <c r="AU23" t="s">
        <v>3</v>
      </c>
      <c r="AV23">
        <v>0</v>
      </c>
      <c r="AW23">
        <v>2</v>
      </c>
      <c r="AX23">
        <v>39614285</v>
      </c>
      <c r="AY23">
        <v>1</v>
      </c>
      <c r="AZ23">
        <v>0</v>
      </c>
      <c r="BA23">
        <v>28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Y23*Source!I31</f>
        <v>0.51</v>
      </c>
      <c r="CY23">
        <f>AA23</f>
        <v>198.33</v>
      </c>
      <c r="CZ23">
        <f>AE23</f>
        <v>38.51</v>
      </c>
      <c r="DA23">
        <f>AI23</f>
        <v>5.15</v>
      </c>
      <c r="DB23">
        <v>0</v>
      </c>
    </row>
    <row r="24" spans="1:106" x14ac:dyDescent="0.2">
      <c r="A24">
        <f>ROW(Source!A31)</f>
        <v>31</v>
      </c>
      <c r="B24">
        <v>39612629</v>
      </c>
      <c r="C24">
        <v>39614280</v>
      </c>
      <c r="D24">
        <v>36800159</v>
      </c>
      <c r="E24">
        <v>1</v>
      </c>
      <c r="F24">
        <v>1</v>
      </c>
      <c r="G24">
        <v>1</v>
      </c>
      <c r="H24">
        <v>3</v>
      </c>
      <c r="I24" t="s">
        <v>499</v>
      </c>
      <c r="J24" t="s">
        <v>500</v>
      </c>
      <c r="K24" t="s">
        <v>501</v>
      </c>
      <c r="L24">
        <v>1339</v>
      </c>
      <c r="N24">
        <v>1007</v>
      </c>
      <c r="O24" t="s">
        <v>28</v>
      </c>
      <c r="P24" t="s">
        <v>28</v>
      </c>
      <c r="Q24">
        <v>1</v>
      </c>
      <c r="W24">
        <v>0</v>
      </c>
      <c r="X24">
        <v>1262771840</v>
      </c>
      <c r="Y24">
        <v>5.4</v>
      </c>
      <c r="AA24">
        <v>32.03</v>
      </c>
      <c r="AB24">
        <v>0</v>
      </c>
      <c r="AC24">
        <v>0</v>
      </c>
      <c r="AD24">
        <v>0</v>
      </c>
      <c r="AE24">
        <v>6.22</v>
      </c>
      <c r="AF24">
        <v>0</v>
      </c>
      <c r="AG24">
        <v>0</v>
      </c>
      <c r="AH24">
        <v>0</v>
      </c>
      <c r="AI24">
        <v>5.15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3</v>
      </c>
      <c r="AT24">
        <v>5.4</v>
      </c>
      <c r="AU24" t="s">
        <v>3</v>
      </c>
      <c r="AV24">
        <v>0</v>
      </c>
      <c r="AW24">
        <v>2</v>
      </c>
      <c r="AX24">
        <v>39614286</v>
      </c>
      <c r="AY24">
        <v>1</v>
      </c>
      <c r="AZ24">
        <v>0</v>
      </c>
      <c r="BA24">
        <v>29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Y24*Source!I31</f>
        <v>3.24</v>
      </c>
      <c r="CY24">
        <f>AA24</f>
        <v>32.03</v>
      </c>
      <c r="CZ24">
        <f>AE24</f>
        <v>6.22</v>
      </c>
      <c r="DA24">
        <f>AI24</f>
        <v>5.15</v>
      </c>
      <c r="DB24">
        <v>0</v>
      </c>
    </row>
    <row r="25" spans="1:106" x14ac:dyDescent="0.2">
      <c r="A25">
        <f>ROW(Source!A32)</f>
        <v>32</v>
      </c>
      <c r="B25">
        <v>39612628</v>
      </c>
      <c r="C25">
        <v>39612710</v>
      </c>
      <c r="D25">
        <v>37064998</v>
      </c>
      <c r="E25">
        <v>1</v>
      </c>
      <c r="F25">
        <v>1</v>
      </c>
      <c r="G25">
        <v>1</v>
      </c>
      <c r="H25">
        <v>1</v>
      </c>
      <c r="I25" t="s">
        <v>475</v>
      </c>
      <c r="J25" t="s">
        <v>3</v>
      </c>
      <c r="K25" t="s">
        <v>476</v>
      </c>
      <c r="L25">
        <v>1191</v>
      </c>
      <c r="N25">
        <v>1013</v>
      </c>
      <c r="O25" t="s">
        <v>474</v>
      </c>
      <c r="P25" t="s">
        <v>474</v>
      </c>
      <c r="Q25">
        <v>1</v>
      </c>
      <c r="W25">
        <v>0</v>
      </c>
      <c r="X25">
        <v>735429535</v>
      </c>
      <c r="Y25">
        <v>92.6</v>
      </c>
      <c r="AA25">
        <v>0</v>
      </c>
      <c r="AB25">
        <v>0</v>
      </c>
      <c r="AC25">
        <v>0</v>
      </c>
      <c r="AD25">
        <v>7.8</v>
      </c>
      <c r="AE25">
        <v>0</v>
      </c>
      <c r="AF25">
        <v>0</v>
      </c>
      <c r="AG25">
        <v>0</v>
      </c>
      <c r="AH25">
        <v>7.8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3</v>
      </c>
      <c r="AT25">
        <v>92.6</v>
      </c>
      <c r="AU25" t="s">
        <v>3</v>
      </c>
      <c r="AV25">
        <v>1</v>
      </c>
      <c r="AW25">
        <v>2</v>
      </c>
      <c r="AX25">
        <v>39614277</v>
      </c>
      <c r="AY25">
        <v>1</v>
      </c>
      <c r="AZ25">
        <v>0</v>
      </c>
      <c r="BA25">
        <v>31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Y25*Source!I32</f>
        <v>324.09999999999997</v>
      </c>
      <c r="CY25">
        <f t="shared" ref="CY25:CY30" si="3">AD25</f>
        <v>7.8</v>
      </c>
      <c r="CZ25">
        <f t="shared" ref="CZ25:CZ30" si="4">AH25</f>
        <v>7.8</v>
      </c>
      <c r="DA25">
        <f t="shared" ref="DA25:DA30" si="5">AL25</f>
        <v>1</v>
      </c>
      <c r="DB25">
        <v>0</v>
      </c>
    </row>
    <row r="26" spans="1:106" x14ac:dyDescent="0.2">
      <c r="A26">
        <f>ROW(Source!A33)</f>
        <v>33</v>
      </c>
      <c r="B26">
        <v>39612629</v>
      </c>
      <c r="C26">
        <v>39612710</v>
      </c>
      <c r="D26">
        <v>37064998</v>
      </c>
      <c r="E26">
        <v>1</v>
      </c>
      <c r="F26">
        <v>1</v>
      </c>
      <c r="G26">
        <v>1</v>
      </c>
      <c r="H26">
        <v>1</v>
      </c>
      <c r="I26" t="s">
        <v>475</v>
      </c>
      <c r="J26" t="s">
        <v>3</v>
      </c>
      <c r="K26" t="s">
        <v>476</v>
      </c>
      <c r="L26">
        <v>1191</v>
      </c>
      <c r="N26">
        <v>1013</v>
      </c>
      <c r="O26" t="s">
        <v>474</v>
      </c>
      <c r="P26" t="s">
        <v>474</v>
      </c>
      <c r="Q26">
        <v>1</v>
      </c>
      <c r="W26">
        <v>0</v>
      </c>
      <c r="X26">
        <v>735429535</v>
      </c>
      <c r="Y26">
        <v>92.6</v>
      </c>
      <c r="AA26">
        <v>0</v>
      </c>
      <c r="AB26">
        <v>0</v>
      </c>
      <c r="AC26">
        <v>0</v>
      </c>
      <c r="AD26">
        <v>40.17</v>
      </c>
      <c r="AE26">
        <v>0</v>
      </c>
      <c r="AF26">
        <v>0</v>
      </c>
      <c r="AG26">
        <v>0</v>
      </c>
      <c r="AH26">
        <v>7.8</v>
      </c>
      <c r="AI26">
        <v>1</v>
      </c>
      <c r="AJ26">
        <v>1</v>
      </c>
      <c r="AK26">
        <v>1</v>
      </c>
      <c r="AL26">
        <v>5.15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3</v>
      </c>
      <c r="AT26">
        <v>92.6</v>
      </c>
      <c r="AU26" t="s">
        <v>3</v>
      </c>
      <c r="AV26">
        <v>1</v>
      </c>
      <c r="AW26">
        <v>2</v>
      </c>
      <c r="AX26">
        <v>39614277</v>
      </c>
      <c r="AY26">
        <v>1</v>
      </c>
      <c r="AZ26">
        <v>0</v>
      </c>
      <c r="BA26">
        <v>33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Y26*Source!I33</f>
        <v>324.09999999999997</v>
      </c>
      <c r="CY26">
        <f t="shared" si="3"/>
        <v>40.17</v>
      </c>
      <c r="CZ26">
        <f t="shared" si="4"/>
        <v>7.8</v>
      </c>
      <c r="DA26">
        <f t="shared" si="5"/>
        <v>5.15</v>
      </c>
      <c r="DB26">
        <v>0</v>
      </c>
    </row>
    <row r="27" spans="1:106" x14ac:dyDescent="0.2">
      <c r="A27">
        <f>ROW(Source!A34)</f>
        <v>34</v>
      </c>
      <c r="B27">
        <v>39612628</v>
      </c>
      <c r="C27">
        <v>39612714</v>
      </c>
      <c r="D27">
        <v>37064998</v>
      </c>
      <c r="E27">
        <v>1</v>
      </c>
      <c r="F27">
        <v>1</v>
      </c>
      <c r="G27">
        <v>1</v>
      </c>
      <c r="H27">
        <v>1</v>
      </c>
      <c r="I27" t="s">
        <v>475</v>
      </c>
      <c r="J27" t="s">
        <v>3</v>
      </c>
      <c r="K27" t="s">
        <v>476</v>
      </c>
      <c r="L27">
        <v>1191</v>
      </c>
      <c r="N27">
        <v>1013</v>
      </c>
      <c r="O27" t="s">
        <v>474</v>
      </c>
      <c r="P27" t="s">
        <v>474</v>
      </c>
      <c r="Q27">
        <v>1</v>
      </c>
      <c r="W27">
        <v>0</v>
      </c>
      <c r="X27">
        <v>735429535</v>
      </c>
      <c r="Y27">
        <v>78.459999999999994</v>
      </c>
      <c r="AA27">
        <v>0</v>
      </c>
      <c r="AB27">
        <v>0</v>
      </c>
      <c r="AC27">
        <v>0</v>
      </c>
      <c r="AD27">
        <v>7.8</v>
      </c>
      <c r="AE27">
        <v>0</v>
      </c>
      <c r="AF27">
        <v>0</v>
      </c>
      <c r="AG27">
        <v>0</v>
      </c>
      <c r="AH27">
        <v>7.8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3</v>
      </c>
      <c r="AT27">
        <v>78.459999999999994</v>
      </c>
      <c r="AU27" t="s">
        <v>3</v>
      </c>
      <c r="AV27">
        <v>1</v>
      </c>
      <c r="AW27">
        <v>2</v>
      </c>
      <c r="AX27">
        <v>39612716</v>
      </c>
      <c r="AY27">
        <v>1</v>
      </c>
      <c r="AZ27">
        <v>0</v>
      </c>
      <c r="BA27">
        <v>35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Y27*Source!I34</f>
        <v>249.50279999999998</v>
      </c>
      <c r="CY27">
        <f t="shared" si="3"/>
        <v>7.8</v>
      </c>
      <c r="CZ27">
        <f t="shared" si="4"/>
        <v>7.8</v>
      </c>
      <c r="DA27">
        <f t="shared" si="5"/>
        <v>1</v>
      </c>
      <c r="DB27">
        <v>0</v>
      </c>
    </row>
    <row r="28" spans="1:106" x14ac:dyDescent="0.2">
      <c r="A28">
        <f>ROW(Source!A35)</f>
        <v>35</v>
      </c>
      <c r="B28">
        <v>39612629</v>
      </c>
      <c r="C28">
        <v>39612714</v>
      </c>
      <c r="D28">
        <v>37064998</v>
      </c>
      <c r="E28">
        <v>1</v>
      </c>
      <c r="F28">
        <v>1</v>
      </c>
      <c r="G28">
        <v>1</v>
      </c>
      <c r="H28">
        <v>1</v>
      </c>
      <c r="I28" t="s">
        <v>475</v>
      </c>
      <c r="J28" t="s">
        <v>3</v>
      </c>
      <c r="K28" t="s">
        <v>476</v>
      </c>
      <c r="L28">
        <v>1191</v>
      </c>
      <c r="N28">
        <v>1013</v>
      </c>
      <c r="O28" t="s">
        <v>474</v>
      </c>
      <c r="P28" t="s">
        <v>474</v>
      </c>
      <c r="Q28">
        <v>1</v>
      </c>
      <c r="W28">
        <v>0</v>
      </c>
      <c r="X28">
        <v>735429535</v>
      </c>
      <c r="Y28">
        <v>78.459999999999994</v>
      </c>
      <c r="AA28">
        <v>0</v>
      </c>
      <c r="AB28">
        <v>0</v>
      </c>
      <c r="AC28">
        <v>0</v>
      </c>
      <c r="AD28">
        <v>40.17</v>
      </c>
      <c r="AE28">
        <v>0</v>
      </c>
      <c r="AF28">
        <v>0</v>
      </c>
      <c r="AG28">
        <v>0</v>
      </c>
      <c r="AH28">
        <v>7.8</v>
      </c>
      <c r="AI28">
        <v>1</v>
      </c>
      <c r="AJ28">
        <v>1</v>
      </c>
      <c r="AK28">
        <v>1</v>
      </c>
      <c r="AL28">
        <v>5.15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3</v>
      </c>
      <c r="AT28">
        <v>78.459999999999994</v>
      </c>
      <c r="AU28" t="s">
        <v>3</v>
      </c>
      <c r="AV28">
        <v>1</v>
      </c>
      <c r="AW28">
        <v>2</v>
      </c>
      <c r="AX28">
        <v>39612716</v>
      </c>
      <c r="AY28">
        <v>1</v>
      </c>
      <c r="AZ28">
        <v>0</v>
      </c>
      <c r="BA28">
        <v>37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Y28*Source!I35</f>
        <v>249.50279999999998</v>
      </c>
      <c r="CY28">
        <f t="shared" si="3"/>
        <v>40.17</v>
      </c>
      <c r="CZ28">
        <f t="shared" si="4"/>
        <v>7.8</v>
      </c>
      <c r="DA28">
        <f t="shared" si="5"/>
        <v>5.15</v>
      </c>
      <c r="DB28">
        <v>0</v>
      </c>
    </row>
    <row r="29" spans="1:106" x14ac:dyDescent="0.2">
      <c r="A29">
        <f>ROW(Source!A36)</f>
        <v>36</v>
      </c>
      <c r="B29">
        <v>39612628</v>
      </c>
      <c r="C29">
        <v>39612718</v>
      </c>
      <c r="D29">
        <v>37069580</v>
      </c>
      <c r="E29">
        <v>1</v>
      </c>
      <c r="F29">
        <v>1</v>
      </c>
      <c r="G29">
        <v>1</v>
      </c>
      <c r="H29">
        <v>1</v>
      </c>
      <c r="I29" t="s">
        <v>502</v>
      </c>
      <c r="J29" t="s">
        <v>3</v>
      </c>
      <c r="K29" t="s">
        <v>503</v>
      </c>
      <c r="L29">
        <v>1191</v>
      </c>
      <c r="N29">
        <v>1013</v>
      </c>
      <c r="O29" t="s">
        <v>474</v>
      </c>
      <c r="P29" t="s">
        <v>474</v>
      </c>
      <c r="Q29">
        <v>1</v>
      </c>
      <c r="W29">
        <v>0</v>
      </c>
      <c r="X29">
        <v>1010519658</v>
      </c>
      <c r="Y29">
        <v>0.61</v>
      </c>
      <c r="AA29">
        <v>0</v>
      </c>
      <c r="AB29">
        <v>0</v>
      </c>
      <c r="AC29">
        <v>0</v>
      </c>
      <c r="AD29">
        <v>8.64</v>
      </c>
      <c r="AE29">
        <v>0</v>
      </c>
      <c r="AF29">
        <v>0</v>
      </c>
      <c r="AG29">
        <v>0</v>
      </c>
      <c r="AH29">
        <v>8.64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3</v>
      </c>
      <c r="AT29">
        <v>0.61</v>
      </c>
      <c r="AU29" t="s">
        <v>3</v>
      </c>
      <c r="AV29">
        <v>1</v>
      </c>
      <c r="AW29">
        <v>2</v>
      </c>
      <c r="AX29">
        <v>39612722</v>
      </c>
      <c r="AY29">
        <v>1</v>
      </c>
      <c r="AZ29">
        <v>0</v>
      </c>
      <c r="BA29">
        <v>39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Y29*Source!I36</f>
        <v>3.05</v>
      </c>
      <c r="CY29">
        <f t="shared" si="3"/>
        <v>8.64</v>
      </c>
      <c r="CZ29">
        <f t="shared" si="4"/>
        <v>8.64</v>
      </c>
      <c r="DA29">
        <f t="shared" si="5"/>
        <v>1</v>
      </c>
      <c r="DB29">
        <v>0</v>
      </c>
    </row>
    <row r="30" spans="1:106" x14ac:dyDescent="0.2">
      <c r="A30">
        <f>ROW(Source!A36)</f>
        <v>36</v>
      </c>
      <c r="B30">
        <v>39612628</v>
      </c>
      <c r="C30">
        <v>39612718</v>
      </c>
      <c r="D30">
        <v>37064876</v>
      </c>
      <c r="E30">
        <v>1</v>
      </c>
      <c r="F30">
        <v>1</v>
      </c>
      <c r="G30">
        <v>1</v>
      </c>
      <c r="H30">
        <v>1</v>
      </c>
      <c r="I30" t="s">
        <v>479</v>
      </c>
      <c r="J30" t="s">
        <v>3</v>
      </c>
      <c r="K30" t="s">
        <v>480</v>
      </c>
      <c r="L30">
        <v>1191</v>
      </c>
      <c r="N30">
        <v>1013</v>
      </c>
      <c r="O30" t="s">
        <v>474</v>
      </c>
      <c r="P30" t="s">
        <v>474</v>
      </c>
      <c r="Q30">
        <v>1</v>
      </c>
      <c r="W30">
        <v>0</v>
      </c>
      <c r="X30">
        <v>-1417349443</v>
      </c>
      <c r="Y30">
        <v>0.1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3</v>
      </c>
      <c r="AT30">
        <v>0.1</v>
      </c>
      <c r="AU30" t="s">
        <v>3</v>
      </c>
      <c r="AV30">
        <v>2</v>
      </c>
      <c r="AW30">
        <v>2</v>
      </c>
      <c r="AX30">
        <v>39612723</v>
      </c>
      <c r="AY30">
        <v>1</v>
      </c>
      <c r="AZ30">
        <v>0</v>
      </c>
      <c r="BA30">
        <v>40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Y30*Source!I36</f>
        <v>0.5</v>
      </c>
      <c r="CY30">
        <f t="shared" si="3"/>
        <v>0</v>
      </c>
      <c r="CZ30">
        <f t="shared" si="4"/>
        <v>0</v>
      </c>
      <c r="DA30">
        <f t="shared" si="5"/>
        <v>1</v>
      </c>
      <c r="DB30">
        <v>0</v>
      </c>
    </row>
    <row r="31" spans="1:106" x14ac:dyDescent="0.2">
      <c r="A31">
        <f>ROW(Source!A36)</f>
        <v>36</v>
      </c>
      <c r="B31">
        <v>39612628</v>
      </c>
      <c r="C31">
        <v>39612718</v>
      </c>
      <c r="D31">
        <v>36883554</v>
      </c>
      <c r="E31">
        <v>1</v>
      </c>
      <c r="F31">
        <v>1</v>
      </c>
      <c r="G31">
        <v>1</v>
      </c>
      <c r="H31">
        <v>2</v>
      </c>
      <c r="I31" t="s">
        <v>504</v>
      </c>
      <c r="J31" t="s">
        <v>505</v>
      </c>
      <c r="K31" t="s">
        <v>506</v>
      </c>
      <c r="L31">
        <v>1368</v>
      </c>
      <c r="N31">
        <v>1011</v>
      </c>
      <c r="O31" t="s">
        <v>484</v>
      </c>
      <c r="P31" t="s">
        <v>484</v>
      </c>
      <c r="Q31">
        <v>1</v>
      </c>
      <c r="W31">
        <v>0</v>
      </c>
      <c r="X31">
        <v>1372534845</v>
      </c>
      <c r="Y31">
        <v>0.1</v>
      </c>
      <c r="AA31">
        <v>0</v>
      </c>
      <c r="AB31">
        <v>65.709999999999994</v>
      </c>
      <c r="AC31">
        <v>11.6</v>
      </c>
      <c r="AD31">
        <v>0</v>
      </c>
      <c r="AE31">
        <v>0</v>
      </c>
      <c r="AF31">
        <v>65.709999999999994</v>
      </c>
      <c r="AG31">
        <v>11.6</v>
      </c>
      <c r="AH31">
        <v>0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3</v>
      </c>
      <c r="AT31">
        <v>0.1</v>
      </c>
      <c r="AU31" t="s">
        <v>3</v>
      </c>
      <c r="AV31">
        <v>0</v>
      </c>
      <c r="AW31">
        <v>2</v>
      </c>
      <c r="AX31">
        <v>39612724</v>
      </c>
      <c r="AY31">
        <v>1</v>
      </c>
      <c r="AZ31">
        <v>0</v>
      </c>
      <c r="BA31">
        <v>41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Y31*Source!I36</f>
        <v>0.5</v>
      </c>
      <c r="CY31">
        <f>AB31</f>
        <v>65.709999999999994</v>
      </c>
      <c r="CZ31">
        <f>AF31</f>
        <v>65.709999999999994</v>
      </c>
      <c r="DA31">
        <f>AJ31</f>
        <v>1</v>
      </c>
      <c r="DB31">
        <v>0</v>
      </c>
    </row>
    <row r="32" spans="1:106" x14ac:dyDescent="0.2">
      <c r="A32">
        <f>ROW(Source!A37)</f>
        <v>37</v>
      </c>
      <c r="B32">
        <v>39612629</v>
      </c>
      <c r="C32">
        <v>39612718</v>
      </c>
      <c r="D32">
        <v>37069580</v>
      </c>
      <c r="E32">
        <v>1</v>
      </c>
      <c r="F32">
        <v>1</v>
      </c>
      <c r="G32">
        <v>1</v>
      </c>
      <c r="H32">
        <v>1</v>
      </c>
      <c r="I32" t="s">
        <v>502</v>
      </c>
      <c r="J32" t="s">
        <v>3</v>
      </c>
      <c r="K32" t="s">
        <v>503</v>
      </c>
      <c r="L32">
        <v>1191</v>
      </c>
      <c r="N32">
        <v>1013</v>
      </c>
      <c r="O32" t="s">
        <v>474</v>
      </c>
      <c r="P32" t="s">
        <v>474</v>
      </c>
      <c r="Q32">
        <v>1</v>
      </c>
      <c r="W32">
        <v>0</v>
      </c>
      <c r="X32">
        <v>1010519658</v>
      </c>
      <c r="Y32">
        <v>0.61</v>
      </c>
      <c r="AA32">
        <v>0</v>
      </c>
      <c r="AB32">
        <v>0</v>
      </c>
      <c r="AC32">
        <v>0</v>
      </c>
      <c r="AD32">
        <v>44.5</v>
      </c>
      <c r="AE32">
        <v>0</v>
      </c>
      <c r="AF32">
        <v>0</v>
      </c>
      <c r="AG32">
        <v>0</v>
      </c>
      <c r="AH32">
        <v>8.64</v>
      </c>
      <c r="AI32">
        <v>1</v>
      </c>
      <c r="AJ32">
        <v>1</v>
      </c>
      <c r="AK32">
        <v>1</v>
      </c>
      <c r="AL32">
        <v>5.15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3</v>
      </c>
      <c r="AT32">
        <v>0.61</v>
      </c>
      <c r="AU32" t="s">
        <v>3</v>
      </c>
      <c r="AV32">
        <v>1</v>
      </c>
      <c r="AW32">
        <v>2</v>
      </c>
      <c r="AX32">
        <v>39612722</v>
      </c>
      <c r="AY32">
        <v>1</v>
      </c>
      <c r="AZ32">
        <v>0</v>
      </c>
      <c r="BA32">
        <v>42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Y32*Source!I37</f>
        <v>3.05</v>
      </c>
      <c r="CY32">
        <f>AD32</f>
        <v>44.5</v>
      </c>
      <c r="CZ32">
        <f>AH32</f>
        <v>8.64</v>
      </c>
      <c r="DA32">
        <f>AL32</f>
        <v>5.15</v>
      </c>
      <c r="DB32">
        <v>0</v>
      </c>
    </row>
    <row r="33" spans="1:106" x14ac:dyDescent="0.2">
      <c r="A33">
        <f>ROW(Source!A37)</f>
        <v>37</v>
      </c>
      <c r="B33">
        <v>39612629</v>
      </c>
      <c r="C33">
        <v>39612718</v>
      </c>
      <c r="D33">
        <v>37064876</v>
      </c>
      <c r="E33">
        <v>1</v>
      </c>
      <c r="F33">
        <v>1</v>
      </c>
      <c r="G33">
        <v>1</v>
      </c>
      <c r="H33">
        <v>1</v>
      </c>
      <c r="I33" t="s">
        <v>479</v>
      </c>
      <c r="J33" t="s">
        <v>3</v>
      </c>
      <c r="K33" t="s">
        <v>480</v>
      </c>
      <c r="L33">
        <v>1191</v>
      </c>
      <c r="N33">
        <v>1013</v>
      </c>
      <c r="O33" t="s">
        <v>474</v>
      </c>
      <c r="P33" t="s">
        <v>474</v>
      </c>
      <c r="Q33">
        <v>1</v>
      </c>
      <c r="W33">
        <v>0</v>
      </c>
      <c r="X33">
        <v>-1417349443</v>
      </c>
      <c r="Y33">
        <v>0.1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1</v>
      </c>
      <c r="AJ33">
        <v>1</v>
      </c>
      <c r="AK33">
        <v>5.15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3</v>
      </c>
      <c r="AT33">
        <v>0.1</v>
      </c>
      <c r="AU33" t="s">
        <v>3</v>
      </c>
      <c r="AV33">
        <v>2</v>
      </c>
      <c r="AW33">
        <v>2</v>
      </c>
      <c r="AX33">
        <v>39612723</v>
      </c>
      <c r="AY33">
        <v>1</v>
      </c>
      <c r="AZ33">
        <v>0</v>
      </c>
      <c r="BA33">
        <v>43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Y33*Source!I37</f>
        <v>0.5</v>
      </c>
      <c r="CY33">
        <f>AD33</f>
        <v>0</v>
      </c>
      <c r="CZ33">
        <f>AH33</f>
        <v>0</v>
      </c>
      <c r="DA33">
        <f>AL33</f>
        <v>1</v>
      </c>
      <c r="DB33">
        <v>0</v>
      </c>
    </row>
    <row r="34" spans="1:106" x14ac:dyDescent="0.2">
      <c r="A34">
        <f>ROW(Source!A37)</f>
        <v>37</v>
      </c>
      <c r="B34">
        <v>39612629</v>
      </c>
      <c r="C34">
        <v>39612718</v>
      </c>
      <c r="D34">
        <v>36883554</v>
      </c>
      <c r="E34">
        <v>1</v>
      </c>
      <c r="F34">
        <v>1</v>
      </c>
      <c r="G34">
        <v>1</v>
      </c>
      <c r="H34">
        <v>2</v>
      </c>
      <c r="I34" t="s">
        <v>504</v>
      </c>
      <c r="J34" t="s">
        <v>505</v>
      </c>
      <c r="K34" t="s">
        <v>506</v>
      </c>
      <c r="L34">
        <v>1368</v>
      </c>
      <c r="N34">
        <v>1011</v>
      </c>
      <c r="O34" t="s">
        <v>484</v>
      </c>
      <c r="P34" t="s">
        <v>484</v>
      </c>
      <c r="Q34">
        <v>1</v>
      </c>
      <c r="W34">
        <v>0</v>
      </c>
      <c r="X34">
        <v>1372534845</v>
      </c>
      <c r="Y34">
        <v>0.1</v>
      </c>
      <c r="AA34">
        <v>0</v>
      </c>
      <c r="AB34">
        <v>338.41</v>
      </c>
      <c r="AC34">
        <v>11.6</v>
      </c>
      <c r="AD34">
        <v>0</v>
      </c>
      <c r="AE34">
        <v>0</v>
      </c>
      <c r="AF34">
        <v>65.709999999999994</v>
      </c>
      <c r="AG34">
        <v>11.6</v>
      </c>
      <c r="AH34">
        <v>0</v>
      </c>
      <c r="AI34">
        <v>1</v>
      </c>
      <c r="AJ34">
        <v>5.15</v>
      </c>
      <c r="AK34">
        <v>1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3</v>
      </c>
      <c r="AT34">
        <v>0.1</v>
      </c>
      <c r="AU34" t="s">
        <v>3</v>
      </c>
      <c r="AV34">
        <v>0</v>
      </c>
      <c r="AW34">
        <v>2</v>
      </c>
      <c r="AX34">
        <v>39612724</v>
      </c>
      <c r="AY34">
        <v>1</v>
      </c>
      <c r="AZ34">
        <v>0</v>
      </c>
      <c r="BA34">
        <v>44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Y34*Source!I37</f>
        <v>0.5</v>
      </c>
      <c r="CY34">
        <f>AB34</f>
        <v>338.41</v>
      </c>
      <c r="CZ34">
        <f>AF34</f>
        <v>65.709999999999994</v>
      </c>
      <c r="DA34">
        <f>AJ34</f>
        <v>5.15</v>
      </c>
      <c r="DB34">
        <v>0</v>
      </c>
    </row>
    <row r="35" spans="1:106" x14ac:dyDescent="0.2">
      <c r="A35">
        <f>ROW(Source!A38)</f>
        <v>38</v>
      </c>
      <c r="B35">
        <v>39612628</v>
      </c>
      <c r="C35">
        <v>39612725</v>
      </c>
      <c r="D35">
        <v>37069580</v>
      </c>
      <c r="E35">
        <v>1</v>
      </c>
      <c r="F35">
        <v>1</v>
      </c>
      <c r="G35">
        <v>1</v>
      </c>
      <c r="H35">
        <v>1</v>
      </c>
      <c r="I35" t="s">
        <v>502</v>
      </c>
      <c r="J35" t="s">
        <v>3</v>
      </c>
      <c r="K35" t="s">
        <v>503</v>
      </c>
      <c r="L35">
        <v>1191</v>
      </c>
      <c r="N35">
        <v>1013</v>
      </c>
      <c r="O35" t="s">
        <v>474</v>
      </c>
      <c r="P35" t="s">
        <v>474</v>
      </c>
      <c r="Q35">
        <v>1</v>
      </c>
      <c r="W35">
        <v>0</v>
      </c>
      <c r="X35">
        <v>1010519658</v>
      </c>
      <c r="Y35">
        <v>1.1399999999999999</v>
      </c>
      <c r="AA35">
        <v>0</v>
      </c>
      <c r="AB35">
        <v>0</v>
      </c>
      <c r="AC35">
        <v>0</v>
      </c>
      <c r="AD35">
        <v>8.64</v>
      </c>
      <c r="AE35">
        <v>0</v>
      </c>
      <c r="AF35">
        <v>0</v>
      </c>
      <c r="AG35">
        <v>0</v>
      </c>
      <c r="AH35">
        <v>8.64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3</v>
      </c>
      <c r="AT35">
        <v>1.1399999999999999</v>
      </c>
      <c r="AU35" t="s">
        <v>3</v>
      </c>
      <c r="AV35">
        <v>1</v>
      </c>
      <c r="AW35">
        <v>2</v>
      </c>
      <c r="AX35">
        <v>39612729</v>
      </c>
      <c r="AY35">
        <v>1</v>
      </c>
      <c r="AZ35">
        <v>0</v>
      </c>
      <c r="BA35">
        <v>45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Y35*Source!I38</f>
        <v>6.84</v>
      </c>
      <c r="CY35">
        <f>AD35</f>
        <v>8.64</v>
      </c>
      <c r="CZ35">
        <f>AH35</f>
        <v>8.64</v>
      </c>
      <c r="DA35">
        <f>AL35</f>
        <v>1</v>
      </c>
      <c r="DB35">
        <v>0</v>
      </c>
    </row>
    <row r="36" spans="1:106" x14ac:dyDescent="0.2">
      <c r="A36">
        <f>ROW(Source!A38)</f>
        <v>38</v>
      </c>
      <c r="B36">
        <v>39612628</v>
      </c>
      <c r="C36">
        <v>39612725</v>
      </c>
      <c r="D36">
        <v>37064876</v>
      </c>
      <c r="E36">
        <v>1</v>
      </c>
      <c r="F36">
        <v>1</v>
      </c>
      <c r="G36">
        <v>1</v>
      </c>
      <c r="H36">
        <v>1</v>
      </c>
      <c r="I36" t="s">
        <v>479</v>
      </c>
      <c r="J36" t="s">
        <v>3</v>
      </c>
      <c r="K36" t="s">
        <v>480</v>
      </c>
      <c r="L36">
        <v>1191</v>
      </c>
      <c r="N36">
        <v>1013</v>
      </c>
      <c r="O36" t="s">
        <v>474</v>
      </c>
      <c r="P36" t="s">
        <v>474</v>
      </c>
      <c r="Q36">
        <v>1</v>
      </c>
      <c r="W36">
        <v>0</v>
      </c>
      <c r="X36">
        <v>-1417349443</v>
      </c>
      <c r="Y36">
        <v>0.1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1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3</v>
      </c>
      <c r="AT36">
        <v>0.1</v>
      </c>
      <c r="AU36" t="s">
        <v>3</v>
      </c>
      <c r="AV36">
        <v>2</v>
      </c>
      <c r="AW36">
        <v>2</v>
      </c>
      <c r="AX36">
        <v>39612730</v>
      </c>
      <c r="AY36">
        <v>1</v>
      </c>
      <c r="AZ36">
        <v>0</v>
      </c>
      <c r="BA36">
        <v>46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Y36*Source!I38</f>
        <v>0.60000000000000009</v>
      </c>
      <c r="CY36">
        <f>AD36</f>
        <v>0</v>
      </c>
      <c r="CZ36">
        <f>AH36</f>
        <v>0</v>
      </c>
      <c r="DA36">
        <f>AL36</f>
        <v>1</v>
      </c>
      <c r="DB36">
        <v>0</v>
      </c>
    </row>
    <row r="37" spans="1:106" x14ac:dyDescent="0.2">
      <c r="A37">
        <f>ROW(Source!A38)</f>
        <v>38</v>
      </c>
      <c r="B37">
        <v>39612628</v>
      </c>
      <c r="C37">
        <v>39612725</v>
      </c>
      <c r="D37">
        <v>36883554</v>
      </c>
      <c r="E37">
        <v>1</v>
      </c>
      <c r="F37">
        <v>1</v>
      </c>
      <c r="G37">
        <v>1</v>
      </c>
      <c r="H37">
        <v>2</v>
      </c>
      <c r="I37" t="s">
        <v>504</v>
      </c>
      <c r="J37" t="s">
        <v>505</v>
      </c>
      <c r="K37" t="s">
        <v>506</v>
      </c>
      <c r="L37">
        <v>1368</v>
      </c>
      <c r="N37">
        <v>1011</v>
      </c>
      <c r="O37" t="s">
        <v>484</v>
      </c>
      <c r="P37" t="s">
        <v>484</v>
      </c>
      <c r="Q37">
        <v>1</v>
      </c>
      <c r="W37">
        <v>0</v>
      </c>
      <c r="X37">
        <v>1372534845</v>
      </c>
      <c r="Y37">
        <v>0.1</v>
      </c>
      <c r="AA37">
        <v>0</v>
      </c>
      <c r="AB37">
        <v>65.709999999999994</v>
      </c>
      <c r="AC37">
        <v>11.6</v>
      </c>
      <c r="AD37">
        <v>0</v>
      </c>
      <c r="AE37">
        <v>0</v>
      </c>
      <c r="AF37">
        <v>65.709999999999994</v>
      </c>
      <c r="AG37">
        <v>11.6</v>
      </c>
      <c r="AH37">
        <v>0</v>
      </c>
      <c r="AI37">
        <v>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3</v>
      </c>
      <c r="AT37">
        <v>0.1</v>
      </c>
      <c r="AU37" t="s">
        <v>3</v>
      </c>
      <c r="AV37">
        <v>0</v>
      </c>
      <c r="AW37">
        <v>2</v>
      </c>
      <c r="AX37">
        <v>39612731</v>
      </c>
      <c r="AY37">
        <v>1</v>
      </c>
      <c r="AZ37">
        <v>0</v>
      </c>
      <c r="BA37">
        <v>47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Y37*Source!I38</f>
        <v>0.60000000000000009</v>
      </c>
      <c r="CY37">
        <f>AB37</f>
        <v>65.709999999999994</v>
      </c>
      <c r="CZ37">
        <f>AF37</f>
        <v>65.709999999999994</v>
      </c>
      <c r="DA37">
        <f>AJ37</f>
        <v>1</v>
      </c>
      <c r="DB37">
        <v>0</v>
      </c>
    </row>
    <row r="38" spans="1:106" x14ac:dyDescent="0.2">
      <c r="A38">
        <f>ROW(Source!A39)</f>
        <v>39</v>
      </c>
      <c r="B38">
        <v>39612629</v>
      </c>
      <c r="C38">
        <v>39612725</v>
      </c>
      <c r="D38">
        <v>37069580</v>
      </c>
      <c r="E38">
        <v>1</v>
      </c>
      <c r="F38">
        <v>1</v>
      </c>
      <c r="G38">
        <v>1</v>
      </c>
      <c r="H38">
        <v>1</v>
      </c>
      <c r="I38" t="s">
        <v>502</v>
      </c>
      <c r="J38" t="s">
        <v>3</v>
      </c>
      <c r="K38" t="s">
        <v>503</v>
      </c>
      <c r="L38">
        <v>1191</v>
      </c>
      <c r="N38">
        <v>1013</v>
      </c>
      <c r="O38" t="s">
        <v>474</v>
      </c>
      <c r="P38" t="s">
        <v>474</v>
      </c>
      <c r="Q38">
        <v>1</v>
      </c>
      <c r="W38">
        <v>0</v>
      </c>
      <c r="X38">
        <v>1010519658</v>
      </c>
      <c r="Y38">
        <v>1.1399999999999999</v>
      </c>
      <c r="AA38">
        <v>0</v>
      </c>
      <c r="AB38">
        <v>0</v>
      </c>
      <c r="AC38">
        <v>0</v>
      </c>
      <c r="AD38">
        <v>44.5</v>
      </c>
      <c r="AE38">
        <v>0</v>
      </c>
      <c r="AF38">
        <v>0</v>
      </c>
      <c r="AG38">
        <v>0</v>
      </c>
      <c r="AH38">
        <v>8.64</v>
      </c>
      <c r="AI38">
        <v>1</v>
      </c>
      <c r="AJ38">
        <v>1</v>
      </c>
      <c r="AK38">
        <v>1</v>
      </c>
      <c r="AL38">
        <v>5.15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3</v>
      </c>
      <c r="AT38">
        <v>1.1399999999999999</v>
      </c>
      <c r="AU38" t="s">
        <v>3</v>
      </c>
      <c r="AV38">
        <v>1</v>
      </c>
      <c r="AW38">
        <v>2</v>
      </c>
      <c r="AX38">
        <v>39612729</v>
      </c>
      <c r="AY38">
        <v>1</v>
      </c>
      <c r="AZ38">
        <v>0</v>
      </c>
      <c r="BA38">
        <v>48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Y38*Source!I39</f>
        <v>6.84</v>
      </c>
      <c r="CY38">
        <f>AD38</f>
        <v>44.5</v>
      </c>
      <c r="CZ38">
        <f>AH38</f>
        <v>8.64</v>
      </c>
      <c r="DA38">
        <f>AL38</f>
        <v>5.15</v>
      </c>
      <c r="DB38">
        <v>0</v>
      </c>
    </row>
    <row r="39" spans="1:106" x14ac:dyDescent="0.2">
      <c r="A39">
        <f>ROW(Source!A39)</f>
        <v>39</v>
      </c>
      <c r="B39">
        <v>39612629</v>
      </c>
      <c r="C39">
        <v>39612725</v>
      </c>
      <c r="D39">
        <v>37064876</v>
      </c>
      <c r="E39">
        <v>1</v>
      </c>
      <c r="F39">
        <v>1</v>
      </c>
      <c r="G39">
        <v>1</v>
      </c>
      <c r="H39">
        <v>1</v>
      </c>
      <c r="I39" t="s">
        <v>479</v>
      </c>
      <c r="J39" t="s">
        <v>3</v>
      </c>
      <c r="K39" t="s">
        <v>480</v>
      </c>
      <c r="L39">
        <v>1191</v>
      </c>
      <c r="N39">
        <v>1013</v>
      </c>
      <c r="O39" t="s">
        <v>474</v>
      </c>
      <c r="P39" t="s">
        <v>474</v>
      </c>
      <c r="Q39">
        <v>1</v>
      </c>
      <c r="W39">
        <v>0</v>
      </c>
      <c r="X39">
        <v>-1417349443</v>
      </c>
      <c r="Y39">
        <v>0.1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1</v>
      </c>
      <c r="AJ39">
        <v>1</v>
      </c>
      <c r="AK39">
        <v>5.15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3</v>
      </c>
      <c r="AT39">
        <v>0.1</v>
      </c>
      <c r="AU39" t="s">
        <v>3</v>
      </c>
      <c r="AV39">
        <v>2</v>
      </c>
      <c r="AW39">
        <v>2</v>
      </c>
      <c r="AX39">
        <v>39612730</v>
      </c>
      <c r="AY39">
        <v>1</v>
      </c>
      <c r="AZ39">
        <v>0</v>
      </c>
      <c r="BA39">
        <v>49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Y39*Source!I39</f>
        <v>0.60000000000000009</v>
      </c>
      <c r="CY39">
        <f>AD39</f>
        <v>0</v>
      </c>
      <c r="CZ39">
        <f>AH39</f>
        <v>0</v>
      </c>
      <c r="DA39">
        <f>AL39</f>
        <v>1</v>
      </c>
      <c r="DB39">
        <v>0</v>
      </c>
    </row>
    <row r="40" spans="1:106" x14ac:dyDescent="0.2">
      <c r="A40">
        <f>ROW(Source!A39)</f>
        <v>39</v>
      </c>
      <c r="B40">
        <v>39612629</v>
      </c>
      <c r="C40">
        <v>39612725</v>
      </c>
      <c r="D40">
        <v>36883554</v>
      </c>
      <c r="E40">
        <v>1</v>
      </c>
      <c r="F40">
        <v>1</v>
      </c>
      <c r="G40">
        <v>1</v>
      </c>
      <c r="H40">
        <v>2</v>
      </c>
      <c r="I40" t="s">
        <v>504</v>
      </c>
      <c r="J40" t="s">
        <v>505</v>
      </c>
      <c r="K40" t="s">
        <v>506</v>
      </c>
      <c r="L40">
        <v>1368</v>
      </c>
      <c r="N40">
        <v>1011</v>
      </c>
      <c r="O40" t="s">
        <v>484</v>
      </c>
      <c r="P40" t="s">
        <v>484</v>
      </c>
      <c r="Q40">
        <v>1</v>
      </c>
      <c r="W40">
        <v>0</v>
      </c>
      <c r="X40">
        <v>1372534845</v>
      </c>
      <c r="Y40">
        <v>0.1</v>
      </c>
      <c r="AA40">
        <v>0</v>
      </c>
      <c r="AB40">
        <v>338.41</v>
      </c>
      <c r="AC40">
        <v>11.6</v>
      </c>
      <c r="AD40">
        <v>0</v>
      </c>
      <c r="AE40">
        <v>0</v>
      </c>
      <c r="AF40">
        <v>65.709999999999994</v>
      </c>
      <c r="AG40">
        <v>11.6</v>
      </c>
      <c r="AH40">
        <v>0</v>
      </c>
      <c r="AI40">
        <v>1</v>
      </c>
      <c r="AJ40">
        <v>5.15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3</v>
      </c>
      <c r="AT40">
        <v>0.1</v>
      </c>
      <c r="AU40" t="s">
        <v>3</v>
      </c>
      <c r="AV40">
        <v>0</v>
      </c>
      <c r="AW40">
        <v>2</v>
      </c>
      <c r="AX40">
        <v>39612731</v>
      </c>
      <c r="AY40">
        <v>1</v>
      </c>
      <c r="AZ40">
        <v>0</v>
      </c>
      <c r="BA40">
        <v>50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Y40*Source!I39</f>
        <v>0.60000000000000009</v>
      </c>
      <c r="CY40">
        <f>AB40</f>
        <v>338.41</v>
      </c>
      <c r="CZ40">
        <f>AF40</f>
        <v>65.709999999999994</v>
      </c>
      <c r="DA40">
        <f>AJ40</f>
        <v>5.15</v>
      </c>
      <c r="DB40">
        <v>0</v>
      </c>
    </row>
    <row r="41" spans="1:106" x14ac:dyDescent="0.2">
      <c r="A41">
        <f>ROW(Source!A40)</f>
        <v>40</v>
      </c>
      <c r="B41">
        <v>39612628</v>
      </c>
      <c r="C41">
        <v>39612732</v>
      </c>
      <c r="D41">
        <v>37064928</v>
      </c>
      <c r="E41">
        <v>1</v>
      </c>
      <c r="F41">
        <v>1</v>
      </c>
      <c r="G41">
        <v>1</v>
      </c>
      <c r="H41">
        <v>1</v>
      </c>
      <c r="I41" t="s">
        <v>507</v>
      </c>
      <c r="J41" t="s">
        <v>3</v>
      </c>
      <c r="K41" t="s">
        <v>508</v>
      </c>
      <c r="L41">
        <v>1191</v>
      </c>
      <c r="N41">
        <v>1013</v>
      </c>
      <c r="O41" t="s">
        <v>474</v>
      </c>
      <c r="P41" t="s">
        <v>474</v>
      </c>
      <c r="Q41">
        <v>1</v>
      </c>
      <c r="W41">
        <v>0</v>
      </c>
      <c r="X41">
        <v>145020957</v>
      </c>
      <c r="Y41">
        <v>111.03249999999998</v>
      </c>
      <c r="AA41">
        <v>0</v>
      </c>
      <c r="AB41">
        <v>0</v>
      </c>
      <c r="AC41">
        <v>0</v>
      </c>
      <c r="AD41">
        <v>9.07</v>
      </c>
      <c r="AE41">
        <v>0</v>
      </c>
      <c r="AF41">
        <v>0</v>
      </c>
      <c r="AG41">
        <v>0</v>
      </c>
      <c r="AH41">
        <v>9.07</v>
      </c>
      <c r="AI41">
        <v>1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3</v>
      </c>
      <c r="AT41">
        <v>96.55</v>
      </c>
      <c r="AU41" t="s">
        <v>18</v>
      </c>
      <c r="AV41">
        <v>1</v>
      </c>
      <c r="AW41">
        <v>2</v>
      </c>
      <c r="AX41">
        <v>39612753</v>
      </c>
      <c r="AY41">
        <v>1</v>
      </c>
      <c r="AZ41">
        <v>0</v>
      </c>
      <c r="BA41">
        <v>51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Y41*Source!I40</f>
        <v>99.929249999999982</v>
      </c>
      <c r="CY41">
        <f>AD41</f>
        <v>9.07</v>
      </c>
      <c r="CZ41">
        <f>AH41</f>
        <v>9.07</v>
      </c>
      <c r="DA41">
        <f>AL41</f>
        <v>1</v>
      </c>
      <c r="DB41">
        <v>0</v>
      </c>
    </row>
    <row r="42" spans="1:106" x14ac:dyDescent="0.2">
      <c r="A42">
        <f>ROW(Source!A40)</f>
        <v>40</v>
      </c>
      <c r="B42">
        <v>39612628</v>
      </c>
      <c r="C42">
        <v>39612732</v>
      </c>
      <c r="D42">
        <v>37064876</v>
      </c>
      <c r="E42">
        <v>1</v>
      </c>
      <c r="F42">
        <v>1</v>
      </c>
      <c r="G42">
        <v>1</v>
      </c>
      <c r="H42">
        <v>1</v>
      </c>
      <c r="I42" t="s">
        <v>479</v>
      </c>
      <c r="J42" t="s">
        <v>3</v>
      </c>
      <c r="K42" t="s">
        <v>480</v>
      </c>
      <c r="L42">
        <v>1191</v>
      </c>
      <c r="N42">
        <v>1013</v>
      </c>
      <c r="O42" t="s">
        <v>474</v>
      </c>
      <c r="P42" t="s">
        <v>474</v>
      </c>
      <c r="Q42">
        <v>1</v>
      </c>
      <c r="W42">
        <v>0</v>
      </c>
      <c r="X42">
        <v>-1417349443</v>
      </c>
      <c r="Y42">
        <v>17.3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1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3</v>
      </c>
      <c r="AT42">
        <v>17.3</v>
      </c>
      <c r="AU42" t="s">
        <v>3</v>
      </c>
      <c r="AV42">
        <v>2</v>
      </c>
      <c r="AW42">
        <v>2</v>
      </c>
      <c r="AX42">
        <v>39612754</v>
      </c>
      <c r="AY42">
        <v>1</v>
      </c>
      <c r="AZ42">
        <v>2048</v>
      </c>
      <c r="BA42">
        <v>52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Y42*Source!I40</f>
        <v>15.57</v>
      </c>
      <c r="CY42">
        <f>AD42</f>
        <v>0</v>
      </c>
      <c r="CZ42">
        <f>AH42</f>
        <v>0</v>
      </c>
      <c r="DA42">
        <f>AL42</f>
        <v>1</v>
      </c>
      <c r="DB42">
        <v>0</v>
      </c>
    </row>
    <row r="43" spans="1:106" x14ac:dyDescent="0.2">
      <c r="A43">
        <f>ROW(Source!A40)</f>
        <v>40</v>
      </c>
      <c r="B43">
        <v>39612628</v>
      </c>
      <c r="C43">
        <v>39612732</v>
      </c>
      <c r="D43">
        <v>36882159</v>
      </c>
      <c r="E43">
        <v>1</v>
      </c>
      <c r="F43">
        <v>1</v>
      </c>
      <c r="G43">
        <v>1</v>
      </c>
      <c r="H43">
        <v>2</v>
      </c>
      <c r="I43" t="s">
        <v>509</v>
      </c>
      <c r="J43" t="s">
        <v>510</v>
      </c>
      <c r="K43" t="s">
        <v>511</v>
      </c>
      <c r="L43">
        <v>1368</v>
      </c>
      <c r="N43">
        <v>1011</v>
      </c>
      <c r="O43" t="s">
        <v>484</v>
      </c>
      <c r="P43" t="s">
        <v>484</v>
      </c>
      <c r="Q43">
        <v>1</v>
      </c>
      <c r="W43">
        <v>0</v>
      </c>
      <c r="X43">
        <v>-1718674368</v>
      </c>
      <c r="Y43">
        <v>13.35</v>
      </c>
      <c r="AA43">
        <v>0</v>
      </c>
      <c r="AB43">
        <v>111.99</v>
      </c>
      <c r="AC43">
        <v>13.5</v>
      </c>
      <c r="AD43">
        <v>0</v>
      </c>
      <c r="AE43">
        <v>0</v>
      </c>
      <c r="AF43">
        <v>111.99</v>
      </c>
      <c r="AG43">
        <v>13.5</v>
      </c>
      <c r="AH43">
        <v>0</v>
      </c>
      <c r="AI43">
        <v>1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3</v>
      </c>
      <c r="AT43">
        <v>10.68</v>
      </c>
      <c r="AU43" t="s">
        <v>17</v>
      </c>
      <c r="AV43">
        <v>0</v>
      </c>
      <c r="AW43">
        <v>2</v>
      </c>
      <c r="AX43">
        <v>39612755</v>
      </c>
      <c r="AY43">
        <v>1</v>
      </c>
      <c r="AZ43">
        <v>0</v>
      </c>
      <c r="BA43">
        <v>53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Y43*Source!I40</f>
        <v>12.015000000000001</v>
      </c>
      <c r="CY43">
        <f>AB43</f>
        <v>111.99</v>
      </c>
      <c r="CZ43">
        <f>AF43</f>
        <v>111.99</v>
      </c>
      <c r="DA43">
        <f>AJ43</f>
        <v>1</v>
      </c>
      <c r="DB43">
        <v>0</v>
      </c>
    </row>
    <row r="44" spans="1:106" x14ac:dyDescent="0.2">
      <c r="A44">
        <f>ROW(Source!A40)</f>
        <v>40</v>
      </c>
      <c r="B44">
        <v>39612628</v>
      </c>
      <c r="C44">
        <v>39612732</v>
      </c>
      <c r="D44">
        <v>36882383</v>
      </c>
      <c r="E44">
        <v>1</v>
      </c>
      <c r="F44">
        <v>1</v>
      </c>
      <c r="G44">
        <v>1</v>
      </c>
      <c r="H44">
        <v>2</v>
      </c>
      <c r="I44" t="s">
        <v>512</v>
      </c>
      <c r="J44" t="s">
        <v>513</v>
      </c>
      <c r="K44" t="s">
        <v>514</v>
      </c>
      <c r="L44">
        <v>1368</v>
      </c>
      <c r="N44">
        <v>1011</v>
      </c>
      <c r="O44" t="s">
        <v>484</v>
      </c>
      <c r="P44" t="s">
        <v>484</v>
      </c>
      <c r="Q44">
        <v>1</v>
      </c>
      <c r="W44">
        <v>0</v>
      </c>
      <c r="X44">
        <v>1225731627</v>
      </c>
      <c r="Y44">
        <v>0.2</v>
      </c>
      <c r="AA44">
        <v>0</v>
      </c>
      <c r="AB44">
        <v>89.99</v>
      </c>
      <c r="AC44">
        <v>10.06</v>
      </c>
      <c r="AD44">
        <v>0</v>
      </c>
      <c r="AE44">
        <v>0</v>
      </c>
      <c r="AF44">
        <v>89.99</v>
      </c>
      <c r="AG44">
        <v>10.06</v>
      </c>
      <c r="AH44">
        <v>0</v>
      </c>
      <c r="AI44">
        <v>1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3</v>
      </c>
      <c r="AT44">
        <v>0.16</v>
      </c>
      <c r="AU44" t="s">
        <v>17</v>
      </c>
      <c r="AV44">
        <v>0</v>
      </c>
      <c r="AW44">
        <v>2</v>
      </c>
      <c r="AX44">
        <v>39612756</v>
      </c>
      <c r="AY44">
        <v>1</v>
      </c>
      <c r="AZ44">
        <v>0</v>
      </c>
      <c r="BA44">
        <v>54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Y44*Source!I40</f>
        <v>0.18000000000000002</v>
      </c>
      <c r="CY44">
        <f>AB44</f>
        <v>89.99</v>
      </c>
      <c r="CZ44">
        <f>AF44</f>
        <v>89.99</v>
      </c>
      <c r="DA44">
        <f>AJ44</f>
        <v>1</v>
      </c>
      <c r="DB44">
        <v>0</v>
      </c>
    </row>
    <row r="45" spans="1:106" x14ac:dyDescent="0.2">
      <c r="A45">
        <f>ROW(Source!A40)</f>
        <v>40</v>
      </c>
      <c r="B45">
        <v>39612628</v>
      </c>
      <c r="C45">
        <v>39612732</v>
      </c>
      <c r="D45">
        <v>36882893</v>
      </c>
      <c r="E45">
        <v>1</v>
      </c>
      <c r="F45">
        <v>1</v>
      </c>
      <c r="G45">
        <v>1</v>
      </c>
      <c r="H45">
        <v>2</v>
      </c>
      <c r="I45" t="s">
        <v>515</v>
      </c>
      <c r="J45" t="s">
        <v>516</v>
      </c>
      <c r="K45" t="s">
        <v>517</v>
      </c>
      <c r="L45">
        <v>1368</v>
      </c>
      <c r="N45">
        <v>1011</v>
      </c>
      <c r="O45" t="s">
        <v>484</v>
      </c>
      <c r="P45" t="s">
        <v>484</v>
      </c>
      <c r="Q45">
        <v>1</v>
      </c>
      <c r="W45">
        <v>0</v>
      </c>
      <c r="X45">
        <v>2043710188</v>
      </c>
      <c r="Y45">
        <v>0.32500000000000001</v>
      </c>
      <c r="AA45">
        <v>0</v>
      </c>
      <c r="AB45">
        <v>6.7</v>
      </c>
      <c r="AC45">
        <v>0</v>
      </c>
      <c r="AD45">
        <v>0</v>
      </c>
      <c r="AE45">
        <v>0</v>
      </c>
      <c r="AF45">
        <v>6.7</v>
      </c>
      <c r="AG45">
        <v>0</v>
      </c>
      <c r="AH45">
        <v>0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3</v>
      </c>
      <c r="AT45">
        <v>0.26</v>
      </c>
      <c r="AU45" t="s">
        <v>17</v>
      </c>
      <c r="AV45">
        <v>0</v>
      </c>
      <c r="AW45">
        <v>2</v>
      </c>
      <c r="AX45">
        <v>39612757</v>
      </c>
      <c r="AY45">
        <v>1</v>
      </c>
      <c r="AZ45">
        <v>0</v>
      </c>
      <c r="BA45">
        <v>55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Y45*Source!I40</f>
        <v>0.29250000000000004</v>
      </c>
      <c r="CY45">
        <f>AB45</f>
        <v>6.7</v>
      </c>
      <c r="CZ45">
        <f>AF45</f>
        <v>6.7</v>
      </c>
      <c r="DA45">
        <f>AJ45</f>
        <v>1</v>
      </c>
      <c r="DB45">
        <v>0</v>
      </c>
    </row>
    <row r="46" spans="1:106" x14ac:dyDescent="0.2">
      <c r="A46">
        <f>ROW(Source!A40)</f>
        <v>40</v>
      </c>
      <c r="B46">
        <v>39612628</v>
      </c>
      <c r="C46">
        <v>39612732</v>
      </c>
      <c r="D46">
        <v>36883554</v>
      </c>
      <c r="E46">
        <v>1</v>
      </c>
      <c r="F46">
        <v>1</v>
      </c>
      <c r="G46">
        <v>1</v>
      </c>
      <c r="H46">
        <v>2</v>
      </c>
      <c r="I46" t="s">
        <v>504</v>
      </c>
      <c r="J46" t="s">
        <v>505</v>
      </c>
      <c r="K46" t="s">
        <v>506</v>
      </c>
      <c r="L46">
        <v>1368</v>
      </c>
      <c r="N46">
        <v>1011</v>
      </c>
      <c r="O46" t="s">
        <v>484</v>
      </c>
      <c r="P46" t="s">
        <v>484</v>
      </c>
      <c r="Q46">
        <v>1</v>
      </c>
      <c r="W46">
        <v>0</v>
      </c>
      <c r="X46">
        <v>1372534845</v>
      </c>
      <c r="Y46">
        <v>7.9124999999999996</v>
      </c>
      <c r="AA46">
        <v>0</v>
      </c>
      <c r="AB46">
        <v>65.709999999999994</v>
      </c>
      <c r="AC46">
        <v>11.6</v>
      </c>
      <c r="AD46">
        <v>0</v>
      </c>
      <c r="AE46">
        <v>0</v>
      </c>
      <c r="AF46">
        <v>65.709999999999994</v>
      </c>
      <c r="AG46">
        <v>11.6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3</v>
      </c>
      <c r="AT46">
        <v>6.33</v>
      </c>
      <c r="AU46" t="s">
        <v>17</v>
      </c>
      <c r="AV46">
        <v>0</v>
      </c>
      <c r="AW46">
        <v>2</v>
      </c>
      <c r="AX46">
        <v>39612758</v>
      </c>
      <c r="AY46">
        <v>1</v>
      </c>
      <c r="AZ46">
        <v>0</v>
      </c>
      <c r="BA46">
        <v>56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Y46*Source!I40</f>
        <v>7.1212499999999999</v>
      </c>
      <c r="CY46">
        <f>AB46</f>
        <v>65.709999999999994</v>
      </c>
      <c r="CZ46">
        <f>AF46</f>
        <v>65.709999999999994</v>
      </c>
      <c r="DA46">
        <f>AJ46</f>
        <v>1</v>
      </c>
      <c r="DB46">
        <v>0</v>
      </c>
    </row>
    <row r="47" spans="1:106" x14ac:dyDescent="0.2">
      <c r="A47">
        <f>ROW(Source!A40)</f>
        <v>40</v>
      </c>
      <c r="B47">
        <v>39612628</v>
      </c>
      <c r="C47">
        <v>39612732</v>
      </c>
      <c r="D47">
        <v>36883682</v>
      </c>
      <c r="E47">
        <v>1</v>
      </c>
      <c r="F47">
        <v>1</v>
      </c>
      <c r="G47">
        <v>1</v>
      </c>
      <c r="H47">
        <v>2</v>
      </c>
      <c r="I47" t="s">
        <v>518</v>
      </c>
      <c r="J47" t="s">
        <v>519</v>
      </c>
      <c r="K47" t="s">
        <v>520</v>
      </c>
      <c r="L47">
        <v>1368</v>
      </c>
      <c r="N47">
        <v>1011</v>
      </c>
      <c r="O47" t="s">
        <v>484</v>
      </c>
      <c r="P47" t="s">
        <v>484</v>
      </c>
      <c r="Q47">
        <v>1</v>
      </c>
      <c r="W47">
        <v>0</v>
      </c>
      <c r="X47">
        <v>250868595</v>
      </c>
      <c r="Y47">
        <v>0.16250000000000001</v>
      </c>
      <c r="AA47">
        <v>0</v>
      </c>
      <c r="AB47">
        <v>27.11</v>
      </c>
      <c r="AC47">
        <v>11.6</v>
      </c>
      <c r="AD47">
        <v>0</v>
      </c>
      <c r="AE47">
        <v>0</v>
      </c>
      <c r="AF47">
        <v>27.11</v>
      </c>
      <c r="AG47">
        <v>11.6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3</v>
      </c>
      <c r="AT47">
        <v>0.13</v>
      </c>
      <c r="AU47" t="s">
        <v>17</v>
      </c>
      <c r="AV47">
        <v>0</v>
      </c>
      <c r="AW47">
        <v>2</v>
      </c>
      <c r="AX47">
        <v>39612759</v>
      </c>
      <c r="AY47">
        <v>1</v>
      </c>
      <c r="AZ47">
        <v>0</v>
      </c>
      <c r="BA47">
        <v>57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Y47*Source!I40</f>
        <v>0.14625000000000002</v>
      </c>
      <c r="CY47">
        <f>AB47</f>
        <v>27.11</v>
      </c>
      <c r="CZ47">
        <f>AF47</f>
        <v>27.11</v>
      </c>
      <c r="DA47">
        <f>AJ47</f>
        <v>1</v>
      </c>
      <c r="DB47">
        <v>0</v>
      </c>
    </row>
    <row r="48" spans="1:106" x14ac:dyDescent="0.2">
      <c r="A48">
        <f>ROW(Source!A40)</f>
        <v>40</v>
      </c>
      <c r="B48">
        <v>39612628</v>
      </c>
      <c r="C48">
        <v>39612732</v>
      </c>
      <c r="D48">
        <v>36796087</v>
      </c>
      <c r="E48">
        <v>17</v>
      </c>
      <c r="F48">
        <v>1</v>
      </c>
      <c r="G48">
        <v>1</v>
      </c>
      <c r="H48">
        <v>3</v>
      </c>
      <c r="I48" t="s">
        <v>76</v>
      </c>
      <c r="J48" t="s">
        <v>3</v>
      </c>
      <c r="K48" t="s">
        <v>77</v>
      </c>
      <c r="L48">
        <v>1339</v>
      </c>
      <c r="N48">
        <v>1007</v>
      </c>
      <c r="O48" t="s">
        <v>28</v>
      </c>
      <c r="P48" t="s">
        <v>28</v>
      </c>
      <c r="Q48">
        <v>1</v>
      </c>
      <c r="W48">
        <v>0</v>
      </c>
      <c r="X48">
        <v>220090467</v>
      </c>
      <c r="Y48">
        <v>1.45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0</v>
      </c>
      <c r="AP48">
        <v>0</v>
      </c>
      <c r="AQ48">
        <v>0</v>
      </c>
      <c r="AR48">
        <v>0</v>
      </c>
      <c r="AS48" t="s">
        <v>3</v>
      </c>
      <c r="AT48">
        <v>1.45</v>
      </c>
      <c r="AU48" t="s">
        <v>3</v>
      </c>
      <c r="AV48">
        <v>0</v>
      </c>
      <c r="AW48">
        <v>2</v>
      </c>
      <c r="AX48">
        <v>39612761</v>
      </c>
      <c r="AY48">
        <v>1</v>
      </c>
      <c r="AZ48">
        <v>0</v>
      </c>
      <c r="BA48">
        <v>59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Y48*Source!I40</f>
        <v>1.3049999999999999</v>
      </c>
      <c r="CY48">
        <f t="shared" ref="CY48:CY60" si="6">AA48</f>
        <v>0</v>
      </c>
      <c r="CZ48">
        <f t="shared" ref="CZ48:CZ60" si="7">AE48</f>
        <v>0</v>
      </c>
      <c r="DA48">
        <f t="shared" ref="DA48:DA60" si="8">AI48</f>
        <v>1</v>
      </c>
      <c r="DB48">
        <v>0</v>
      </c>
    </row>
    <row r="49" spans="1:106" x14ac:dyDescent="0.2">
      <c r="A49">
        <f>ROW(Source!A40)</f>
        <v>40</v>
      </c>
      <c r="B49">
        <v>39612628</v>
      </c>
      <c r="C49">
        <v>39612732</v>
      </c>
      <c r="D49">
        <v>36806289</v>
      </c>
      <c r="E49">
        <v>1</v>
      </c>
      <c r="F49">
        <v>1</v>
      </c>
      <c r="G49">
        <v>1</v>
      </c>
      <c r="H49">
        <v>3</v>
      </c>
      <c r="I49" t="s">
        <v>79</v>
      </c>
      <c r="J49" t="s">
        <v>81</v>
      </c>
      <c r="K49" t="s">
        <v>80</v>
      </c>
      <c r="L49">
        <v>1339</v>
      </c>
      <c r="N49">
        <v>1007</v>
      </c>
      <c r="O49" t="s">
        <v>28</v>
      </c>
      <c r="P49" t="s">
        <v>28</v>
      </c>
      <c r="Q49">
        <v>1</v>
      </c>
      <c r="W49">
        <v>0</v>
      </c>
      <c r="X49">
        <v>-35545874</v>
      </c>
      <c r="Y49">
        <v>1.45</v>
      </c>
      <c r="AA49">
        <v>55.26</v>
      </c>
      <c r="AB49">
        <v>0</v>
      </c>
      <c r="AC49">
        <v>0</v>
      </c>
      <c r="AD49">
        <v>0</v>
      </c>
      <c r="AE49">
        <v>55.26</v>
      </c>
      <c r="AF49">
        <v>0</v>
      </c>
      <c r="AG49">
        <v>0</v>
      </c>
      <c r="AH49">
        <v>0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0</v>
      </c>
      <c r="AP49">
        <v>0</v>
      </c>
      <c r="AQ49">
        <v>0</v>
      </c>
      <c r="AR49">
        <v>0</v>
      </c>
      <c r="AS49" t="s">
        <v>3</v>
      </c>
      <c r="AT49">
        <v>1.45</v>
      </c>
      <c r="AU49" t="s">
        <v>3</v>
      </c>
      <c r="AV49">
        <v>0</v>
      </c>
      <c r="AW49">
        <v>1</v>
      </c>
      <c r="AX49">
        <v>-1</v>
      </c>
      <c r="AY49">
        <v>0</v>
      </c>
      <c r="AZ49">
        <v>0</v>
      </c>
      <c r="BA49" t="s">
        <v>3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Y49*Source!I40</f>
        <v>1.3049999999999999</v>
      </c>
      <c r="CY49">
        <f t="shared" si="6"/>
        <v>55.26</v>
      </c>
      <c r="CZ49">
        <f t="shared" si="7"/>
        <v>55.26</v>
      </c>
      <c r="DA49">
        <f t="shared" si="8"/>
        <v>1</v>
      </c>
      <c r="DB49">
        <v>0</v>
      </c>
    </row>
    <row r="50" spans="1:106" x14ac:dyDescent="0.2">
      <c r="A50">
        <f>ROW(Source!A40)</f>
        <v>40</v>
      </c>
      <c r="B50">
        <v>39612628</v>
      </c>
      <c r="C50">
        <v>39612732</v>
      </c>
      <c r="D50">
        <v>36806545</v>
      </c>
      <c r="E50">
        <v>1</v>
      </c>
      <c r="F50">
        <v>1</v>
      </c>
      <c r="G50">
        <v>1</v>
      </c>
      <c r="H50">
        <v>3</v>
      </c>
      <c r="I50" t="s">
        <v>521</v>
      </c>
      <c r="J50" t="s">
        <v>522</v>
      </c>
      <c r="K50" t="s">
        <v>523</v>
      </c>
      <c r="L50">
        <v>1348</v>
      </c>
      <c r="N50">
        <v>1009</v>
      </c>
      <c r="O50" t="s">
        <v>104</v>
      </c>
      <c r="P50" t="s">
        <v>104</v>
      </c>
      <c r="Q50">
        <v>1000</v>
      </c>
      <c r="W50">
        <v>0</v>
      </c>
      <c r="X50">
        <v>-1187323236</v>
      </c>
      <c r="Y50">
        <v>7.0000000000000001E-3</v>
      </c>
      <c r="AA50">
        <v>412</v>
      </c>
      <c r="AB50">
        <v>0</v>
      </c>
      <c r="AC50">
        <v>0</v>
      </c>
      <c r="AD50">
        <v>0</v>
      </c>
      <c r="AE50">
        <v>412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3</v>
      </c>
      <c r="AT50">
        <v>7.0000000000000001E-3</v>
      </c>
      <c r="AU50" t="s">
        <v>3</v>
      </c>
      <c r="AV50">
        <v>0</v>
      </c>
      <c r="AW50">
        <v>2</v>
      </c>
      <c r="AX50">
        <v>39612762</v>
      </c>
      <c r="AY50">
        <v>1</v>
      </c>
      <c r="AZ50">
        <v>0</v>
      </c>
      <c r="BA50">
        <v>60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Y50*Source!I40</f>
        <v>6.3E-3</v>
      </c>
      <c r="CY50">
        <f t="shared" si="6"/>
        <v>412</v>
      </c>
      <c r="CZ50">
        <f t="shared" si="7"/>
        <v>412</v>
      </c>
      <c r="DA50">
        <f t="shared" si="8"/>
        <v>1</v>
      </c>
      <c r="DB50">
        <v>0</v>
      </c>
    </row>
    <row r="51" spans="1:106" x14ac:dyDescent="0.2">
      <c r="A51">
        <f>ROW(Source!A40)</f>
        <v>40</v>
      </c>
      <c r="B51">
        <v>39612628</v>
      </c>
      <c r="C51">
        <v>39612732</v>
      </c>
      <c r="D51">
        <v>36807096</v>
      </c>
      <c r="E51">
        <v>1</v>
      </c>
      <c r="F51">
        <v>1</v>
      </c>
      <c r="G51">
        <v>1</v>
      </c>
      <c r="H51">
        <v>3</v>
      </c>
      <c r="I51" t="s">
        <v>524</v>
      </c>
      <c r="J51" t="s">
        <v>525</v>
      </c>
      <c r="K51" t="s">
        <v>526</v>
      </c>
      <c r="L51">
        <v>1339</v>
      </c>
      <c r="N51">
        <v>1007</v>
      </c>
      <c r="O51" t="s">
        <v>28</v>
      </c>
      <c r="P51" t="s">
        <v>28</v>
      </c>
      <c r="Q51">
        <v>1</v>
      </c>
      <c r="W51">
        <v>0</v>
      </c>
      <c r="X51">
        <v>184330150</v>
      </c>
      <c r="Y51">
        <v>5.2</v>
      </c>
      <c r="AA51">
        <v>592.76</v>
      </c>
      <c r="AB51">
        <v>0</v>
      </c>
      <c r="AC51">
        <v>0</v>
      </c>
      <c r="AD51">
        <v>0</v>
      </c>
      <c r="AE51">
        <v>592.76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3</v>
      </c>
      <c r="AT51">
        <v>5.2</v>
      </c>
      <c r="AU51" t="s">
        <v>3</v>
      </c>
      <c r="AV51">
        <v>0</v>
      </c>
      <c r="AW51">
        <v>2</v>
      </c>
      <c r="AX51">
        <v>39612763</v>
      </c>
      <c r="AY51">
        <v>1</v>
      </c>
      <c r="AZ51">
        <v>0</v>
      </c>
      <c r="BA51">
        <v>61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Y51*Source!I40</f>
        <v>4.6800000000000006</v>
      </c>
      <c r="CY51">
        <f t="shared" si="6"/>
        <v>592.76</v>
      </c>
      <c r="CZ51">
        <f t="shared" si="7"/>
        <v>592.76</v>
      </c>
      <c r="DA51">
        <f t="shared" si="8"/>
        <v>1</v>
      </c>
      <c r="DB51">
        <v>0</v>
      </c>
    </row>
    <row r="52" spans="1:106" x14ac:dyDescent="0.2">
      <c r="A52">
        <f>ROW(Source!A40)</f>
        <v>40</v>
      </c>
      <c r="B52">
        <v>39612628</v>
      </c>
      <c r="C52">
        <v>39612732</v>
      </c>
      <c r="D52">
        <v>36797942</v>
      </c>
      <c r="E52">
        <v>17</v>
      </c>
      <c r="F52">
        <v>1</v>
      </c>
      <c r="G52">
        <v>1</v>
      </c>
      <c r="H52">
        <v>3</v>
      </c>
      <c r="I52" t="s">
        <v>83</v>
      </c>
      <c r="J52" t="s">
        <v>3</v>
      </c>
      <c r="K52" t="s">
        <v>84</v>
      </c>
      <c r="L52">
        <v>1339</v>
      </c>
      <c r="N52">
        <v>1007</v>
      </c>
      <c r="O52" t="s">
        <v>28</v>
      </c>
      <c r="P52" t="s">
        <v>28</v>
      </c>
      <c r="Q52">
        <v>1</v>
      </c>
      <c r="W52">
        <v>0</v>
      </c>
      <c r="X52">
        <v>1707794586</v>
      </c>
      <c r="Y52">
        <v>0.12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0</v>
      </c>
      <c r="AP52">
        <v>0</v>
      </c>
      <c r="AQ52">
        <v>0</v>
      </c>
      <c r="AR52">
        <v>0</v>
      </c>
      <c r="AS52" t="s">
        <v>3</v>
      </c>
      <c r="AT52">
        <v>0.12</v>
      </c>
      <c r="AU52" t="s">
        <v>3</v>
      </c>
      <c r="AV52">
        <v>0</v>
      </c>
      <c r="AW52">
        <v>2</v>
      </c>
      <c r="AX52">
        <v>39612764</v>
      </c>
      <c r="AY52">
        <v>1</v>
      </c>
      <c r="AZ52">
        <v>0</v>
      </c>
      <c r="BA52">
        <v>62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Y52*Source!I40</f>
        <v>0.108</v>
      </c>
      <c r="CY52">
        <f t="shared" si="6"/>
        <v>0</v>
      </c>
      <c r="CZ52">
        <f t="shared" si="7"/>
        <v>0</v>
      </c>
      <c r="DA52">
        <f t="shared" si="8"/>
        <v>1</v>
      </c>
      <c r="DB52">
        <v>0</v>
      </c>
    </row>
    <row r="53" spans="1:106" x14ac:dyDescent="0.2">
      <c r="A53">
        <f>ROW(Source!A40)</f>
        <v>40</v>
      </c>
      <c r="B53">
        <v>39612628</v>
      </c>
      <c r="C53">
        <v>39612732</v>
      </c>
      <c r="D53">
        <v>36807340</v>
      </c>
      <c r="E53">
        <v>1</v>
      </c>
      <c r="F53">
        <v>1</v>
      </c>
      <c r="G53">
        <v>1</v>
      </c>
      <c r="H53">
        <v>3</v>
      </c>
      <c r="I53" t="s">
        <v>485</v>
      </c>
      <c r="J53" t="s">
        <v>486</v>
      </c>
      <c r="K53" t="s">
        <v>487</v>
      </c>
      <c r="L53">
        <v>1339</v>
      </c>
      <c r="N53">
        <v>1007</v>
      </c>
      <c r="O53" t="s">
        <v>28</v>
      </c>
      <c r="P53" t="s">
        <v>28</v>
      </c>
      <c r="Q53">
        <v>1</v>
      </c>
      <c r="W53">
        <v>0</v>
      </c>
      <c r="X53">
        <v>-1019936957</v>
      </c>
      <c r="Y53">
        <v>0.82</v>
      </c>
      <c r="AA53">
        <v>485.9</v>
      </c>
      <c r="AB53">
        <v>0</v>
      </c>
      <c r="AC53">
        <v>0</v>
      </c>
      <c r="AD53">
        <v>0</v>
      </c>
      <c r="AE53">
        <v>485.9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0</v>
      </c>
      <c r="AQ53">
        <v>0</v>
      </c>
      <c r="AR53">
        <v>0</v>
      </c>
      <c r="AS53" t="s">
        <v>3</v>
      </c>
      <c r="AT53">
        <v>0.82</v>
      </c>
      <c r="AU53" t="s">
        <v>3</v>
      </c>
      <c r="AV53">
        <v>0</v>
      </c>
      <c r="AW53">
        <v>2</v>
      </c>
      <c r="AX53">
        <v>39612765</v>
      </c>
      <c r="AY53">
        <v>1</v>
      </c>
      <c r="AZ53">
        <v>0</v>
      </c>
      <c r="BA53">
        <v>63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Y53*Source!I40</f>
        <v>0.73799999999999999</v>
      </c>
      <c r="CY53">
        <f t="shared" si="6"/>
        <v>485.9</v>
      </c>
      <c r="CZ53">
        <f t="shared" si="7"/>
        <v>485.9</v>
      </c>
      <c r="DA53">
        <f t="shared" si="8"/>
        <v>1</v>
      </c>
      <c r="DB53">
        <v>0</v>
      </c>
    </row>
    <row r="54" spans="1:106" x14ac:dyDescent="0.2">
      <c r="A54">
        <f>ROW(Source!A40)</f>
        <v>40</v>
      </c>
      <c r="B54">
        <v>39612628</v>
      </c>
      <c r="C54">
        <v>39612732</v>
      </c>
      <c r="D54">
        <v>36807343</v>
      </c>
      <c r="E54">
        <v>1</v>
      </c>
      <c r="F54">
        <v>1</v>
      </c>
      <c r="G54">
        <v>1</v>
      </c>
      <c r="H54">
        <v>3</v>
      </c>
      <c r="I54" t="s">
        <v>86</v>
      </c>
      <c r="J54" t="s">
        <v>88</v>
      </c>
      <c r="K54" t="s">
        <v>87</v>
      </c>
      <c r="L54">
        <v>1339</v>
      </c>
      <c r="N54">
        <v>1007</v>
      </c>
      <c r="O54" t="s">
        <v>28</v>
      </c>
      <c r="P54" t="s">
        <v>28</v>
      </c>
      <c r="Q54">
        <v>1</v>
      </c>
      <c r="W54">
        <v>0</v>
      </c>
      <c r="X54">
        <v>-1970722706</v>
      </c>
      <c r="Y54">
        <v>0.12</v>
      </c>
      <c r="AA54">
        <v>548.29999999999995</v>
      </c>
      <c r="AB54">
        <v>0</v>
      </c>
      <c r="AC54">
        <v>0</v>
      </c>
      <c r="AD54">
        <v>0</v>
      </c>
      <c r="AE54">
        <v>548.29999999999995</v>
      </c>
      <c r="AF54">
        <v>0</v>
      </c>
      <c r="AG54">
        <v>0</v>
      </c>
      <c r="AH54">
        <v>0</v>
      </c>
      <c r="AI54">
        <v>1</v>
      </c>
      <c r="AJ54">
        <v>1</v>
      </c>
      <c r="AK54">
        <v>1</v>
      </c>
      <c r="AL54">
        <v>1</v>
      </c>
      <c r="AN54">
        <v>0</v>
      </c>
      <c r="AO54">
        <v>0</v>
      </c>
      <c r="AP54">
        <v>0</v>
      </c>
      <c r="AQ54">
        <v>0</v>
      </c>
      <c r="AR54">
        <v>0</v>
      </c>
      <c r="AS54" t="s">
        <v>3</v>
      </c>
      <c r="AT54">
        <v>0.12</v>
      </c>
      <c r="AU54" t="s">
        <v>3</v>
      </c>
      <c r="AV54">
        <v>0</v>
      </c>
      <c r="AW54">
        <v>1</v>
      </c>
      <c r="AX54">
        <v>-1</v>
      </c>
      <c r="AY54">
        <v>0</v>
      </c>
      <c r="AZ54">
        <v>0</v>
      </c>
      <c r="BA54" t="s">
        <v>3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Y54*Source!I40</f>
        <v>0.108</v>
      </c>
      <c r="CY54">
        <f t="shared" si="6"/>
        <v>548.29999999999995</v>
      </c>
      <c r="CZ54">
        <f t="shared" si="7"/>
        <v>548.29999999999995</v>
      </c>
      <c r="DA54">
        <f t="shared" si="8"/>
        <v>1</v>
      </c>
      <c r="DB54">
        <v>0</v>
      </c>
    </row>
    <row r="55" spans="1:106" x14ac:dyDescent="0.2">
      <c r="A55">
        <f>ROW(Source!A40)</f>
        <v>40</v>
      </c>
      <c r="B55">
        <v>39612628</v>
      </c>
      <c r="C55">
        <v>39612732</v>
      </c>
      <c r="D55">
        <v>36808333</v>
      </c>
      <c r="E55">
        <v>1</v>
      </c>
      <c r="F55">
        <v>1</v>
      </c>
      <c r="G55">
        <v>1</v>
      </c>
      <c r="H55">
        <v>3</v>
      </c>
      <c r="I55" t="s">
        <v>97</v>
      </c>
      <c r="J55" t="s">
        <v>100</v>
      </c>
      <c r="K55" t="s">
        <v>98</v>
      </c>
      <c r="L55">
        <v>1354</v>
      </c>
      <c r="N55">
        <v>1010</v>
      </c>
      <c r="O55" t="s">
        <v>99</v>
      </c>
      <c r="P55" t="s">
        <v>99</v>
      </c>
      <c r="Q55">
        <v>1</v>
      </c>
      <c r="W55">
        <v>0</v>
      </c>
      <c r="X55">
        <v>1676197869</v>
      </c>
      <c r="Y55">
        <v>2.2222219999999999</v>
      </c>
      <c r="AA55">
        <v>978.71</v>
      </c>
      <c r="AB55">
        <v>0</v>
      </c>
      <c r="AC55">
        <v>0</v>
      </c>
      <c r="AD55">
        <v>0</v>
      </c>
      <c r="AE55">
        <v>978.71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0</v>
      </c>
      <c r="AP55">
        <v>0</v>
      </c>
      <c r="AQ55">
        <v>0</v>
      </c>
      <c r="AR55">
        <v>0</v>
      </c>
      <c r="AS55" t="s">
        <v>3</v>
      </c>
      <c r="AT55">
        <v>2.2222219999999999</v>
      </c>
      <c r="AU55" t="s">
        <v>3</v>
      </c>
      <c r="AV55">
        <v>0</v>
      </c>
      <c r="AW55">
        <v>1</v>
      </c>
      <c r="AX55">
        <v>-1</v>
      </c>
      <c r="AY55">
        <v>0</v>
      </c>
      <c r="AZ55">
        <v>0</v>
      </c>
      <c r="BA55" t="s">
        <v>3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Y55*Source!I40</f>
        <v>1.9999997999999999</v>
      </c>
      <c r="CY55">
        <f t="shared" si="6"/>
        <v>978.71</v>
      </c>
      <c r="CZ55">
        <f t="shared" si="7"/>
        <v>978.71</v>
      </c>
      <c r="DA55">
        <f t="shared" si="8"/>
        <v>1</v>
      </c>
      <c r="DB55">
        <v>0</v>
      </c>
    </row>
    <row r="56" spans="1:106" x14ac:dyDescent="0.2">
      <c r="A56">
        <f>ROW(Source!A40)</f>
        <v>40</v>
      </c>
      <c r="B56">
        <v>39612628</v>
      </c>
      <c r="C56">
        <v>39612732</v>
      </c>
      <c r="D56">
        <v>36796302</v>
      </c>
      <c r="E56">
        <v>17</v>
      </c>
      <c r="F56">
        <v>1</v>
      </c>
      <c r="G56">
        <v>1</v>
      </c>
      <c r="H56">
        <v>3</v>
      </c>
      <c r="I56" t="s">
        <v>90</v>
      </c>
      <c r="J56" t="s">
        <v>3</v>
      </c>
      <c r="K56" t="s">
        <v>91</v>
      </c>
      <c r="L56">
        <v>1301</v>
      </c>
      <c r="N56">
        <v>1003</v>
      </c>
      <c r="O56" t="s">
        <v>92</v>
      </c>
      <c r="P56" t="s">
        <v>92</v>
      </c>
      <c r="Q56">
        <v>1</v>
      </c>
      <c r="W56">
        <v>0</v>
      </c>
      <c r="X56">
        <v>-1611535433</v>
      </c>
      <c r="Y56">
        <v>6.88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1</v>
      </c>
      <c r="AL56">
        <v>1</v>
      </c>
      <c r="AN56">
        <v>0</v>
      </c>
      <c r="AO56">
        <v>0</v>
      </c>
      <c r="AP56">
        <v>0</v>
      </c>
      <c r="AQ56">
        <v>0</v>
      </c>
      <c r="AR56">
        <v>0</v>
      </c>
      <c r="AS56" t="s">
        <v>3</v>
      </c>
      <c r="AT56">
        <v>6.88</v>
      </c>
      <c r="AU56" t="s">
        <v>3</v>
      </c>
      <c r="AV56">
        <v>0</v>
      </c>
      <c r="AW56">
        <v>2</v>
      </c>
      <c r="AX56">
        <v>39612766</v>
      </c>
      <c r="AY56">
        <v>1</v>
      </c>
      <c r="AZ56">
        <v>0</v>
      </c>
      <c r="BA56">
        <v>64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Y56*Source!I40</f>
        <v>6.1920000000000002</v>
      </c>
      <c r="CY56">
        <f t="shared" si="6"/>
        <v>0</v>
      </c>
      <c r="CZ56">
        <f t="shared" si="7"/>
        <v>0</v>
      </c>
      <c r="DA56">
        <f t="shared" si="8"/>
        <v>1</v>
      </c>
      <c r="DB56">
        <v>0</v>
      </c>
    </row>
    <row r="57" spans="1:106" x14ac:dyDescent="0.2">
      <c r="A57">
        <f>ROW(Source!A40)</f>
        <v>40</v>
      </c>
      <c r="B57">
        <v>39612628</v>
      </c>
      <c r="C57">
        <v>39612732</v>
      </c>
      <c r="D57">
        <v>36808341</v>
      </c>
      <c r="E57">
        <v>1</v>
      </c>
      <c r="F57">
        <v>1</v>
      </c>
      <c r="G57">
        <v>1</v>
      </c>
      <c r="H57">
        <v>3</v>
      </c>
      <c r="I57" t="s">
        <v>94</v>
      </c>
      <c r="J57" t="s">
        <v>95</v>
      </c>
      <c r="K57" t="s">
        <v>91</v>
      </c>
      <c r="L57">
        <v>1301</v>
      </c>
      <c r="N57">
        <v>1003</v>
      </c>
      <c r="O57" t="s">
        <v>92</v>
      </c>
      <c r="P57" t="s">
        <v>92</v>
      </c>
      <c r="Q57">
        <v>1</v>
      </c>
      <c r="W57">
        <v>0</v>
      </c>
      <c r="X57">
        <v>-1190269654</v>
      </c>
      <c r="Y57">
        <v>6.88</v>
      </c>
      <c r="AA57">
        <v>806.47</v>
      </c>
      <c r="AB57">
        <v>0</v>
      </c>
      <c r="AC57">
        <v>0</v>
      </c>
      <c r="AD57">
        <v>0</v>
      </c>
      <c r="AE57">
        <v>806.47</v>
      </c>
      <c r="AF57">
        <v>0</v>
      </c>
      <c r="AG57">
        <v>0</v>
      </c>
      <c r="AH57">
        <v>0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0</v>
      </c>
      <c r="AP57">
        <v>0</v>
      </c>
      <c r="AQ57">
        <v>0</v>
      </c>
      <c r="AR57">
        <v>0</v>
      </c>
      <c r="AS57" t="s">
        <v>3</v>
      </c>
      <c r="AT57">
        <v>6.88</v>
      </c>
      <c r="AU57" t="s">
        <v>3</v>
      </c>
      <c r="AV57">
        <v>0</v>
      </c>
      <c r="AW57">
        <v>1</v>
      </c>
      <c r="AX57">
        <v>-1</v>
      </c>
      <c r="AY57">
        <v>0</v>
      </c>
      <c r="AZ57">
        <v>0</v>
      </c>
      <c r="BA57" t="s">
        <v>3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Y57*Source!I40</f>
        <v>6.1920000000000002</v>
      </c>
      <c r="CY57">
        <f t="shared" si="6"/>
        <v>806.47</v>
      </c>
      <c r="CZ57">
        <f t="shared" si="7"/>
        <v>806.47</v>
      </c>
      <c r="DA57">
        <f t="shared" si="8"/>
        <v>1</v>
      </c>
      <c r="DB57">
        <v>0</v>
      </c>
    </row>
    <row r="58" spans="1:106" x14ac:dyDescent="0.2">
      <c r="A58">
        <f>ROW(Source!A40)</f>
        <v>40</v>
      </c>
      <c r="B58">
        <v>39612628</v>
      </c>
      <c r="C58">
        <v>39612732</v>
      </c>
      <c r="D58">
        <v>36808682</v>
      </c>
      <c r="E58">
        <v>1</v>
      </c>
      <c r="F58">
        <v>1</v>
      </c>
      <c r="G58">
        <v>1</v>
      </c>
      <c r="H58">
        <v>3</v>
      </c>
      <c r="I58" t="s">
        <v>527</v>
      </c>
      <c r="J58" t="s">
        <v>528</v>
      </c>
      <c r="K58" t="s">
        <v>529</v>
      </c>
      <c r="L58">
        <v>1339</v>
      </c>
      <c r="N58">
        <v>1007</v>
      </c>
      <c r="O58" t="s">
        <v>28</v>
      </c>
      <c r="P58" t="s">
        <v>28</v>
      </c>
      <c r="Q58">
        <v>1</v>
      </c>
      <c r="W58">
        <v>0</v>
      </c>
      <c r="X58">
        <v>1031824777</v>
      </c>
      <c r="Y58">
        <v>2.06</v>
      </c>
      <c r="AA58">
        <v>1382.9</v>
      </c>
      <c r="AB58">
        <v>0</v>
      </c>
      <c r="AC58">
        <v>0</v>
      </c>
      <c r="AD58">
        <v>0</v>
      </c>
      <c r="AE58">
        <v>1382.9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3</v>
      </c>
      <c r="AT58">
        <v>2.06</v>
      </c>
      <c r="AU58" t="s">
        <v>3</v>
      </c>
      <c r="AV58">
        <v>0</v>
      </c>
      <c r="AW58">
        <v>2</v>
      </c>
      <c r="AX58">
        <v>39612767</v>
      </c>
      <c r="AY58">
        <v>1</v>
      </c>
      <c r="AZ58">
        <v>0</v>
      </c>
      <c r="BA58">
        <v>65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Y58*Source!I40</f>
        <v>1.8540000000000001</v>
      </c>
      <c r="CY58">
        <f t="shared" si="6"/>
        <v>1382.9</v>
      </c>
      <c r="CZ58">
        <f t="shared" si="7"/>
        <v>1382.9</v>
      </c>
      <c r="DA58">
        <f t="shared" si="8"/>
        <v>1</v>
      </c>
      <c r="DB58">
        <v>0</v>
      </c>
    </row>
    <row r="59" spans="1:106" x14ac:dyDescent="0.2">
      <c r="A59">
        <f>ROW(Source!A40)</f>
        <v>40</v>
      </c>
      <c r="B59">
        <v>39612628</v>
      </c>
      <c r="C59">
        <v>39612732</v>
      </c>
      <c r="D59">
        <v>36822565</v>
      </c>
      <c r="E59">
        <v>1</v>
      </c>
      <c r="F59">
        <v>1</v>
      </c>
      <c r="G59">
        <v>1</v>
      </c>
      <c r="H59">
        <v>3</v>
      </c>
      <c r="I59" t="s">
        <v>102</v>
      </c>
      <c r="J59" t="s">
        <v>105</v>
      </c>
      <c r="K59" t="s">
        <v>103</v>
      </c>
      <c r="L59">
        <v>1348</v>
      </c>
      <c r="N59">
        <v>1009</v>
      </c>
      <c r="O59" t="s">
        <v>104</v>
      </c>
      <c r="P59" t="s">
        <v>104</v>
      </c>
      <c r="Q59">
        <v>1000</v>
      </c>
      <c r="W59">
        <v>0</v>
      </c>
      <c r="X59">
        <v>-263122178</v>
      </c>
      <c r="Y59">
        <v>4.4443999999999997E-2</v>
      </c>
      <c r="AA59">
        <v>7571</v>
      </c>
      <c r="AB59">
        <v>0</v>
      </c>
      <c r="AC59">
        <v>0</v>
      </c>
      <c r="AD59">
        <v>0</v>
      </c>
      <c r="AE59">
        <v>7571</v>
      </c>
      <c r="AF59">
        <v>0</v>
      </c>
      <c r="AG59">
        <v>0</v>
      </c>
      <c r="AH59">
        <v>0</v>
      </c>
      <c r="AI59">
        <v>1</v>
      </c>
      <c r="AJ59">
        <v>1</v>
      </c>
      <c r="AK59">
        <v>1</v>
      </c>
      <c r="AL59">
        <v>1</v>
      </c>
      <c r="AN59">
        <v>1</v>
      </c>
      <c r="AO59">
        <v>0</v>
      </c>
      <c r="AP59">
        <v>0</v>
      </c>
      <c r="AQ59">
        <v>0</v>
      </c>
      <c r="AR59">
        <v>0</v>
      </c>
      <c r="AS59" t="s">
        <v>3</v>
      </c>
      <c r="AT59">
        <v>4.4443999999999997E-2</v>
      </c>
      <c r="AU59" t="s">
        <v>3</v>
      </c>
      <c r="AV59">
        <v>0</v>
      </c>
      <c r="AW59">
        <v>2</v>
      </c>
      <c r="AX59">
        <v>39612768</v>
      </c>
      <c r="AY59">
        <v>1</v>
      </c>
      <c r="AZ59">
        <v>6144</v>
      </c>
      <c r="BA59">
        <v>66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Y59*Source!I40</f>
        <v>3.9999599999999996E-2</v>
      </c>
      <c r="CY59">
        <f t="shared" si="6"/>
        <v>7571</v>
      </c>
      <c r="CZ59">
        <f t="shared" si="7"/>
        <v>7571</v>
      </c>
      <c r="DA59">
        <f t="shared" si="8"/>
        <v>1</v>
      </c>
      <c r="DB59">
        <v>0</v>
      </c>
    </row>
    <row r="60" spans="1:106" x14ac:dyDescent="0.2">
      <c r="A60">
        <f>ROW(Source!A40)</f>
        <v>40</v>
      </c>
      <c r="B60">
        <v>39612628</v>
      </c>
      <c r="C60">
        <v>39612732</v>
      </c>
      <c r="D60">
        <v>36824178</v>
      </c>
      <c r="E60">
        <v>1</v>
      </c>
      <c r="F60">
        <v>1</v>
      </c>
      <c r="G60">
        <v>1</v>
      </c>
      <c r="H60">
        <v>3</v>
      </c>
      <c r="I60" t="s">
        <v>107</v>
      </c>
      <c r="J60" t="s">
        <v>109</v>
      </c>
      <c r="K60" t="s">
        <v>108</v>
      </c>
      <c r="L60">
        <v>1354</v>
      </c>
      <c r="N60">
        <v>1010</v>
      </c>
      <c r="O60" t="s">
        <v>99</v>
      </c>
      <c r="P60" t="s">
        <v>99</v>
      </c>
      <c r="Q60">
        <v>1</v>
      </c>
      <c r="W60">
        <v>0</v>
      </c>
      <c r="X60">
        <v>737802747</v>
      </c>
      <c r="Y60">
        <v>2.2222219999999999</v>
      </c>
      <c r="AA60">
        <v>596.04</v>
      </c>
      <c r="AB60">
        <v>0</v>
      </c>
      <c r="AC60">
        <v>0</v>
      </c>
      <c r="AD60">
        <v>0</v>
      </c>
      <c r="AE60">
        <v>596.04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1</v>
      </c>
      <c r="AL60">
        <v>1</v>
      </c>
      <c r="AN60">
        <v>0</v>
      </c>
      <c r="AO60">
        <v>0</v>
      </c>
      <c r="AP60">
        <v>0</v>
      </c>
      <c r="AQ60">
        <v>0</v>
      </c>
      <c r="AR60">
        <v>0</v>
      </c>
      <c r="AS60" t="s">
        <v>3</v>
      </c>
      <c r="AT60">
        <v>2.2222219999999999</v>
      </c>
      <c r="AU60" t="s">
        <v>3</v>
      </c>
      <c r="AV60">
        <v>0</v>
      </c>
      <c r="AW60">
        <v>1</v>
      </c>
      <c r="AX60">
        <v>-1</v>
      </c>
      <c r="AY60">
        <v>0</v>
      </c>
      <c r="AZ60">
        <v>0</v>
      </c>
      <c r="BA60" t="s">
        <v>3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Y60*Source!I40</f>
        <v>1.9999997999999999</v>
      </c>
      <c r="CY60">
        <f t="shared" si="6"/>
        <v>596.04</v>
      </c>
      <c r="CZ60">
        <f t="shared" si="7"/>
        <v>596.04</v>
      </c>
      <c r="DA60">
        <f t="shared" si="8"/>
        <v>1</v>
      </c>
      <c r="DB60">
        <v>0</v>
      </c>
    </row>
    <row r="61" spans="1:106" x14ac:dyDescent="0.2">
      <c r="A61">
        <f>ROW(Source!A41)</f>
        <v>41</v>
      </c>
      <c r="B61">
        <v>39612629</v>
      </c>
      <c r="C61">
        <v>39612732</v>
      </c>
      <c r="D61">
        <v>37064928</v>
      </c>
      <c r="E61">
        <v>1</v>
      </c>
      <c r="F61">
        <v>1</v>
      </c>
      <c r="G61">
        <v>1</v>
      </c>
      <c r="H61">
        <v>1</v>
      </c>
      <c r="I61" t="s">
        <v>507</v>
      </c>
      <c r="J61" t="s">
        <v>3</v>
      </c>
      <c r="K61" t="s">
        <v>508</v>
      </c>
      <c r="L61">
        <v>1191</v>
      </c>
      <c r="N61">
        <v>1013</v>
      </c>
      <c r="O61" t="s">
        <v>474</v>
      </c>
      <c r="P61" t="s">
        <v>474</v>
      </c>
      <c r="Q61">
        <v>1</v>
      </c>
      <c r="W61">
        <v>0</v>
      </c>
      <c r="X61">
        <v>145020957</v>
      </c>
      <c r="Y61">
        <v>111.03249999999998</v>
      </c>
      <c r="AA61">
        <v>0</v>
      </c>
      <c r="AB61">
        <v>0</v>
      </c>
      <c r="AC61">
        <v>0</v>
      </c>
      <c r="AD61">
        <v>46.71</v>
      </c>
      <c r="AE61">
        <v>0</v>
      </c>
      <c r="AF61">
        <v>0</v>
      </c>
      <c r="AG61">
        <v>0</v>
      </c>
      <c r="AH61">
        <v>9.07</v>
      </c>
      <c r="AI61">
        <v>1</v>
      </c>
      <c r="AJ61">
        <v>1</v>
      </c>
      <c r="AK61">
        <v>1</v>
      </c>
      <c r="AL61">
        <v>5.15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3</v>
      </c>
      <c r="AT61">
        <v>96.55</v>
      </c>
      <c r="AU61" t="s">
        <v>18</v>
      </c>
      <c r="AV61">
        <v>1</v>
      </c>
      <c r="AW61">
        <v>2</v>
      </c>
      <c r="AX61">
        <v>39612753</v>
      </c>
      <c r="AY61">
        <v>1</v>
      </c>
      <c r="AZ61">
        <v>0</v>
      </c>
      <c r="BA61">
        <v>68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Y61*Source!I41</f>
        <v>99.929249999999982</v>
      </c>
      <c r="CY61">
        <f>AD61</f>
        <v>46.71</v>
      </c>
      <c r="CZ61">
        <f>AH61</f>
        <v>9.07</v>
      </c>
      <c r="DA61">
        <f>AL61</f>
        <v>5.15</v>
      </c>
      <c r="DB61">
        <v>0</v>
      </c>
    </row>
    <row r="62" spans="1:106" x14ac:dyDescent="0.2">
      <c r="A62">
        <f>ROW(Source!A41)</f>
        <v>41</v>
      </c>
      <c r="B62">
        <v>39612629</v>
      </c>
      <c r="C62">
        <v>39612732</v>
      </c>
      <c r="D62">
        <v>37064876</v>
      </c>
      <c r="E62">
        <v>1</v>
      </c>
      <c r="F62">
        <v>1</v>
      </c>
      <c r="G62">
        <v>1</v>
      </c>
      <c r="H62">
        <v>1</v>
      </c>
      <c r="I62" t="s">
        <v>479</v>
      </c>
      <c r="J62" t="s">
        <v>3</v>
      </c>
      <c r="K62" t="s">
        <v>480</v>
      </c>
      <c r="L62">
        <v>1191</v>
      </c>
      <c r="N62">
        <v>1013</v>
      </c>
      <c r="O62" t="s">
        <v>474</v>
      </c>
      <c r="P62" t="s">
        <v>474</v>
      </c>
      <c r="Q62">
        <v>1</v>
      </c>
      <c r="W62">
        <v>0</v>
      </c>
      <c r="X62">
        <v>-1417349443</v>
      </c>
      <c r="Y62">
        <v>17.3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1</v>
      </c>
      <c r="AJ62">
        <v>1</v>
      </c>
      <c r="AK62">
        <v>5.15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3</v>
      </c>
      <c r="AT62">
        <v>17.3</v>
      </c>
      <c r="AU62" t="s">
        <v>3</v>
      </c>
      <c r="AV62">
        <v>2</v>
      </c>
      <c r="AW62">
        <v>2</v>
      </c>
      <c r="AX62">
        <v>39612754</v>
      </c>
      <c r="AY62">
        <v>1</v>
      </c>
      <c r="AZ62">
        <v>2048</v>
      </c>
      <c r="BA62">
        <v>69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Y62*Source!I41</f>
        <v>15.57</v>
      </c>
      <c r="CY62">
        <f>AD62</f>
        <v>0</v>
      </c>
      <c r="CZ62">
        <f>AH62</f>
        <v>0</v>
      </c>
      <c r="DA62">
        <f>AL62</f>
        <v>1</v>
      </c>
      <c r="DB62">
        <v>0</v>
      </c>
    </row>
    <row r="63" spans="1:106" x14ac:dyDescent="0.2">
      <c r="A63">
        <f>ROW(Source!A41)</f>
        <v>41</v>
      </c>
      <c r="B63">
        <v>39612629</v>
      </c>
      <c r="C63">
        <v>39612732</v>
      </c>
      <c r="D63">
        <v>36882159</v>
      </c>
      <c r="E63">
        <v>1</v>
      </c>
      <c r="F63">
        <v>1</v>
      </c>
      <c r="G63">
        <v>1</v>
      </c>
      <c r="H63">
        <v>2</v>
      </c>
      <c r="I63" t="s">
        <v>509</v>
      </c>
      <c r="J63" t="s">
        <v>510</v>
      </c>
      <c r="K63" t="s">
        <v>511</v>
      </c>
      <c r="L63">
        <v>1368</v>
      </c>
      <c r="N63">
        <v>1011</v>
      </c>
      <c r="O63" t="s">
        <v>484</v>
      </c>
      <c r="P63" t="s">
        <v>484</v>
      </c>
      <c r="Q63">
        <v>1</v>
      </c>
      <c r="W63">
        <v>0</v>
      </c>
      <c r="X63">
        <v>-1718674368</v>
      </c>
      <c r="Y63">
        <v>13.35</v>
      </c>
      <c r="AA63">
        <v>0</v>
      </c>
      <c r="AB63">
        <v>576.75</v>
      </c>
      <c r="AC63">
        <v>13.5</v>
      </c>
      <c r="AD63">
        <v>0</v>
      </c>
      <c r="AE63">
        <v>0</v>
      </c>
      <c r="AF63">
        <v>111.99</v>
      </c>
      <c r="AG63">
        <v>13.5</v>
      </c>
      <c r="AH63">
        <v>0</v>
      </c>
      <c r="AI63">
        <v>1</v>
      </c>
      <c r="AJ63">
        <v>5.15</v>
      </c>
      <c r="AK63">
        <v>1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3</v>
      </c>
      <c r="AT63">
        <v>10.68</v>
      </c>
      <c r="AU63" t="s">
        <v>17</v>
      </c>
      <c r="AV63">
        <v>0</v>
      </c>
      <c r="AW63">
        <v>2</v>
      </c>
      <c r="AX63">
        <v>39612755</v>
      </c>
      <c r="AY63">
        <v>1</v>
      </c>
      <c r="AZ63">
        <v>0</v>
      </c>
      <c r="BA63">
        <v>70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Y63*Source!I41</f>
        <v>12.015000000000001</v>
      </c>
      <c r="CY63">
        <f>AB63</f>
        <v>576.75</v>
      </c>
      <c r="CZ63">
        <f>AF63</f>
        <v>111.99</v>
      </c>
      <c r="DA63">
        <f>AJ63</f>
        <v>5.15</v>
      </c>
      <c r="DB63">
        <v>0</v>
      </c>
    </row>
    <row r="64" spans="1:106" x14ac:dyDescent="0.2">
      <c r="A64">
        <f>ROW(Source!A41)</f>
        <v>41</v>
      </c>
      <c r="B64">
        <v>39612629</v>
      </c>
      <c r="C64">
        <v>39612732</v>
      </c>
      <c r="D64">
        <v>36882383</v>
      </c>
      <c r="E64">
        <v>1</v>
      </c>
      <c r="F64">
        <v>1</v>
      </c>
      <c r="G64">
        <v>1</v>
      </c>
      <c r="H64">
        <v>2</v>
      </c>
      <c r="I64" t="s">
        <v>512</v>
      </c>
      <c r="J64" t="s">
        <v>513</v>
      </c>
      <c r="K64" t="s">
        <v>514</v>
      </c>
      <c r="L64">
        <v>1368</v>
      </c>
      <c r="N64">
        <v>1011</v>
      </c>
      <c r="O64" t="s">
        <v>484</v>
      </c>
      <c r="P64" t="s">
        <v>484</v>
      </c>
      <c r="Q64">
        <v>1</v>
      </c>
      <c r="W64">
        <v>0</v>
      </c>
      <c r="X64">
        <v>1225731627</v>
      </c>
      <c r="Y64">
        <v>0.2</v>
      </c>
      <c r="AA64">
        <v>0</v>
      </c>
      <c r="AB64">
        <v>463.45</v>
      </c>
      <c r="AC64">
        <v>10.06</v>
      </c>
      <c r="AD64">
        <v>0</v>
      </c>
      <c r="AE64">
        <v>0</v>
      </c>
      <c r="AF64">
        <v>89.99</v>
      </c>
      <c r="AG64">
        <v>10.06</v>
      </c>
      <c r="AH64">
        <v>0</v>
      </c>
      <c r="AI64">
        <v>1</v>
      </c>
      <c r="AJ64">
        <v>5.15</v>
      </c>
      <c r="AK64">
        <v>1</v>
      </c>
      <c r="AL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3</v>
      </c>
      <c r="AT64">
        <v>0.16</v>
      </c>
      <c r="AU64" t="s">
        <v>17</v>
      </c>
      <c r="AV64">
        <v>0</v>
      </c>
      <c r="AW64">
        <v>2</v>
      </c>
      <c r="AX64">
        <v>39612756</v>
      </c>
      <c r="AY64">
        <v>1</v>
      </c>
      <c r="AZ64">
        <v>0</v>
      </c>
      <c r="BA64">
        <v>71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Y64*Source!I41</f>
        <v>0.18000000000000002</v>
      </c>
      <c r="CY64">
        <f>AB64</f>
        <v>463.45</v>
      </c>
      <c r="CZ64">
        <f>AF64</f>
        <v>89.99</v>
      </c>
      <c r="DA64">
        <f>AJ64</f>
        <v>5.15</v>
      </c>
      <c r="DB64">
        <v>0</v>
      </c>
    </row>
    <row r="65" spans="1:106" x14ac:dyDescent="0.2">
      <c r="A65">
        <f>ROW(Source!A41)</f>
        <v>41</v>
      </c>
      <c r="B65">
        <v>39612629</v>
      </c>
      <c r="C65">
        <v>39612732</v>
      </c>
      <c r="D65">
        <v>36882893</v>
      </c>
      <c r="E65">
        <v>1</v>
      </c>
      <c r="F65">
        <v>1</v>
      </c>
      <c r="G65">
        <v>1</v>
      </c>
      <c r="H65">
        <v>2</v>
      </c>
      <c r="I65" t="s">
        <v>515</v>
      </c>
      <c r="J65" t="s">
        <v>516</v>
      </c>
      <c r="K65" t="s">
        <v>517</v>
      </c>
      <c r="L65">
        <v>1368</v>
      </c>
      <c r="N65">
        <v>1011</v>
      </c>
      <c r="O65" t="s">
        <v>484</v>
      </c>
      <c r="P65" t="s">
        <v>484</v>
      </c>
      <c r="Q65">
        <v>1</v>
      </c>
      <c r="W65">
        <v>0</v>
      </c>
      <c r="X65">
        <v>2043710188</v>
      </c>
      <c r="Y65">
        <v>0.32500000000000001</v>
      </c>
      <c r="AA65">
        <v>0</v>
      </c>
      <c r="AB65">
        <v>34.51</v>
      </c>
      <c r="AC65">
        <v>0</v>
      </c>
      <c r="AD65">
        <v>0</v>
      </c>
      <c r="AE65">
        <v>0</v>
      </c>
      <c r="AF65">
        <v>6.7</v>
      </c>
      <c r="AG65">
        <v>0</v>
      </c>
      <c r="AH65">
        <v>0</v>
      </c>
      <c r="AI65">
        <v>1</v>
      </c>
      <c r="AJ65">
        <v>5.15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3</v>
      </c>
      <c r="AT65">
        <v>0.26</v>
      </c>
      <c r="AU65" t="s">
        <v>17</v>
      </c>
      <c r="AV65">
        <v>0</v>
      </c>
      <c r="AW65">
        <v>2</v>
      </c>
      <c r="AX65">
        <v>39612757</v>
      </c>
      <c r="AY65">
        <v>1</v>
      </c>
      <c r="AZ65">
        <v>0</v>
      </c>
      <c r="BA65">
        <v>72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Y65*Source!I41</f>
        <v>0.29250000000000004</v>
      </c>
      <c r="CY65">
        <f>AB65</f>
        <v>34.51</v>
      </c>
      <c r="CZ65">
        <f>AF65</f>
        <v>6.7</v>
      </c>
      <c r="DA65">
        <f>AJ65</f>
        <v>5.15</v>
      </c>
      <c r="DB65">
        <v>0</v>
      </c>
    </row>
    <row r="66" spans="1:106" x14ac:dyDescent="0.2">
      <c r="A66">
        <f>ROW(Source!A41)</f>
        <v>41</v>
      </c>
      <c r="B66">
        <v>39612629</v>
      </c>
      <c r="C66">
        <v>39612732</v>
      </c>
      <c r="D66">
        <v>36883554</v>
      </c>
      <c r="E66">
        <v>1</v>
      </c>
      <c r="F66">
        <v>1</v>
      </c>
      <c r="G66">
        <v>1</v>
      </c>
      <c r="H66">
        <v>2</v>
      </c>
      <c r="I66" t="s">
        <v>504</v>
      </c>
      <c r="J66" t="s">
        <v>505</v>
      </c>
      <c r="K66" t="s">
        <v>506</v>
      </c>
      <c r="L66">
        <v>1368</v>
      </c>
      <c r="N66">
        <v>1011</v>
      </c>
      <c r="O66" t="s">
        <v>484</v>
      </c>
      <c r="P66" t="s">
        <v>484</v>
      </c>
      <c r="Q66">
        <v>1</v>
      </c>
      <c r="W66">
        <v>0</v>
      </c>
      <c r="X66">
        <v>1372534845</v>
      </c>
      <c r="Y66">
        <v>7.9124999999999996</v>
      </c>
      <c r="AA66">
        <v>0</v>
      </c>
      <c r="AB66">
        <v>338.41</v>
      </c>
      <c r="AC66">
        <v>11.6</v>
      </c>
      <c r="AD66">
        <v>0</v>
      </c>
      <c r="AE66">
        <v>0</v>
      </c>
      <c r="AF66">
        <v>65.709999999999994</v>
      </c>
      <c r="AG66">
        <v>11.6</v>
      </c>
      <c r="AH66">
        <v>0</v>
      </c>
      <c r="AI66">
        <v>1</v>
      </c>
      <c r="AJ66">
        <v>5.15</v>
      </c>
      <c r="AK66">
        <v>1</v>
      </c>
      <c r="AL66">
        <v>1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3</v>
      </c>
      <c r="AT66">
        <v>6.33</v>
      </c>
      <c r="AU66" t="s">
        <v>17</v>
      </c>
      <c r="AV66">
        <v>0</v>
      </c>
      <c r="AW66">
        <v>2</v>
      </c>
      <c r="AX66">
        <v>39612758</v>
      </c>
      <c r="AY66">
        <v>1</v>
      </c>
      <c r="AZ66">
        <v>0</v>
      </c>
      <c r="BA66">
        <v>73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Y66*Source!I41</f>
        <v>7.1212499999999999</v>
      </c>
      <c r="CY66">
        <f>AB66</f>
        <v>338.41</v>
      </c>
      <c r="CZ66">
        <f>AF66</f>
        <v>65.709999999999994</v>
      </c>
      <c r="DA66">
        <f>AJ66</f>
        <v>5.15</v>
      </c>
      <c r="DB66">
        <v>0</v>
      </c>
    </row>
    <row r="67" spans="1:106" x14ac:dyDescent="0.2">
      <c r="A67">
        <f>ROW(Source!A41)</f>
        <v>41</v>
      </c>
      <c r="B67">
        <v>39612629</v>
      </c>
      <c r="C67">
        <v>39612732</v>
      </c>
      <c r="D67">
        <v>36883682</v>
      </c>
      <c r="E67">
        <v>1</v>
      </c>
      <c r="F67">
        <v>1</v>
      </c>
      <c r="G67">
        <v>1</v>
      </c>
      <c r="H67">
        <v>2</v>
      </c>
      <c r="I67" t="s">
        <v>518</v>
      </c>
      <c r="J67" t="s">
        <v>519</v>
      </c>
      <c r="K67" t="s">
        <v>520</v>
      </c>
      <c r="L67">
        <v>1368</v>
      </c>
      <c r="N67">
        <v>1011</v>
      </c>
      <c r="O67" t="s">
        <v>484</v>
      </c>
      <c r="P67" t="s">
        <v>484</v>
      </c>
      <c r="Q67">
        <v>1</v>
      </c>
      <c r="W67">
        <v>0</v>
      </c>
      <c r="X67">
        <v>250868595</v>
      </c>
      <c r="Y67">
        <v>0.16250000000000001</v>
      </c>
      <c r="AA67">
        <v>0</v>
      </c>
      <c r="AB67">
        <v>139.62</v>
      </c>
      <c r="AC67">
        <v>11.6</v>
      </c>
      <c r="AD67">
        <v>0</v>
      </c>
      <c r="AE67">
        <v>0</v>
      </c>
      <c r="AF67">
        <v>27.11</v>
      </c>
      <c r="AG67">
        <v>11.6</v>
      </c>
      <c r="AH67">
        <v>0</v>
      </c>
      <c r="AI67">
        <v>1</v>
      </c>
      <c r="AJ67">
        <v>5.15</v>
      </c>
      <c r="AK67">
        <v>1</v>
      </c>
      <c r="AL67">
        <v>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3</v>
      </c>
      <c r="AT67">
        <v>0.13</v>
      </c>
      <c r="AU67" t="s">
        <v>17</v>
      </c>
      <c r="AV67">
        <v>0</v>
      </c>
      <c r="AW67">
        <v>2</v>
      </c>
      <c r="AX67">
        <v>39612759</v>
      </c>
      <c r="AY67">
        <v>1</v>
      </c>
      <c r="AZ67">
        <v>0</v>
      </c>
      <c r="BA67">
        <v>74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Y67*Source!I41</f>
        <v>0.14625000000000002</v>
      </c>
      <c r="CY67">
        <f>AB67</f>
        <v>139.62</v>
      </c>
      <c r="CZ67">
        <f>AF67</f>
        <v>27.11</v>
      </c>
      <c r="DA67">
        <f>AJ67</f>
        <v>5.15</v>
      </c>
      <c r="DB67">
        <v>0</v>
      </c>
    </row>
    <row r="68" spans="1:106" x14ac:dyDescent="0.2">
      <c r="A68">
        <f>ROW(Source!A41)</f>
        <v>41</v>
      </c>
      <c r="B68">
        <v>39612629</v>
      </c>
      <c r="C68">
        <v>39612732</v>
      </c>
      <c r="D68">
        <v>36796087</v>
      </c>
      <c r="E68">
        <v>17</v>
      </c>
      <c r="F68">
        <v>1</v>
      </c>
      <c r="G68">
        <v>1</v>
      </c>
      <c r="H68">
        <v>3</v>
      </c>
      <c r="I68" t="s">
        <v>76</v>
      </c>
      <c r="J68" t="s">
        <v>3</v>
      </c>
      <c r="K68" t="s">
        <v>77</v>
      </c>
      <c r="L68">
        <v>1339</v>
      </c>
      <c r="N68">
        <v>1007</v>
      </c>
      <c r="O68" t="s">
        <v>28</v>
      </c>
      <c r="P68" t="s">
        <v>28</v>
      </c>
      <c r="Q68">
        <v>1</v>
      </c>
      <c r="W68">
        <v>0</v>
      </c>
      <c r="X68">
        <v>220090467</v>
      </c>
      <c r="Y68">
        <v>1.45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5.15</v>
      </c>
      <c r="AJ68">
        <v>1</v>
      </c>
      <c r="AK68">
        <v>1</v>
      </c>
      <c r="AL68">
        <v>1</v>
      </c>
      <c r="AN68">
        <v>0</v>
      </c>
      <c r="AO68">
        <v>0</v>
      </c>
      <c r="AP68">
        <v>0</v>
      </c>
      <c r="AQ68">
        <v>0</v>
      </c>
      <c r="AR68">
        <v>0</v>
      </c>
      <c r="AS68" t="s">
        <v>3</v>
      </c>
      <c r="AT68">
        <v>1.45</v>
      </c>
      <c r="AU68" t="s">
        <v>3</v>
      </c>
      <c r="AV68">
        <v>0</v>
      </c>
      <c r="AW68">
        <v>2</v>
      </c>
      <c r="AX68">
        <v>39612761</v>
      </c>
      <c r="AY68">
        <v>1</v>
      </c>
      <c r="AZ68">
        <v>0</v>
      </c>
      <c r="BA68">
        <v>76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Y68*Source!I41</f>
        <v>1.3049999999999999</v>
      </c>
      <c r="CY68">
        <f t="shared" ref="CY68:CY80" si="9">AA68</f>
        <v>0</v>
      </c>
      <c r="CZ68">
        <f t="shared" ref="CZ68:CZ80" si="10">AE68</f>
        <v>0</v>
      </c>
      <c r="DA68">
        <f t="shared" ref="DA68:DA80" si="11">AI68</f>
        <v>5.15</v>
      </c>
      <c r="DB68">
        <v>0</v>
      </c>
    </row>
    <row r="69" spans="1:106" x14ac:dyDescent="0.2">
      <c r="A69">
        <f>ROW(Source!A41)</f>
        <v>41</v>
      </c>
      <c r="B69">
        <v>39612629</v>
      </c>
      <c r="C69">
        <v>39612732</v>
      </c>
      <c r="D69">
        <v>36806289</v>
      </c>
      <c r="E69">
        <v>1</v>
      </c>
      <c r="F69">
        <v>1</v>
      </c>
      <c r="G69">
        <v>1</v>
      </c>
      <c r="H69">
        <v>3</v>
      </c>
      <c r="I69" t="s">
        <v>79</v>
      </c>
      <c r="J69" t="s">
        <v>81</v>
      </c>
      <c r="K69" t="s">
        <v>80</v>
      </c>
      <c r="L69">
        <v>1339</v>
      </c>
      <c r="N69">
        <v>1007</v>
      </c>
      <c r="O69" t="s">
        <v>28</v>
      </c>
      <c r="P69" t="s">
        <v>28</v>
      </c>
      <c r="Q69">
        <v>1</v>
      </c>
      <c r="W69">
        <v>0</v>
      </c>
      <c r="X69">
        <v>-35545874</v>
      </c>
      <c r="Y69">
        <v>1.45</v>
      </c>
      <c r="AA69">
        <v>284.58999999999997</v>
      </c>
      <c r="AB69">
        <v>0</v>
      </c>
      <c r="AC69">
        <v>0</v>
      </c>
      <c r="AD69">
        <v>0</v>
      </c>
      <c r="AE69">
        <v>55.26</v>
      </c>
      <c r="AF69">
        <v>0</v>
      </c>
      <c r="AG69">
        <v>0</v>
      </c>
      <c r="AH69">
        <v>0</v>
      </c>
      <c r="AI69">
        <v>5.15</v>
      </c>
      <c r="AJ69">
        <v>1</v>
      </c>
      <c r="AK69">
        <v>1</v>
      </c>
      <c r="AL69">
        <v>1</v>
      </c>
      <c r="AN69">
        <v>0</v>
      </c>
      <c r="AO69">
        <v>0</v>
      </c>
      <c r="AP69">
        <v>0</v>
      </c>
      <c r="AQ69">
        <v>0</v>
      </c>
      <c r="AR69">
        <v>0</v>
      </c>
      <c r="AS69" t="s">
        <v>3</v>
      </c>
      <c r="AT69">
        <v>1.45</v>
      </c>
      <c r="AU69" t="s">
        <v>3</v>
      </c>
      <c r="AV69">
        <v>0</v>
      </c>
      <c r="AW69">
        <v>1</v>
      </c>
      <c r="AX69">
        <v>-1</v>
      </c>
      <c r="AY69">
        <v>0</v>
      </c>
      <c r="AZ69">
        <v>0</v>
      </c>
      <c r="BA69" t="s">
        <v>3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Y69*Source!I41</f>
        <v>1.3049999999999999</v>
      </c>
      <c r="CY69">
        <f t="shared" si="9"/>
        <v>284.58999999999997</v>
      </c>
      <c r="CZ69">
        <f t="shared" si="10"/>
        <v>55.26</v>
      </c>
      <c r="DA69">
        <f t="shared" si="11"/>
        <v>5.15</v>
      </c>
      <c r="DB69">
        <v>0</v>
      </c>
    </row>
    <row r="70" spans="1:106" x14ac:dyDescent="0.2">
      <c r="A70">
        <f>ROW(Source!A41)</f>
        <v>41</v>
      </c>
      <c r="B70">
        <v>39612629</v>
      </c>
      <c r="C70">
        <v>39612732</v>
      </c>
      <c r="D70">
        <v>36806545</v>
      </c>
      <c r="E70">
        <v>1</v>
      </c>
      <c r="F70">
        <v>1</v>
      </c>
      <c r="G70">
        <v>1</v>
      </c>
      <c r="H70">
        <v>3</v>
      </c>
      <c r="I70" t="s">
        <v>521</v>
      </c>
      <c r="J70" t="s">
        <v>522</v>
      </c>
      <c r="K70" t="s">
        <v>523</v>
      </c>
      <c r="L70">
        <v>1348</v>
      </c>
      <c r="N70">
        <v>1009</v>
      </c>
      <c r="O70" t="s">
        <v>104</v>
      </c>
      <c r="P70" t="s">
        <v>104</v>
      </c>
      <c r="Q70">
        <v>1000</v>
      </c>
      <c r="W70">
        <v>0</v>
      </c>
      <c r="X70">
        <v>-1187323236</v>
      </c>
      <c r="Y70">
        <v>7.0000000000000001E-3</v>
      </c>
      <c r="AA70">
        <v>2121.8000000000002</v>
      </c>
      <c r="AB70">
        <v>0</v>
      </c>
      <c r="AC70">
        <v>0</v>
      </c>
      <c r="AD70">
        <v>0</v>
      </c>
      <c r="AE70">
        <v>412</v>
      </c>
      <c r="AF70">
        <v>0</v>
      </c>
      <c r="AG70">
        <v>0</v>
      </c>
      <c r="AH70">
        <v>0</v>
      </c>
      <c r="AI70">
        <v>5.15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3</v>
      </c>
      <c r="AT70">
        <v>7.0000000000000001E-3</v>
      </c>
      <c r="AU70" t="s">
        <v>3</v>
      </c>
      <c r="AV70">
        <v>0</v>
      </c>
      <c r="AW70">
        <v>2</v>
      </c>
      <c r="AX70">
        <v>39612762</v>
      </c>
      <c r="AY70">
        <v>1</v>
      </c>
      <c r="AZ70">
        <v>0</v>
      </c>
      <c r="BA70">
        <v>77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Y70*Source!I41</f>
        <v>6.3E-3</v>
      </c>
      <c r="CY70">
        <f t="shared" si="9"/>
        <v>2121.8000000000002</v>
      </c>
      <c r="CZ70">
        <f t="shared" si="10"/>
        <v>412</v>
      </c>
      <c r="DA70">
        <f t="shared" si="11"/>
        <v>5.15</v>
      </c>
      <c r="DB70">
        <v>0</v>
      </c>
    </row>
    <row r="71" spans="1:106" x14ac:dyDescent="0.2">
      <c r="A71">
        <f>ROW(Source!A41)</f>
        <v>41</v>
      </c>
      <c r="B71">
        <v>39612629</v>
      </c>
      <c r="C71">
        <v>39612732</v>
      </c>
      <c r="D71">
        <v>36807096</v>
      </c>
      <c r="E71">
        <v>1</v>
      </c>
      <c r="F71">
        <v>1</v>
      </c>
      <c r="G71">
        <v>1</v>
      </c>
      <c r="H71">
        <v>3</v>
      </c>
      <c r="I71" t="s">
        <v>524</v>
      </c>
      <c r="J71" t="s">
        <v>525</v>
      </c>
      <c r="K71" t="s">
        <v>526</v>
      </c>
      <c r="L71">
        <v>1339</v>
      </c>
      <c r="N71">
        <v>1007</v>
      </c>
      <c r="O71" t="s">
        <v>28</v>
      </c>
      <c r="P71" t="s">
        <v>28</v>
      </c>
      <c r="Q71">
        <v>1</v>
      </c>
      <c r="W71">
        <v>0</v>
      </c>
      <c r="X71">
        <v>184330150</v>
      </c>
      <c r="Y71">
        <v>5.2</v>
      </c>
      <c r="AA71">
        <v>3052.71</v>
      </c>
      <c r="AB71">
        <v>0</v>
      </c>
      <c r="AC71">
        <v>0</v>
      </c>
      <c r="AD71">
        <v>0</v>
      </c>
      <c r="AE71">
        <v>592.76</v>
      </c>
      <c r="AF71">
        <v>0</v>
      </c>
      <c r="AG71">
        <v>0</v>
      </c>
      <c r="AH71">
        <v>0</v>
      </c>
      <c r="AI71">
        <v>5.15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3</v>
      </c>
      <c r="AT71">
        <v>5.2</v>
      </c>
      <c r="AU71" t="s">
        <v>3</v>
      </c>
      <c r="AV71">
        <v>0</v>
      </c>
      <c r="AW71">
        <v>2</v>
      </c>
      <c r="AX71">
        <v>39612763</v>
      </c>
      <c r="AY71">
        <v>1</v>
      </c>
      <c r="AZ71">
        <v>0</v>
      </c>
      <c r="BA71">
        <v>78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Y71*Source!I41</f>
        <v>4.6800000000000006</v>
      </c>
      <c r="CY71">
        <f t="shared" si="9"/>
        <v>3052.71</v>
      </c>
      <c r="CZ71">
        <f t="shared" si="10"/>
        <v>592.76</v>
      </c>
      <c r="DA71">
        <f t="shared" si="11"/>
        <v>5.15</v>
      </c>
      <c r="DB71">
        <v>0</v>
      </c>
    </row>
    <row r="72" spans="1:106" x14ac:dyDescent="0.2">
      <c r="A72">
        <f>ROW(Source!A41)</f>
        <v>41</v>
      </c>
      <c r="B72">
        <v>39612629</v>
      </c>
      <c r="C72">
        <v>39612732</v>
      </c>
      <c r="D72">
        <v>36797942</v>
      </c>
      <c r="E72">
        <v>17</v>
      </c>
      <c r="F72">
        <v>1</v>
      </c>
      <c r="G72">
        <v>1</v>
      </c>
      <c r="H72">
        <v>3</v>
      </c>
      <c r="I72" t="s">
        <v>83</v>
      </c>
      <c r="J72" t="s">
        <v>3</v>
      </c>
      <c r="K72" t="s">
        <v>84</v>
      </c>
      <c r="L72">
        <v>1339</v>
      </c>
      <c r="N72">
        <v>1007</v>
      </c>
      <c r="O72" t="s">
        <v>28</v>
      </c>
      <c r="P72" t="s">
        <v>28</v>
      </c>
      <c r="Q72">
        <v>1</v>
      </c>
      <c r="W72">
        <v>0</v>
      </c>
      <c r="X72">
        <v>1707794586</v>
      </c>
      <c r="Y72">
        <v>0.12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5.15</v>
      </c>
      <c r="AJ72">
        <v>1</v>
      </c>
      <c r="AK72">
        <v>1</v>
      </c>
      <c r="AL72">
        <v>1</v>
      </c>
      <c r="AN72">
        <v>0</v>
      </c>
      <c r="AO72">
        <v>0</v>
      </c>
      <c r="AP72">
        <v>0</v>
      </c>
      <c r="AQ72">
        <v>0</v>
      </c>
      <c r="AR72">
        <v>0</v>
      </c>
      <c r="AS72" t="s">
        <v>3</v>
      </c>
      <c r="AT72">
        <v>0.12</v>
      </c>
      <c r="AU72" t="s">
        <v>3</v>
      </c>
      <c r="AV72">
        <v>0</v>
      </c>
      <c r="AW72">
        <v>2</v>
      </c>
      <c r="AX72">
        <v>39612764</v>
      </c>
      <c r="AY72">
        <v>1</v>
      </c>
      <c r="AZ72">
        <v>0</v>
      </c>
      <c r="BA72">
        <v>79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Y72*Source!I41</f>
        <v>0.108</v>
      </c>
      <c r="CY72">
        <f t="shared" si="9"/>
        <v>0</v>
      </c>
      <c r="CZ72">
        <f t="shared" si="10"/>
        <v>0</v>
      </c>
      <c r="DA72">
        <f t="shared" si="11"/>
        <v>5.15</v>
      </c>
      <c r="DB72">
        <v>0</v>
      </c>
    </row>
    <row r="73" spans="1:106" x14ac:dyDescent="0.2">
      <c r="A73">
        <f>ROW(Source!A41)</f>
        <v>41</v>
      </c>
      <c r="B73">
        <v>39612629</v>
      </c>
      <c r="C73">
        <v>39612732</v>
      </c>
      <c r="D73">
        <v>36807340</v>
      </c>
      <c r="E73">
        <v>1</v>
      </c>
      <c r="F73">
        <v>1</v>
      </c>
      <c r="G73">
        <v>1</v>
      </c>
      <c r="H73">
        <v>3</v>
      </c>
      <c r="I73" t="s">
        <v>485</v>
      </c>
      <c r="J73" t="s">
        <v>486</v>
      </c>
      <c r="K73" t="s">
        <v>487</v>
      </c>
      <c r="L73">
        <v>1339</v>
      </c>
      <c r="N73">
        <v>1007</v>
      </c>
      <c r="O73" t="s">
        <v>28</v>
      </c>
      <c r="P73" t="s">
        <v>28</v>
      </c>
      <c r="Q73">
        <v>1</v>
      </c>
      <c r="W73">
        <v>0</v>
      </c>
      <c r="X73">
        <v>-1019936957</v>
      </c>
      <c r="Y73">
        <v>0.82</v>
      </c>
      <c r="AA73">
        <v>2502.39</v>
      </c>
      <c r="AB73">
        <v>0</v>
      </c>
      <c r="AC73">
        <v>0</v>
      </c>
      <c r="AD73">
        <v>0</v>
      </c>
      <c r="AE73">
        <v>485.9</v>
      </c>
      <c r="AF73">
        <v>0</v>
      </c>
      <c r="AG73">
        <v>0</v>
      </c>
      <c r="AH73">
        <v>0</v>
      </c>
      <c r="AI73">
        <v>5.15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3</v>
      </c>
      <c r="AT73">
        <v>0.82</v>
      </c>
      <c r="AU73" t="s">
        <v>3</v>
      </c>
      <c r="AV73">
        <v>0</v>
      </c>
      <c r="AW73">
        <v>2</v>
      </c>
      <c r="AX73">
        <v>39612765</v>
      </c>
      <c r="AY73">
        <v>1</v>
      </c>
      <c r="AZ73">
        <v>0</v>
      </c>
      <c r="BA73">
        <v>80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Y73*Source!I41</f>
        <v>0.73799999999999999</v>
      </c>
      <c r="CY73">
        <f t="shared" si="9"/>
        <v>2502.39</v>
      </c>
      <c r="CZ73">
        <f t="shared" si="10"/>
        <v>485.9</v>
      </c>
      <c r="DA73">
        <f t="shared" si="11"/>
        <v>5.15</v>
      </c>
      <c r="DB73">
        <v>0</v>
      </c>
    </row>
    <row r="74" spans="1:106" x14ac:dyDescent="0.2">
      <c r="A74">
        <f>ROW(Source!A41)</f>
        <v>41</v>
      </c>
      <c r="B74">
        <v>39612629</v>
      </c>
      <c r="C74">
        <v>39612732</v>
      </c>
      <c r="D74">
        <v>36807343</v>
      </c>
      <c r="E74">
        <v>1</v>
      </c>
      <c r="F74">
        <v>1</v>
      </c>
      <c r="G74">
        <v>1</v>
      </c>
      <c r="H74">
        <v>3</v>
      </c>
      <c r="I74" t="s">
        <v>86</v>
      </c>
      <c r="J74" t="s">
        <v>88</v>
      </c>
      <c r="K74" t="s">
        <v>87</v>
      </c>
      <c r="L74">
        <v>1339</v>
      </c>
      <c r="N74">
        <v>1007</v>
      </c>
      <c r="O74" t="s">
        <v>28</v>
      </c>
      <c r="P74" t="s">
        <v>28</v>
      </c>
      <c r="Q74">
        <v>1</v>
      </c>
      <c r="W74">
        <v>0</v>
      </c>
      <c r="X74">
        <v>-1970722706</v>
      </c>
      <c r="Y74">
        <v>0.12</v>
      </c>
      <c r="AA74">
        <v>2823.75</v>
      </c>
      <c r="AB74">
        <v>0</v>
      </c>
      <c r="AC74">
        <v>0</v>
      </c>
      <c r="AD74">
        <v>0</v>
      </c>
      <c r="AE74">
        <v>548.29999999999995</v>
      </c>
      <c r="AF74">
        <v>0</v>
      </c>
      <c r="AG74">
        <v>0</v>
      </c>
      <c r="AH74">
        <v>0</v>
      </c>
      <c r="AI74">
        <v>5.15</v>
      </c>
      <c r="AJ74">
        <v>1</v>
      </c>
      <c r="AK74">
        <v>1</v>
      </c>
      <c r="AL74">
        <v>1</v>
      </c>
      <c r="AN74">
        <v>0</v>
      </c>
      <c r="AO74">
        <v>0</v>
      </c>
      <c r="AP74">
        <v>0</v>
      </c>
      <c r="AQ74">
        <v>0</v>
      </c>
      <c r="AR74">
        <v>0</v>
      </c>
      <c r="AS74" t="s">
        <v>3</v>
      </c>
      <c r="AT74">
        <v>0.12</v>
      </c>
      <c r="AU74" t="s">
        <v>3</v>
      </c>
      <c r="AV74">
        <v>0</v>
      </c>
      <c r="AW74">
        <v>1</v>
      </c>
      <c r="AX74">
        <v>-1</v>
      </c>
      <c r="AY74">
        <v>0</v>
      </c>
      <c r="AZ74">
        <v>0</v>
      </c>
      <c r="BA74" t="s">
        <v>3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Y74*Source!I41</f>
        <v>0.108</v>
      </c>
      <c r="CY74">
        <f t="shared" si="9"/>
        <v>2823.75</v>
      </c>
      <c r="CZ74">
        <f t="shared" si="10"/>
        <v>548.29999999999995</v>
      </c>
      <c r="DA74">
        <f t="shared" si="11"/>
        <v>5.15</v>
      </c>
      <c r="DB74">
        <v>0</v>
      </c>
    </row>
    <row r="75" spans="1:106" x14ac:dyDescent="0.2">
      <c r="A75">
        <f>ROW(Source!A41)</f>
        <v>41</v>
      </c>
      <c r="B75">
        <v>39612629</v>
      </c>
      <c r="C75">
        <v>39612732</v>
      </c>
      <c r="D75">
        <v>36808333</v>
      </c>
      <c r="E75">
        <v>1</v>
      </c>
      <c r="F75">
        <v>1</v>
      </c>
      <c r="G75">
        <v>1</v>
      </c>
      <c r="H75">
        <v>3</v>
      </c>
      <c r="I75" t="s">
        <v>97</v>
      </c>
      <c r="J75" t="s">
        <v>100</v>
      </c>
      <c r="K75" t="s">
        <v>98</v>
      </c>
      <c r="L75">
        <v>1354</v>
      </c>
      <c r="N75">
        <v>1010</v>
      </c>
      <c r="O75" t="s">
        <v>99</v>
      </c>
      <c r="P75" t="s">
        <v>99</v>
      </c>
      <c r="Q75">
        <v>1</v>
      </c>
      <c r="W75">
        <v>0</v>
      </c>
      <c r="X75">
        <v>1676197869</v>
      </c>
      <c r="Y75">
        <v>2.2222219999999999</v>
      </c>
      <c r="AA75">
        <v>5040.3599999999997</v>
      </c>
      <c r="AB75">
        <v>0</v>
      </c>
      <c r="AC75">
        <v>0</v>
      </c>
      <c r="AD75">
        <v>0</v>
      </c>
      <c r="AE75">
        <v>978.71</v>
      </c>
      <c r="AF75">
        <v>0</v>
      </c>
      <c r="AG75">
        <v>0</v>
      </c>
      <c r="AH75">
        <v>0</v>
      </c>
      <c r="AI75">
        <v>5.15</v>
      </c>
      <c r="AJ75">
        <v>1</v>
      </c>
      <c r="AK75">
        <v>1</v>
      </c>
      <c r="AL75">
        <v>1</v>
      </c>
      <c r="AN75">
        <v>0</v>
      </c>
      <c r="AO75">
        <v>0</v>
      </c>
      <c r="AP75">
        <v>0</v>
      </c>
      <c r="AQ75">
        <v>0</v>
      </c>
      <c r="AR75">
        <v>0</v>
      </c>
      <c r="AS75" t="s">
        <v>3</v>
      </c>
      <c r="AT75">
        <v>2.2222219999999999</v>
      </c>
      <c r="AU75" t="s">
        <v>3</v>
      </c>
      <c r="AV75">
        <v>0</v>
      </c>
      <c r="AW75">
        <v>1</v>
      </c>
      <c r="AX75">
        <v>-1</v>
      </c>
      <c r="AY75">
        <v>0</v>
      </c>
      <c r="AZ75">
        <v>0</v>
      </c>
      <c r="BA75" t="s">
        <v>3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Y75*Source!I41</f>
        <v>1.9999997999999999</v>
      </c>
      <c r="CY75">
        <f t="shared" si="9"/>
        <v>5040.3599999999997</v>
      </c>
      <c r="CZ75">
        <f t="shared" si="10"/>
        <v>978.71</v>
      </c>
      <c r="DA75">
        <f t="shared" si="11"/>
        <v>5.15</v>
      </c>
      <c r="DB75">
        <v>0</v>
      </c>
    </row>
    <row r="76" spans="1:106" x14ac:dyDescent="0.2">
      <c r="A76">
        <f>ROW(Source!A41)</f>
        <v>41</v>
      </c>
      <c r="B76">
        <v>39612629</v>
      </c>
      <c r="C76">
        <v>39612732</v>
      </c>
      <c r="D76">
        <v>36796302</v>
      </c>
      <c r="E76">
        <v>17</v>
      </c>
      <c r="F76">
        <v>1</v>
      </c>
      <c r="G76">
        <v>1</v>
      </c>
      <c r="H76">
        <v>3</v>
      </c>
      <c r="I76" t="s">
        <v>90</v>
      </c>
      <c r="J76" t="s">
        <v>3</v>
      </c>
      <c r="K76" t="s">
        <v>91</v>
      </c>
      <c r="L76">
        <v>1301</v>
      </c>
      <c r="N76">
        <v>1003</v>
      </c>
      <c r="O76" t="s">
        <v>92</v>
      </c>
      <c r="P76" t="s">
        <v>92</v>
      </c>
      <c r="Q76">
        <v>1</v>
      </c>
      <c r="W76">
        <v>0</v>
      </c>
      <c r="X76">
        <v>-1611535433</v>
      </c>
      <c r="Y76">
        <v>6.88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5.15</v>
      </c>
      <c r="AJ76">
        <v>1</v>
      </c>
      <c r="AK76">
        <v>1</v>
      </c>
      <c r="AL76">
        <v>1</v>
      </c>
      <c r="AN76">
        <v>0</v>
      </c>
      <c r="AO76">
        <v>0</v>
      </c>
      <c r="AP76">
        <v>0</v>
      </c>
      <c r="AQ76">
        <v>0</v>
      </c>
      <c r="AR76">
        <v>0</v>
      </c>
      <c r="AS76" t="s">
        <v>3</v>
      </c>
      <c r="AT76">
        <v>6.88</v>
      </c>
      <c r="AU76" t="s">
        <v>3</v>
      </c>
      <c r="AV76">
        <v>0</v>
      </c>
      <c r="AW76">
        <v>2</v>
      </c>
      <c r="AX76">
        <v>39612766</v>
      </c>
      <c r="AY76">
        <v>1</v>
      </c>
      <c r="AZ76">
        <v>0</v>
      </c>
      <c r="BA76">
        <v>81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Y76*Source!I41</f>
        <v>6.1920000000000002</v>
      </c>
      <c r="CY76">
        <f t="shared" si="9"/>
        <v>0</v>
      </c>
      <c r="CZ76">
        <f t="shared" si="10"/>
        <v>0</v>
      </c>
      <c r="DA76">
        <f t="shared" si="11"/>
        <v>5.15</v>
      </c>
      <c r="DB76">
        <v>0</v>
      </c>
    </row>
    <row r="77" spans="1:106" x14ac:dyDescent="0.2">
      <c r="A77">
        <f>ROW(Source!A41)</f>
        <v>41</v>
      </c>
      <c r="B77">
        <v>39612629</v>
      </c>
      <c r="C77">
        <v>39612732</v>
      </c>
      <c r="D77">
        <v>36808341</v>
      </c>
      <c r="E77">
        <v>1</v>
      </c>
      <c r="F77">
        <v>1</v>
      </c>
      <c r="G77">
        <v>1</v>
      </c>
      <c r="H77">
        <v>3</v>
      </c>
      <c r="I77" t="s">
        <v>94</v>
      </c>
      <c r="J77" t="s">
        <v>95</v>
      </c>
      <c r="K77" t="s">
        <v>91</v>
      </c>
      <c r="L77">
        <v>1301</v>
      </c>
      <c r="N77">
        <v>1003</v>
      </c>
      <c r="O77" t="s">
        <v>92</v>
      </c>
      <c r="P77" t="s">
        <v>92</v>
      </c>
      <c r="Q77">
        <v>1</v>
      </c>
      <c r="W77">
        <v>0</v>
      </c>
      <c r="X77">
        <v>-1190269654</v>
      </c>
      <c r="Y77">
        <v>6.88</v>
      </c>
      <c r="AA77">
        <v>4153.32</v>
      </c>
      <c r="AB77">
        <v>0</v>
      </c>
      <c r="AC77">
        <v>0</v>
      </c>
      <c r="AD77">
        <v>0</v>
      </c>
      <c r="AE77">
        <v>806.47</v>
      </c>
      <c r="AF77">
        <v>0</v>
      </c>
      <c r="AG77">
        <v>0</v>
      </c>
      <c r="AH77">
        <v>0</v>
      </c>
      <c r="AI77">
        <v>5.15</v>
      </c>
      <c r="AJ77">
        <v>1</v>
      </c>
      <c r="AK77">
        <v>1</v>
      </c>
      <c r="AL77">
        <v>1</v>
      </c>
      <c r="AN77">
        <v>0</v>
      </c>
      <c r="AO77">
        <v>0</v>
      </c>
      <c r="AP77">
        <v>0</v>
      </c>
      <c r="AQ77">
        <v>0</v>
      </c>
      <c r="AR77">
        <v>0</v>
      </c>
      <c r="AS77" t="s">
        <v>3</v>
      </c>
      <c r="AT77">
        <v>6.88</v>
      </c>
      <c r="AU77" t="s">
        <v>3</v>
      </c>
      <c r="AV77">
        <v>0</v>
      </c>
      <c r="AW77">
        <v>1</v>
      </c>
      <c r="AX77">
        <v>-1</v>
      </c>
      <c r="AY77">
        <v>0</v>
      </c>
      <c r="AZ77">
        <v>0</v>
      </c>
      <c r="BA77" t="s">
        <v>3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Y77*Source!I41</f>
        <v>6.1920000000000002</v>
      </c>
      <c r="CY77">
        <f t="shared" si="9"/>
        <v>4153.32</v>
      </c>
      <c r="CZ77">
        <f t="shared" si="10"/>
        <v>806.47</v>
      </c>
      <c r="DA77">
        <f t="shared" si="11"/>
        <v>5.15</v>
      </c>
      <c r="DB77">
        <v>0</v>
      </c>
    </row>
    <row r="78" spans="1:106" x14ac:dyDescent="0.2">
      <c r="A78">
        <f>ROW(Source!A41)</f>
        <v>41</v>
      </c>
      <c r="B78">
        <v>39612629</v>
      </c>
      <c r="C78">
        <v>39612732</v>
      </c>
      <c r="D78">
        <v>36808682</v>
      </c>
      <c r="E78">
        <v>1</v>
      </c>
      <c r="F78">
        <v>1</v>
      </c>
      <c r="G78">
        <v>1</v>
      </c>
      <c r="H78">
        <v>3</v>
      </c>
      <c r="I78" t="s">
        <v>527</v>
      </c>
      <c r="J78" t="s">
        <v>528</v>
      </c>
      <c r="K78" t="s">
        <v>529</v>
      </c>
      <c r="L78">
        <v>1339</v>
      </c>
      <c r="N78">
        <v>1007</v>
      </c>
      <c r="O78" t="s">
        <v>28</v>
      </c>
      <c r="P78" t="s">
        <v>28</v>
      </c>
      <c r="Q78">
        <v>1</v>
      </c>
      <c r="W78">
        <v>0</v>
      </c>
      <c r="X78">
        <v>1031824777</v>
      </c>
      <c r="Y78">
        <v>2.06</v>
      </c>
      <c r="AA78">
        <v>7121.94</v>
      </c>
      <c r="AB78">
        <v>0</v>
      </c>
      <c r="AC78">
        <v>0</v>
      </c>
      <c r="AD78">
        <v>0</v>
      </c>
      <c r="AE78">
        <v>1382.9</v>
      </c>
      <c r="AF78">
        <v>0</v>
      </c>
      <c r="AG78">
        <v>0</v>
      </c>
      <c r="AH78">
        <v>0</v>
      </c>
      <c r="AI78">
        <v>5.15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3</v>
      </c>
      <c r="AT78">
        <v>2.06</v>
      </c>
      <c r="AU78" t="s">
        <v>3</v>
      </c>
      <c r="AV78">
        <v>0</v>
      </c>
      <c r="AW78">
        <v>2</v>
      </c>
      <c r="AX78">
        <v>39612767</v>
      </c>
      <c r="AY78">
        <v>1</v>
      </c>
      <c r="AZ78">
        <v>0</v>
      </c>
      <c r="BA78">
        <v>82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Y78*Source!I41</f>
        <v>1.8540000000000001</v>
      </c>
      <c r="CY78">
        <f t="shared" si="9"/>
        <v>7121.94</v>
      </c>
      <c r="CZ78">
        <f t="shared" si="10"/>
        <v>1382.9</v>
      </c>
      <c r="DA78">
        <f t="shared" si="11"/>
        <v>5.15</v>
      </c>
      <c r="DB78">
        <v>0</v>
      </c>
    </row>
    <row r="79" spans="1:106" x14ac:dyDescent="0.2">
      <c r="A79">
        <f>ROW(Source!A41)</f>
        <v>41</v>
      </c>
      <c r="B79">
        <v>39612629</v>
      </c>
      <c r="C79">
        <v>39612732</v>
      </c>
      <c r="D79">
        <v>36822565</v>
      </c>
      <c r="E79">
        <v>1</v>
      </c>
      <c r="F79">
        <v>1</v>
      </c>
      <c r="G79">
        <v>1</v>
      </c>
      <c r="H79">
        <v>3</v>
      </c>
      <c r="I79" t="s">
        <v>102</v>
      </c>
      <c r="J79" t="s">
        <v>105</v>
      </c>
      <c r="K79" t="s">
        <v>103</v>
      </c>
      <c r="L79">
        <v>1348</v>
      </c>
      <c r="N79">
        <v>1009</v>
      </c>
      <c r="O79" t="s">
        <v>104</v>
      </c>
      <c r="P79" t="s">
        <v>104</v>
      </c>
      <c r="Q79">
        <v>1000</v>
      </c>
      <c r="W79">
        <v>0</v>
      </c>
      <c r="X79">
        <v>-263122178</v>
      </c>
      <c r="Y79">
        <v>4.4443999999999997E-2</v>
      </c>
      <c r="AA79">
        <v>38990.65</v>
      </c>
      <c r="AB79">
        <v>0</v>
      </c>
      <c r="AC79">
        <v>0</v>
      </c>
      <c r="AD79">
        <v>0</v>
      </c>
      <c r="AE79">
        <v>7571</v>
      </c>
      <c r="AF79">
        <v>0</v>
      </c>
      <c r="AG79">
        <v>0</v>
      </c>
      <c r="AH79">
        <v>0</v>
      </c>
      <c r="AI79">
        <v>5.15</v>
      </c>
      <c r="AJ79">
        <v>1</v>
      </c>
      <c r="AK79">
        <v>1</v>
      </c>
      <c r="AL79">
        <v>1</v>
      </c>
      <c r="AN79">
        <v>1</v>
      </c>
      <c r="AO79">
        <v>0</v>
      </c>
      <c r="AP79">
        <v>0</v>
      </c>
      <c r="AQ79">
        <v>0</v>
      </c>
      <c r="AR79">
        <v>0</v>
      </c>
      <c r="AS79" t="s">
        <v>3</v>
      </c>
      <c r="AT79">
        <v>4.4443999999999997E-2</v>
      </c>
      <c r="AU79" t="s">
        <v>3</v>
      </c>
      <c r="AV79">
        <v>0</v>
      </c>
      <c r="AW79">
        <v>2</v>
      </c>
      <c r="AX79">
        <v>39612768</v>
      </c>
      <c r="AY79">
        <v>1</v>
      </c>
      <c r="AZ79">
        <v>6144</v>
      </c>
      <c r="BA79">
        <v>83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Y79*Source!I41</f>
        <v>3.9999599999999996E-2</v>
      </c>
      <c r="CY79">
        <f t="shared" si="9"/>
        <v>38990.65</v>
      </c>
      <c r="CZ79">
        <f t="shared" si="10"/>
        <v>7571</v>
      </c>
      <c r="DA79">
        <f t="shared" si="11"/>
        <v>5.15</v>
      </c>
      <c r="DB79">
        <v>0</v>
      </c>
    </row>
    <row r="80" spans="1:106" x14ac:dyDescent="0.2">
      <c r="A80">
        <f>ROW(Source!A41)</f>
        <v>41</v>
      </c>
      <c r="B80">
        <v>39612629</v>
      </c>
      <c r="C80">
        <v>39612732</v>
      </c>
      <c r="D80">
        <v>36824178</v>
      </c>
      <c r="E80">
        <v>1</v>
      </c>
      <c r="F80">
        <v>1</v>
      </c>
      <c r="G80">
        <v>1</v>
      </c>
      <c r="H80">
        <v>3</v>
      </c>
      <c r="I80" t="s">
        <v>107</v>
      </c>
      <c r="J80" t="s">
        <v>109</v>
      </c>
      <c r="K80" t="s">
        <v>108</v>
      </c>
      <c r="L80">
        <v>1354</v>
      </c>
      <c r="N80">
        <v>1010</v>
      </c>
      <c r="O80" t="s">
        <v>99</v>
      </c>
      <c r="P80" t="s">
        <v>99</v>
      </c>
      <c r="Q80">
        <v>1</v>
      </c>
      <c r="W80">
        <v>0</v>
      </c>
      <c r="X80">
        <v>737802747</v>
      </c>
      <c r="Y80">
        <v>2.2222219999999999</v>
      </c>
      <c r="AA80">
        <v>3069.61</v>
      </c>
      <c r="AB80">
        <v>0</v>
      </c>
      <c r="AC80">
        <v>0</v>
      </c>
      <c r="AD80">
        <v>0</v>
      </c>
      <c r="AE80">
        <v>596.04</v>
      </c>
      <c r="AF80">
        <v>0</v>
      </c>
      <c r="AG80">
        <v>0</v>
      </c>
      <c r="AH80">
        <v>0</v>
      </c>
      <c r="AI80">
        <v>5.15</v>
      </c>
      <c r="AJ80">
        <v>1</v>
      </c>
      <c r="AK80">
        <v>1</v>
      </c>
      <c r="AL80">
        <v>1</v>
      </c>
      <c r="AN80">
        <v>0</v>
      </c>
      <c r="AO80">
        <v>0</v>
      </c>
      <c r="AP80">
        <v>0</v>
      </c>
      <c r="AQ80">
        <v>0</v>
      </c>
      <c r="AR80">
        <v>0</v>
      </c>
      <c r="AS80" t="s">
        <v>3</v>
      </c>
      <c r="AT80">
        <v>2.2222219999999999</v>
      </c>
      <c r="AU80" t="s">
        <v>3</v>
      </c>
      <c r="AV80">
        <v>0</v>
      </c>
      <c r="AW80">
        <v>1</v>
      </c>
      <c r="AX80">
        <v>-1</v>
      </c>
      <c r="AY80">
        <v>0</v>
      </c>
      <c r="AZ80">
        <v>0</v>
      </c>
      <c r="BA80" t="s">
        <v>3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Y80*Source!I41</f>
        <v>1.9999997999999999</v>
      </c>
      <c r="CY80">
        <f t="shared" si="9"/>
        <v>3069.61</v>
      </c>
      <c r="CZ80">
        <f t="shared" si="10"/>
        <v>596.04</v>
      </c>
      <c r="DA80">
        <f t="shared" si="11"/>
        <v>5.15</v>
      </c>
      <c r="DB80">
        <v>0</v>
      </c>
    </row>
    <row r="81" spans="1:106" x14ac:dyDescent="0.2">
      <c r="A81">
        <f>ROW(Source!A60)</f>
        <v>60</v>
      </c>
      <c r="B81">
        <v>39612628</v>
      </c>
      <c r="C81">
        <v>39612779</v>
      </c>
      <c r="D81">
        <v>37072767</v>
      </c>
      <c r="E81">
        <v>1</v>
      </c>
      <c r="F81">
        <v>1</v>
      </c>
      <c r="G81">
        <v>1</v>
      </c>
      <c r="H81">
        <v>1</v>
      </c>
      <c r="I81" t="s">
        <v>530</v>
      </c>
      <c r="J81" t="s">
        <v>3</v>
      </c>
      <c r="K81" t="s">
        <v>531</v>
      </c>
      <c r="L81">
        <v>1191</v>
      </c>
      <c r="N81">
        <v>1013</v>
      </c>
      <c r="O81" t="s">
        <v>474</v>
      </c>
      <c r="P81" t="s">
        <v>474</v>
      </c>
      <c r="Q81">
        <v>1</v>
      </c>
      <c r="W81">
        <v>0</v>
      </c>
      <c r="X81">
        <v>-1027537862</v>
      </c>
      <c r="Y81">
        <v>149.20099999999999</v>
      </c>
      <c r="AA81">
        <v>0</v>
      </c>
      <c r="AB81">
        <v>0</v>
      </c>
      <c r="AC81">
        <v>0</v>
      </c>
      <c r="AD81">
        <v>9.18</v>
      </c>
      <c r="AE81">
        <v>0</v>
      </c>
      <c r="AF81">
        <v>0</v>
      </c>
      <c r="AG81">
        <v>0</v>
      </c>
      <c r="AH81">
        <v>9.18</v>
      </c>
      <c r="AI81">
        <v>1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3</v>
      </c>
      <c r="AT81">
        <v>129.74</v>
      </c>
      <c r="AU81" t="s">
        <v>18</v>
      </c>
      <c r="AV81">
        <v>1</v>
      </c>
      <c r="AW81">
        <v>2</v>
      </c>
      <c r="AX81">
        <v>39612800</v>
      </c>
      <c r="AY81">
        <v>1</v>
      </c>
      <c r="AZ81">
        <v>0</v>
      </c>
      <c r="BA81">
        <v>85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Y81*Source!I60</f>
        <v>67.140450000000001</v>
      </c>
      <c r="CY81">
        <f>AD81</f>
        <v>9.18</v>
      </c>
      <c r="CZ81">
        <f>AH81</f>
        <v>9.18</v>
      </c>
      <c r="DA81">
        <f>AL81</f>
        <v>1</v>
      </c>
      <c r="DB81">
        <v>0</v>
      </c>
    </row>
    <row r="82" spans="1:106" x14ac:dyDescent="0.2">
      <c r="A82">
        <f>ROW(Source!A60)</f>
        <v>60</v>
      </c>
      <c r="B82">
        <v>39612628</v>
      </c>
      <c r="C82">
        <v>39612779</v>
      </c>
      <c r="D82">
        <v>37064876</v>
      </c>
      <c r="E82">
        <v>1</v>
      </c>
      <c r="F82">
        <v>1</v>
      </c>
      <c r="G82">
        <v>1</v>
      </c>
      <c r="H82">
        <v>1</v>
      </c>
      <c r="I82" t="s">
        <v>479</v>
      </c>
      <c r="J82" t="s">
        <v>3</v>
      </c>
      <c r="K82" t="s">
        <v>480</v>
      </c>
      <c r="L82">
        <v>1191</v>
      </c>
      <c r="N82">
        <v>1013</v>
      </c>
      <c r="O82" t="s">
        <v>474</v>
      </c>
      <c r="P82" t="s">
        <v>474</v>
      </c>
      <c r="Q82">
        <v>1</v>
      </c>
      <c r="W82">
        <v>0</v>
      </c>
      <c r="X82">
        <v>-1417349443</v>
      </c>
      <c r="Y82">
        <v>3.39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1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3</v>
      </c>
      <c r="AT82">
        <v>3.39</v>
      </c>
      <c r="AU82" t="s">
        <v>3</v>
      </c>
      <c r="AV82">
        <v>2</v>
      </c>
      <c r="AW82">
        <v>2</v>
      </c>
      <c r="AX82">
        <v>39612801</v>
      </c>
      <c r="AY82">
        <v>1</v>
      </c>
      <c r="AZ82">
        <v>2048</v>
      </c>
      <c r="BA82">
        <v>86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Y82*Source!I60</f>
        <v>1.5255000000000001</v>
      </c>
      <c r="CY82">
        <f>AD82</f>
        <v>0</v>
      </c>
      <c r="CZ82">
        <f>AH82</f>
        <v>0</v>
      </c>
      <c r="DA82">
        <f>AL82</f>
        <v>1</v>
      </c>
      <c r="DB82">
        <v>0</v>
      </c>
    </row>
    <row r="83" spans="1:106" x14ac:dyDescent="0.2">
      <c r="A83">
        <f>ROW(Source!A60)</f>
        <v>60</v>
      </c>
      <c r="B83">
        <v>39612628</v>
      </c>
      <c r="C83">
        <v>39612779</v>
      </c>
      <c r="D83">
        <v>36882159</v>
      </c>
      <c r="E83">
        <v>1</v>
      </c>
      <c r="F83">
        <v>1</v>
      </c>
      <c r="G83">
        <v>1</v>
      </c>
      <c r="H83">
        <v>2</v>
      </c>
      <c r="I83" t="s">
        <v>509</v>
      </c>
      <c r="J83" t="s">
        <v>510</v>
      </c>
      <c r="K83" t="s">
        <v>511</v>
      </c>
      <c r="L83">
        <v>1368</v>
      </c>
      <c r="N83">
        <v>1011</v>
      </c>
      <c r="O83" t="s">
        <v>484</v>
      </c>
      <c r="P83" t="s">
        <v>484</v>
      </c>
      <c r="Q83">
        <v>1</v>
      </c>
      <c r="W83">
        <v>0</v>
      </c>
      <c r="X83">
        <v>-1718674368</v>
      </c>
      <c r="Y83">
        <v>2.9749999999999996</v>
      </c>
      <c r="AA83">
        <v>0</v>
      </c>
      <c r="AB83">
        <v>111.99</v>
      </c>
      <c r="AC83">
        <v>13.5</v>
      </c>
      <c r="AD83">
        <v>0</v>
      </c>
      <c r="AE83">
        <v>0</v>
      </c>
      <c r="AF83">
        <v>111.99</v>
      </c>
      <c r="AG83">
        <v>13.5</v>
      </c>
      <c r="AH83">
        <v>0</v>
      </c>
      <c r="AI83">
        <v>1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3</v>
      </c>
      <c r="AT83">
        <v>2.38</v>
      </c>
      <c r="AU83" t="s">
        <v>17</v>
      </c>
      <c r="AV83">
        <v>0</v>
      </c>
      <c r="AW83">
        <v>2</v>
      </c>
      <c r="AX83">
        <v>39612802</v>
      </c>
      <c r="AY83">
        <v>1</v>
      </c>
      <c r="AZ83">
        <v>0</v>
      </c>
      <c r="BA83">
        <v>87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Y83*Source!I60</f>
        <v>1.3387499999999999</v>
      </c>
      <c r="CY83">
        <f>AB83</f>
        <v>111.99</v>
      </c>
      <c r="CZ83">
        <f>AF83</f>
        <v>111.99</v>
      </c>
      <c r="DA83">
        <f>AJ83</f>
        <v>1</v>
      </c>
      <c r="DB83">
        <v>0</v>
      </c>
    </row>
    <row r="84" spans="1:106" x14ac:dyDescent="0.2">
      <c r="A84">
        <f>ROW(Source!A60)</f>
        <v>60</v>
      </c>
      <c r="B84">
        <v>39612628</v>
      </c>
      <c r="C84">
        <v>39612779</v>
      </c>
      <c r="D84">
        <v>36882383</v>
      </c>
      <c r="E84">
        <v>1</v>
      </c>
      <c r="F84">
        <v>1</v>
      </c>
      <c r="G84">
        <v>1</v>
      </c>
      <c r="H84">
        <v>2</v>
      </c>
      <c r="I84" t="s">
        <v>512</v>
      </c>
      <c r="J84" t="s">
        <v>513</v>
      </c>
      <c r="K84" t="s">
        <v>514</v>
      </c>
      <c r="L84">
        <v>1368</v>
      </c>
      <c r="N84">
        <v>1011</v>
      </c>
      <c r="O84" t="s">
        <v>484</v>
      </c>
      <c r="P84" t="s">
        <v>484</v>
      </c>
      <c r="Q84">
        <v>1</v>
      </c>
      <c r="W84">
        <v>0</v>
      </c>
      <c r="X84">
        <v>1225731627</v>
      </c>
      <c r="Y84">
        <v>2.5000000000000001E-2</v>
      </c>
      <c r="AA84">
        <v>0</v>
      </c>
      <c r="AB84">
        <v>89.99</v>
      </c>
      <c r="AC84">
        <v>10.06</v>
      </c>
      <c r="AD84">
        <v>0</v>
      </c>
      <c r="AE84">
        <v>0</v>
      </c>
      <c r="AF84">
        <v>89.99</v>
      </c>
      <c r="AG84">
        <v>10.06</v>
      </c>
      <c r="AH84">
        <v>0</v>
      </c>
      <c r="AI84">
        <v>1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3</v>
      </c>
      <c r="AT84">
        <v>0.02</v>
      </c>
      <c r="AU84" t="s">
        <v>17</v>
      </c>
      <c r="AV84">
        <v>0</v>
      </c>
      <c r="AW84">
        <v>2</v>
      </c>
      <c r="AX84">
        <v>39612803</v>
      </c>
      <c r="AY84">
        <v>1</v>
      </c>
      <c r="AZ84">
        <v>0</v>
      </c>
      <c r="BA84">
        <v>88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Y84*Source!I60</f>
        <v>1.1250000000000001E-2</v>
      </c>
      <c r="CY84">
        <f>AB84</f>
        <v>89.99</v>
      </c>
      <c r="CZ84">
        <f>AF84</f>
        <v>89.99</v>
      </c>
      <c r="DA84">
        <f>AJ84</f>
        <v>1</v>
      </c>
      <c r="DB84">
        <v>0</v>
      </c>
    </row>
    <row r="85" spans="1:106" x14ac:dyDescent="0.2">
      <c r="A85">
        <f>ROW(Source!A60)</f>
        <v>60</v>
      </c>
      <c r="B85">
        <v>39612628</v>
      </c>
      <c r="C85">
        <v>39612779</v>
      </c>
      <c r="D85">
        <v>36882893</v>
      </c>
      <c r="E85">
        <v>1</v>
      </c>
      <c r="F85">
        <v>1</v>
      </c>
      <c r="G85">
        <v>1</v>
      </c>
      <c r="H85">
        <v>2</v>
      </c>
      <c r="I85" t="s">
        <v>515</v>
      </c>
      <c r="J85" t="s">
        <v>516</v>
      </c>
      <c r="K85" t="s">
        <v>517</v>
      </c>
      <c r="L85">
        <v>1368</v>
      </c>
      <c r="N85">
        <v>1011</v>
      </c>
      <c r="O85" t="s">
        <v>484</v>
      </c>
      <c r="P85" t="s">
        <v>484</v>
      </c>
      <c r="Q85">
        <v>1</v>
      </c>
      <c r="W85">
        <v>0</v>
      </c>
      <c r="X85">
        <v>2043710188</v>
      </c>
      <c r="Y85">
        <v>3.7499999999999999E-2</v>
      </c>
      <c r="AA85">
        <v>0</v>
      </c>
      <c r="AB85">
        <v>6.7</v>
      </c>
      <c r="AC85">
        <v>0</v>
      </c>
      <c r="AD85">
        <v>0</v>
      </c>
      <c r="AE85">
        <v>0</v>
      </c>
      <c r="AF85">
        <v>6.7</v>
      </c>
      <c r="AG85">
        <v>0</v>
      </c>
      <c r="AH85">
        <v>0</v>
      </c>
      <c r="AI85">
        <v>1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3</v>
      </c>
      <c r="AT85">
        <v>0.03</v>
      </c>
      <c r="AU85" t="s">
        <v>17</v>
      </c>
      <c r="AV85">
        <v>0</v>
      </c>
      <c r="AW85">
        <v>2</v>
      </c>
      <c r="AX85">
        <v>39612804</v>
      </c>
      <c r="AY85">
        <v>1</v>
      </c>
      <c r="AZ85">
        <v>0</v>
      </c>
      <c r="BA85">
        <v>89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Y85*Source!I60</f>
        <v>1.6875000000000001E-2</v>
      </c>
      <c r="CY85">
        <f>AB85</f>
        <v>6.7</v>
      </c>
      <c r="CZ85">
        <f>AF85</f>
        <v>6.7</v>
      </c>
      <c r="DA85">
        <f>AJ85</f>
        <v>1</v>
      </c>
      <c r="DB85">
        <v>0</v>
      </c>
    </row>
    <row r="86" spans="1:106" x14ac:dyDescent="0.2">
      <c r="A86">
        <f>ROW(Source!A60)</f>
        <v>60</v>
      </c>
      <c r="B86">
        <v>39612628</v>
      </c>
      <c r="C86">
        <v>39612779</v>
      </c>
      <c r="D86">
        <v>36883554</v>
      </c>
      <c r="E86">
        <v>1</v>
      </c>
      <c r="F86">
        <v>1</v>
      </c>
      <c r="G86">
        <v>1</v>
      </c>
      <c r="H86">
        <v>2</v>
      </c>
      <c r="I86" t="s">
        <v>504</v>
      </c>
      <c r="J86" t="s">
        <v>505</v>
      </c>
      <c r="K86" t="s">
        <v>506</v>
      </c>
      <c r="L86">
        <v>1368</v>
      </c>
      <c r="N86">
        <v>1011</v>
      </c>
      <c r="O86" t="s">
        <v>484</v>
      </c>
      <c r="P86" t="s">
        <v>484</v>
      </c>
      <c r="Q86">
        <v>1</v>
      </c>
      <c r="W86">
        <v>0</v>
      </c>
      <c r="X86">
        <v>1372534845</v>
      </c>
      <c r="Y86">
        <v>1.2124999999999999</v>
      </c>
      <c r="AA86">
        <v>0</v>
      </c>
      <c r="AB86">
        <v>65.709999999999994</v>
      </c>
      <c r="AC86">
        <v>11.6</v>
      </c>
      <c r="AD86">
        <v>0</v>
      </c>
      <c r="AE86">
        <v>0</v>
      </c>
      <c r="AF86">
        <v>65.709999999999994</v>
      </c>
      <c r="AG86">
        <v>11.6</v>
      </c>
      <c r="AH86">
        <v>0</v>
      </c>
      <c r="AI86">
        <v>1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3</v>
      </c>
      <c r="AT86">
        <v>0.97</v>
      </c>
      <c r="AU86" t="s">
        <v>17</v>
      </c>
      <c r="AV86">
        <v>0</v>
      </c>
      <c r="AW86">
        <v>2</v>
      </c>
      <c r="AX86">
        <v>39612805</v>
      </c>
      <c r="AY86">
        <v>1</v>
      </c>
      <c r="AZ86">
        <v>0</v>
      </c>
      <c r="BA86">
        <v>90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Y86*Source!I60</f>
        <v>0.54562500000000003</v>
      </c>
      <c r="CY86">
        <f>AB86</f>
        <v>65.709999999999994</v>
      </c>
      <c r="CZ86">
        <f>AF86</f>
        <v>65.709999999999994</v>
      </c>
      <c r="DA86">
        <f>AJ86</f>
        <v>1</v>
      </c>
      <c r="DB86">
        <v>0</v>
      </c>
    </row>
    <row r="87" spans="1:106" x14ac:dyDescent="0.2">
      <c r="A87">
        <f>ROW(Source!A60)</f>
        <v>60</v>
      </c>
      <c r="B87">
        <v>39612628</v>
      </c>
      <c r="C87">
        <v>39612779</v>
      </c>
      <c r="D87">
        <v>36883682</v>
      </c>
      <c r="E87">
        <v>1</v>
      </c>
      <c r="F87">
        <v>1</v>
      </c>
      <c r="G87">
        <v>1</v>
      </c>
      <c r="H87">
        <v>2</v>
      </c>
      <c r="I87" t="s">
        <v>518</v>
      </c>
      <c r="J87" t="s">
        <v>519</v>
      </c>
      <c r="K87" t="s">
        <v>520</v>
      </c>
      <c r="L87">
        <v>1368</v>
      </c>
      <c r="N87">
        <v>1011</v>
      </c>
      <c r="O87" t="s">
        <v>484</v>
      </c>
      <c r="P87" t="s">
        <v>484</v>
      </c>
      <c r="Q87">
        <v>1</v>
      </c>
      <c r="W87">
        <v>0</v>
      </c>
      <c r="X87">
        <v>250868595</v>
      </c>
      <c r="Y87">
        <v>2.5000000000000001E-2</v>
      </c>
      <c r="AA87">
        <v>0</v>
      </c>
      <c r="AB87">
        <v>27.11</v>
      </c>
      <c r="AC87">
        <v>11.6</v>
      </c>
      <c r="AD87">
        <v>0</v>
      </c>
      <c r="AE87">
        <v>0</v>
      </c>
      <c r="AF87">
        <v>27.11</v>
      </c>
      <c r="AG87">
        <v>11.6</v>
      </c>
      <c r="AH87">
        <v>0</v>
      </c>
      <c r="AI87">
        <v>1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3</v>
      </c>
      <c r="AT87">
        <v>0.02</v>
      </c>
      <c r="AU87" t="s">
        <v>17</v>
      </c>
      <c r="AV87">
        <v>0</v>
      </c>
      <c r="AW87">
        <v>2</v>
      </c>
      <c r="AX87">
        <v>39612806</v>
      </c>
      <c r="AY87">
        <v>1</v>
      </c>
      <c r="AZ87">
        <v>0</v>
      </c>
      <c r="BA87">
        <v>91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Y87*Source!I60</f>
        <v>1.1250000000000001E-2</v>
      </c>
      <c r="CY87">
        <f>AB87</f>
        <v>27.11</v>
      </c>
      <c r="CZ87">
        <f>AF87</f>
        <v>27.11</v>
      </c>
      <c r="DA87">
        <f>AJ87</f>
        <v>1</v>
      </c>
      <c r="DB87">
        <v>0</v>
      </c>
    </row>
    <row r="88" spans="1:106" x14ac:dyDescent="0.2">
      <c r="A88">
        <f>ROW(Source!A60)</f>
        <v>60</v>
      </c>
      <c r="B88">
        <v>39612628</v>
      </c>
      <c r="C88">
        <v>39612779</v>
      </c>
      <c r="D88">
        <v>36796092</v>
      </c>
      <c r="E88">
        <v>17</v>
      </c>
      <c r="F88">
        <v>1</v>
      </c>
      <c r="G88">
        <v>1</v>
      </c>
      <c r="H88">
        <v>3</v>
      </c>
      <c r="I88" t="s">
        <v>115</v>
      </c>
      <c r="J88" t="s">
        <v>3</v>
      </c>
      <c r="K88" t="s">
        <v>116</v>
      </c>
      <c r="L88">
        <v>1339</v>
      </c>
      <c r="N88">
        <v>1007</v>
      </c>
      <c r="O88" t="s">
        <v>28</v>
      </c>
      <c r="P88" t="s">
        <v>28</v>
      </c>
      <c r="Q88">
        <v>1</v>
      </c>
      <c r="W88">
        <v>0</v>
      </c>
      <c r="X88">
        <v>1239012555</v>
      </c>
      <c r="Y88">
        <v>0.19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1</v>
      </c>
      <c r="AJ88">
        <v>1</v>
      </c>
      <c r="AK88">
        <v>1</v>
      </c>
      <c r="AL88">
        <v>1</v>
      </c>
      <c r="AN88">
        <v>0</v>
      </c>
      <c r="AO88">
        <v>0</v>
      </c>
      <c r="AP88">
        <v>0</v>
      </c>
      <c r="AQ88">
        <v>0</v>
      </c>
      <c r="AR88">
        <v>0</v>
      </c>
      <c r="AS88" t="s">
        <v>3</v>
      </c>
      <c r="AT88">
        <v>0.19</v>
      </c>
      <c r="AU88" t="s">
        <v>3</v>
      </c>
      <c r="AV88">
        <v>0</v>
      </c>
      <c r="AW88">
        <v>2</v>
      </c>
      <c r="AX88">
        <v>39612808</v>
      </c>
      <c r="AY88">
        <v>1</v>
      </c>
      <c r="AZ88">
        <v>0</v>
      </c>
      <c r="BA88">
        <v>93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Y88*Source!I60</f>
        <v>8.5500000000000007E-2</v>
      </c>
      <c r="CY88">
        <f t="shared" ref="CY88:CY101" si="12">AA88</f>
        <v>0</v>
      </c>
      <c r="CZ88">
        <f t="shared" ref="CZ88:CZ101" si="13">AE88</f>
        <v>0</v>
      </c>
      <c r="DA88">
        <f t="shared" ref="DA88:DA101" si="14">AI88</f>
        <v>1</v>
      </c>
      <c r="DB88">
        <v>0</v>
      </c>
    </row>
    <row r="89" spans="1:106" x14ac:dyDescent="0.2">
      <c r="A89">
        <f>ROW(Source!A60)</f>
        <v>60</v>
      </c>
      <c r="B89">
        <v>39612628</v>
      </c>
      <c r="C89">
        <v>39612779</v>
      </c>
      <c r="D89">
        <v>36806173</v>
      </c>
      <c r="E89">
        <v>1</v>
      </c>
      <c r="F89">
        <v>1</v>
      </c>
      <c r="G89">
        <v>1</v>
      </c>
      <c r="H89">
        <v>3</v>
      </c>
      <c r="I89" t="s">
        <v>120</v>
      </c>
      <c r="J89" t="s">
        <v>122</v>
      </c>
      <c r="K89" t="s">
        <v>121</v>
      </c>
      <c r="L89">
        <v>1339</v>
      </c>
      <c r="N89">
        <v>1007</v>
      </c>
      <c r="O89" t="s">
        <v>28</v>
      </c>
      <c r="P89" t="s">
        <v>28</v>
      </c>
      <c r="Q89">
        <v>1</v>
      </c>
      <c r="W89">
        <v>0</v>
      </c>
      <c r="X89">
        <v>-2075856802</v>
      </c>
      <c r="Y89">
        <v>0.19</v>
      </c>
      <c r="AA89">
        <v>117.93</v>
      </c>
      <c r="AB89">
        <v>0</v>
      </c>
      <c r="AC89">
        <v>0</v>
      </c>
      <c r="AD89">
        <v>0</v>
      </c>
      <c r="AE89">
        <v>117.93</v>
      </c>
      <c r="AF89">
        <v>0</v>
      </c>
      <c r="AG89">
        <v>0</v>
      </c>
      <c r="AH89">
        <v>0</v>
      </c>
      <c r="AI89">
        <v>1</v>
      </c>
      <c r="AJ89">
        <v>1</v>
      </c>
      <c r="AK89">
        <v>1</v>
      </c>
      <c r="AL89">
        <v>1</v>
      </c>
      <c r="AN89">
        <v>0</v>
      </c>
      <c r="AO89">
        <v>0</v>
      </c>
      <c r="AP89">
        <v>0</v>
      </c>
      <c r="AQ89">
        <v>0</v>
      </c>
      <c r="AR89">
        <v>0</v>
      </c>
      <c r="AS89" t="s">
        <v>3</v>
      </c>
      <c r="AT89">
        <v>0.19</v>
      </c>
      <c r="AU89" t="s">
        <v>3</v>
      </c>
      <c r="AV89">
        <v>0</v>
      </c>
      <c r="AW89">
        <v>1</v>
      </c>
      <c r="AX89">
        <v>-1</v>
      </c>
      <c r="AY89">
        <v>0</v>
      </c>
      <c r="AZ89">
        <v>0</v>
      </c>
      <c r="BA89" t="s">
        <v>3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Y89*Source!I60</f>
        <v>8.5500000000000007E-2</v>
      </c>
      <c r="CY89">
        <f t="shared" si="12"/>
        <v>117.93</v>
      </c>
      <c r="CZ89">
        <f t="shared" si="13"/>
        <v>117.93</v>
      </c>
      <c r="DA89">
        <f t="shared" si="14"/>
        <v>1</v>
      </c>
      <c r="DB89">
        <v>0</v>
      </c>
    </row>
    <row r="90" spans="1:106" x14ac:dyDescent="0.2">
      <c r="A90">
        <f>ROW(Source!A60)</f>
        <v>60</v>
      </c>
      <c r="B90">
        <v>39612628</v>
      </c>
      <c r="C90">
        <v>39612779</v>
      </c>
      <c r="D90">
        <v>36806545</v>
      </c>
      <c r="E90">
        <v>1</v>
      </c>
      <c r="F90">
        <v>1</v>
      </c>
      <c r="G90">
        <v>1</v>
      </c>
      <c r="H90">
        <v>3</v>
      </c>
      <c r="I90" t="s">
        <v>521</v>
      </c>
      <c r="J90" t="s">
        <v>522</v>
      </c>
      <c r="K90" t="s">
        <v>523</v>
      </c>
      <c r="L90">
        <v>1348</v>
      </c>
      <c r="N90">
        <v>1009</v>
      </c>
      <c r="O90" t="s">
        <v>104</v>
      </c>
      <c r="P90" t="s">
        <v>104</v>
      </c>
      <c r="Q90">
        <v>1000</v>
      </c>
      <c r="W90">
        <v>0</v>
      </c>
      <c r="X90">
        <v>-1187323236</v>
      </c>
      <c r="Y90">
        <v>1.1999999999999999E-3</v>
      </c>
      <c r="AA90">
        <v>412</v>
      </c>
      <c r="AB90">
        <v>0</v>
      </c>
      <c r="AC90">
        <v>0</v>
      </c>
      <c r="AD90">
        <v>0</v>
      </c>
      <c r="AE90">
        <v>412</v>
      </c>
      <c r="AF90">
        <v>0</v>
      </c>
      <c r="AG90">
        <v>0</v>
      </c>
      <c r="AH90">
        <v>0</v>
      </c>
      <c r="AI90">
        <v>1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3</v>
      </c>
      <c r="AT90">
        <v>1.1999999999999999E-3</v>
      </c>
      <c r="AU90" t="s">
        <v>3</v>
      </c>
      <c r="AV90">
        <v>0</v>
      </c>
      <c r="AW90">
        <v>2</v>
      </c>
      <c r="AX90">
        <v>39612809</v>
      </c>
      <c r="AY90">
        <v>1</v>
      </c>
      <c r="AZ90">
        <v>0</v>
      </c>
      <c r="BA90">
        <v>94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Y90*Source!I60</f>
        <v>5.4000000000000001E-4</v>
      </c>
      <c r="CY90">
        <f t="shared" si="12"/>
        <v>412</v>
      </c>
      <c r="CZ90">
        <f t="shared" si="13"/>
        <v>412</v>
      </c>
      <c r="DA90">
        <f t="shared" si="14"/>
        <v>1</v>
      </c>
      <c r="DB90">
        <v>0</v>
      </c>
    </row>
    <row r="91" spans="1:106" x14ac:dyDescent="0.2">
      <c r="A91">
        <f>ROW(Source!A60)</f>
        <v>60</v>
      </c>
      <c r="B91">
        <v>39612628</v>
      </c>
      <c r="C91">
        <v>39612779</v>
      </c>
      <c r="D91">
        <v>36807091</v>
      </c>
      <c r="E91">
        <v>1</v>
      </c>
      <c r="F91">
        <v>1</v>
      </c>
      <c r="G91">
        <v>1</v>
      </c>
      <c r="H91">
        <v>3</v>
      </c>
      <c r="I91" t="s">
        <v>532</v>
      </c>
      <c r="J91" t="s">
        <v>533</v>
      </c>
      <c r="K91" t="s">
        <v>534</v>
      </c>
      <c r="L91">
        <v>1339</v>
      </c>
      <c r="N91">
        <v>1007</v>
      </c>
      <c r="O91" t="s">
        <v>28</v>
      </c>
      <c r="P91" t="s">
        <v>28</v>
      </c>
      <c r="Q91">
        <v>1</v>
      </c>
      <c r="W91">
        <v>0</v>
      </c>
      <c r="X91">
        <v>406964711</v>
      </c>
      <c r="Y91">
        <v>0.55000000000000004</v>
      </c>
      <c r="AA91">
        <v>545.6</v>
      </c>
      <c r="AB91">
        <v>0</v>
      </c>
      <c r="AC91">
        <v>0</v>
      </c>
      <c r="AD91">
        <v>0</v>
      </c>
      <c r="AE91">
        <v>545.6</v>
      </c>
      <c r="AF91">
        <v>0</v>
      </c>
      <c r="AG91">
        <v>0</v>
      </c>
      <c r="AH91">
        <v>0</v>
      </c>
      <c r="AI91">
        <v>1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3</v>
      </c>
      <c r="AT91">
        <v>0.55000000000000004</v>
      </c>
      <c r="AU91" t="s">
        <v>3</v>
      </c>
      <c r="AV91">
        <v>0</v>
      </c>
      <c r="AW91">
        <v>2</v>
      </c>
      <c r="AX91">
        <v>39612810</v>
      </c>
      <c r="AY91">
        <v>1</v>
      </c>
      <c r="AZ91">
        <v>0</v>
      </c>
      <c r="BA91">
        <v>95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Y91*Source!I60</f>
        <v>0.24750000000000003</v>
      </c>
      <c r="CY91">
        <f t="shared" si="12"/>
        <v>545.6</v>
      </c>
      <c r="CZ91">
        <f t="shared" si="13"/>
        <v>545.6</v>
      </c>
      <c r="DA91">
        <f t="shared" si="14"/>
        <v>1</v>
      </c>
      <c r="DB91">
        <v>0</v>
      </c>
    </row>
    <row r="92" spans="1:106" x14ac:dyDescent="0.2">
      <c r="A92">
        <f>ROW(Source!A60)</f>
        <v>60</v>
      </c>
      <c r="B92">
        <v>39612628</v>
      </c>
      <c r="C92">
        <v>39612779</v>
      </c>
      <c r="D92">
        <v>36807096</v>
      </c>
      <c r="E92">
        <v>1</v>
      </c>
      <c r="F92">
        <v>1</v>
      </c>
      <c r="G92">
        <v>1</v>
      </c>
      <c r="H92">
        <v>3</v>
      </c>
      <c r="I92" t="s">
        <v>524</v>
      </c>
      <c r="J92" t="s">
        <v>525</v>
      </c>
      <c r="K92" t="s">
        <v>526</v>
      </c>
      <c r="L92">
        <v>1339</v>
      </c>
      <c r="N92">
        <v>1007</v>
      </c>
      <c r="O92" t="s">
        <v>28</v>
      </c>
      <c r="P92" t="s">
        <v>28</v>
      </c>
      <c r="Q92">
        <v>1</v>
      </c>
      <c r="W92">
        <v>0</v>
      </c>
      <c r="X92">
        <v>184330150</v>
      </c>
      <c r="Y92">
        <v>2.73</v>
      </c>
      <c r="AA92">
        <v>592.76</v>
      </c>
      <c r="AB92">
        <v>0</v>
      </c>
      <c r="AC92">
        <v>0</v>
      </c>
      <c r="AD92">
        <v>0</v>
      </c>
      <c r="AE92">
        <v>592.76</v>
      </c>
      <c r="AF92">
        <v>0</v>
      </c>
      <c r="AG92">
        <v>0</v>
      </c>
      <c r="AH92">
        <v>0</v>
      </c>
      <c r="AI92">
        <v>1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3</v>
      </c>
      <c r="AT92">
        <v>2.73</v>
      </c>
      <c r="AU92" t="s">
        <v>3</v>
      </c>
      <c r="AV92">
        <v>0</v>
      </c>
      <c r="AW92">
        <v>2</v>
      </c>
      <c r="AX92">
        <v>39612811</v>
      </c>
      <c r="AY92">
        <v>1</v>
      </c>
      <c r="AZ92">
        <v>0</v>
      </c>
      <c r="BA92">
        <v>96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Y92*Source!I60</f>
        <v>1.2284999999999999</v>
      </c>
      <c r="CY92">
        <f t="shared" si="12"/>
        <v>592.76</v>
      </c>
      <c r="CZ92">
        <f t="shared" si="13"/>
        <v>592.76</v>
      </c>
      <c r="DA92">
        <f t="shared" si="14"/>
        <v>1</v>
      </c>
      <c r="DB92">
        <v>0</v>
      </c>
    </row>
    <row r="93" spans="1:106" x14ac:dyDescent="0.2">
      <c r="A93">
        <f>ROW(Source!A60)</f>
        <v>60</v>
      </c>
      <c r="B93">
        <v>39612628</v>
      </c>
      <c r="C93">
        <v>39612779</v>
      </c>
      <c r="D93">
        <v>36797942</v>
      </c>
      <c r="E93">
        <v>17</v>
      </c>
      <c r="F93">
        <v>1</v>
      </c>
      <c r="G93">
        <v>1</v>
      </c>
      <c r="H93">
        <v>3</v>
      </c>
      <c r="I93" t="s">
        <v>83</v>
      </c>
      <c r="J93" t="s">
        <v>3</v>
      </c>
      <c r="K93" t="s">
        <v>84</v>
      </c>
      <c r="L93">
        <v>1339</v>
      </c>
      <c r="N93">
        <v>1007</v>
      </c>
      <c r="O93" t="s">
        <v>28</v>
      </c>
      <c r="P93" t="s">
        <v>28</v>
      </c>
      <c r="Q93">
        <v>1</v>
      </c>
      <c r="W93">
        <v>0</v>
      </c>
      <c r="X93">
        <v>1707794586</v>
      </c>
      <c r="Y93">
        <v>3.7999999999999999E-2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1</v>
      </c>
      <c r="AJ93">
        <v>1</v>
      </c>
      <c r="AK93">
        <v>1</v>
      </c>
      <c r="AL93">
        <v>1</v>
      </c>
      <c r="AN93">
        <v>0</v>
      </c>
      <c r="AO93">
        <v>0</v>
      </c>
      <c r="AP93">
        <v>0</v>
      </c>
      <c r="AQ93">
        <v>0</v>
      </c>
      <c r="AR93">
        <v>0</v>
      </c>
      <c r="AS93" t="s">
        <v>3</v>
      </c>
      <c r="AT93">
        <v>3.7999999999999999E-2</v>
      </c>
      <c r="AU93" t="s">
        <v>3</v>
      </c>
      <c r="AV93">
        <v>0</v>
      </c>
      <c r="AW93">
        <v>2</v>
      </c>
      <c r="AX93">
        <v>39612812</v>
      </c>
      <c r="AY93">
        <v>1</v>
      </c>
      <c r="AZ93">
        <v>0</v>
      </c>
      <c r="BA93">
        <v>97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Y93*Source!I60</f>
        <v>1.7100000000000001E-2</v>
      </c>
      <c r="CY93">
        <f t="shared" si="12"/>
        <v>0</v>
      </c>
      <c r="CZ93">
        <f t="shared" si="13"/>
        <v>0</v>
      </c>
      <c r="DA93">
        <f t="shared" si="14"/>
        <v>1</v>
      </c>
      <c r="DB93">
        <v>0</v>
      </c>
    </row>
    <row r="94" spans="1:106" x14ac:dyDescent="0.2">
      <c r="A94">
        <f>ROW(Source!A60)</f>
        <v>60</v>
      </c>
      <c r="B94">
        <v>39612628</v>
      </c>
      <c r="C94">
        <v>39612779</v>
      </c>
      <c r="D94">
        <v>36807343</v>
      </c>
      <c r="E94">
        <v>1</v>
      </c>
      <c r="F94">
        <v>1</v>
      </c>
      <c r="G94">
        <v>1</v>
      </c>
      <c r="H94">
        <v>3</v>
      </c>
      <c r="I94" t="s">
        <v>86</v>
      </c>
      <c r="J94" t="s">
        <v>88</v>
      </c>
      <c r="K94" t="s">
        <v>87</v>
      </c>
      <c r="L94">
        <v>1339</v>
      </c>
      <c r="N94">
        <v>1007</v>
      </c>
      <c r="O94" t="s">
        <v>28</v>
      </c>
      <c r="P94" t="s">
        <v>28</v>
      </c>
      <c r="Q94">
        <v>1</v>
      </c>
      <c r="W94">
        <v>0</v>
      </c>
      <c r="X94">
        <v>-1970722706</v>
      </c>
      <c r="Y94">
        <v>3.7999999999999999E-2</v>
      </c>
      <c r="AA94">
        <v>548.29999999999995</v>
      </c>
      <c r="AB94">
        <v>0</v>
      </c>
      <c r="AC94">
        <v>0</v>
      </c>
      <c r="AD94">
        <v>0</v>
      </c>
      <c r="AE94">
        <v>548.29999999999995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1</v>
      </c>
      <c r="AL94">
        <v>1</v>
      </c>
      <c r="AN94">
        <v>0</v>
      </c>
      <c r="AO94">
        <v>0</v>
      </c>
      <c r="AP94">
        <v>0</v>
      </c>
      <c r="AQ94">
        <v>0</v>
      </c>
      <c r="AR94">
        <v>0</v>
      </c>
      <c r="AS94" t="s">
        <v>3</v>
      </c>
      <c r="AT94">
        <v>3.7999999999999999E-2</v>
      </c>
      <c r="AU94" t="s">
        <v>3</v>
      </c>
      <c r="AV94">
        <v>0</v>
      </c>
      <c r="AW94">
        <v>1</v>
      </c>
      <c r="AX94">
        <v>-1</v>
      </c>
      <c r="AY94">
        <v>0</v>
      </c>
      <c r="AZ94">
        <v>0</v>
      </c>
      <c r="BA94" t="s">
        <v>3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Y94*Source!I60</f>
        <v>1.7100000000000001E-2</v>
      </c>
      <c r="CY94">
        <f t="shared" si="12"/>
        <v>548.29999999999995</v>
      </c>
      <c r="CZ94">
        <f t="shared" si="13"/>
        <v>548.29999999999995</v>
      </c>
      <c r="DA94">
        <f t="shared" si="14"/>
        <v>1</v>
      </c>
      <c r="DB94">
        <v>0</v>
      </c>
    </row>
    <row r="95" spans="1:106" x14ac:dyDescent="0.2">
      <c r="A95">
        <f>ROW(Source!A60)</f>
        <v>60</v>
      </c>
      <c r="B95">
        <v>39612628</v>
      </c>
      <c r="C95">
        <v>39612779</v>
      </c>
      <c r="D95">
        <v>36807374</v>
      </c>
      <c r="E95">
        <v>1</v>
      </c>
      <c r="F95">
        <v>1</v>
      </c>
      <c r="G95">
        <v>1</v>
      </c>
      <c r="H95">
        <v>3</v>
      </c>
      <c r="I95" t="s">
        <v>535</v>
      </c>
      <c r="J95" t="s">
        <v>536</v>
      </c>
      <c r="K95" t="s">
        <v>537</v>
      </c>
      <c r="L95">
        <v>1339</v>
      </c>
      <c r="N95">
        <v>1007</v>
      </c>
      <c r="O95" t="s">
        <v>28</v>
      </c>
      <c r="P95" t="s">
        <v>28</v>
      </c>
      <c r="Q95">
        <v>1</v>
      </c>
      <c r="W95">
        <v>0</v>
      </c>
      <c r="X95">
        <v>-861814431</v>
      </c>
      <c r="Y95">
        <v>1.63</v>
      </c>
      <c r="AA95">
        <v>519.79999999999995</v>
      </c>
      <c r="AB95">
        <v>0</v>
      </c>
      <c r="AC95">
        <v>0</v>
      </c>
      <c r="AD95">
        <v>0</v>
      </c>
      <c r="AE95">
        <v>519.79999999999995</v>
      </c>
      <c r="AF95">
        <v>0</v>
      </c>
      <c r="AG95">
        <v>0</v>
      </c>
      <c r="AH95">
        <v>0</v>
      </c>
      <c r="AI95">
        <v>1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0</v>
      </c>
      <c r="AQ95">
        <v>0</v>
      </c>
      <c r="AR95">
        <v>0</v>
      </c>
      <c r="AS95" t="s">
        <v>3</v>
      </c>
      <c r="AT95">
        <v>1.63</v>
      </c>
      <c r="AU95" t="s">
        <v>3</v>
      </c>
      <c r="AV95">
        <v>0</v>
      </c>
      <c r="AW95">
        <v>2</v>
      </c>
      <c r="AX95">
        <v>39612813</v>
      </c>
      <c r="AY95">
        <v>1</v>
      </c>
      <c r="AZ95">
        <v>0</v>
      </c>
      <c r="BA95">
        <v>98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Y95*Source!I60</f>
        <v>0.73349999999999993</v>
      </c>
      <c r="CY95">
        <f t="shared" si="12"/>
        <v>519.79999999999995</v>
      </c>
      <c r="CZ95">
        <f t="shared" si="13"/>
        <v>519.79999999999995</v>
      </c>
      <c r="DA95">
        <f t="shared" si="14"/>
        <v>1</v>
      </c>
      <c r="DB95">
        <v>0</v>
      </c>
    </row>
    <row r="96" spans="1:106" x14ac:dyDescent="0.2">
      <c r="A96">
        <f>ROW(Source!A60)</f>
        <v>60</v>
      </c>
      <c r="B96">
        <v>39612628</v>
      </c>
      <c r="C96">
        <v>39612779</v>
      </c>
      <c r="D96">
        <v>36808333</v>
      </c>
      <c r="E96">
        <v>1</v>
      </c>
      <c r="F96">
        <v>1</v>
      </c>
      <c r="G96">
        <v>1</v>
      </c>
      <c r="H96">
        <v>3</v>
      </c>
      <c r="I96" t="s">
        <v>97</v>
      </c>
      <c r="J96" t="s">
        <v>100</v>
      </c>
      <c r="K96" t="s">
        <v>98</v>
      </c>
      <c r="L96">
        <v>1354</v>
      </c>
      <c r="N96">
        <v>1010</v>
      </c>
      <c r="O96" t="s">
        <v>99</v>
      </c>
      <c r="P96" t="s">
        <v>99</v>
      </c>
      <c r="Q96">
        <v>1</v>
      </c>
      <c r="W96">
        <v>0</v>
      </c>
      <c r="X96">
        <v>1676197869</v>
      </c>
      <c r="Y96">
        <v>2.2222219999999999</v>
      </c>
      <c r="AA96">
        <v>978.71</v>
      </c>
      <c r="AB96">
        <v>0</v>
      </c>
      <c r="AC96">
        <v>0</v>
      </c>
      <c r="AD96">
        <v>0</v>
      </c>
      <c r="AE96">
        <v>978.71</v>
      </c>
      <c r="AF96">
        <v>0</v>
      </c>
      <c r="AG96">
        <v>0</v>
      </c>
      <c r="AH96">
        <v>0</v>
      </c>
      <c r="AI96">
        <v>1</v>
      </c>
      <c r="AJ96">
        <v>1</v>
      </c>
      <c r="AK96">
        <v>1</v>
      </c>
      <c r="AL96">
        <v>1</v>
      </c>
      <c r="AN96">
        <v>0</v>
      </c>
      <c r="AO96">
        <v>0</v>
      </c>
      <c r="AP96">
        <v>0</v>
      </c>
      <c r="AQ96">
        <v>0</v>
      </c>
      <c r="AR96">
        <v>0</v>
      </c>
      <c r="AS96" t="s">
        <v>3</v>
      </c>
      <c r="AT96">
        <v>2.2222219999999999</v>
      </c>
      <c r="AU96" t="s">
        <v>3</v>
      </c>
      <c r="AV96">
        <v>0</v>
      </c>
      <c r="AW96">
        <v>1</v>
      </c>
      <c r="AX96">
        <v>-1</v>
      </c>
      <c r="AY96">
        <v>0</v>
      </c>
      <c r="AZ96">
        <v>0</v>
      </c>
      <c r="BA96" t="s">
        <v>3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Y96*Source!I60</f>
        <v>0.99999989999999994</v>
      </c>
      <c r="CY96">
        <f t="shared" si="12"/>
        <v>978.71</v>
      </c>
      <c r="CZ96">
        <f t="shared" si="13"/>
        <v>978.71</v>
      </c>
      <c r="DA96">
        <f t="shared" si="14"/>
        <v>1</v>
      </c>
      <c r="DB96">
        <v>0</v>
      </c>
    </row>
    <row r="97" spans="1:106" x14ac:dyDescent="0.2">
      <c r="A97">
        <f>ROW(Source!A60)</f>
        <v>60</v>
      </c>
      <c r="B97">
        <v>39612628</v>
      </c>
      <c r="C97">
        <v>39612779</v>
      </c>
      <c r="D97">
        <v>36796619</v>
      </c>
      <c r="E97">
        <v>17</v>
      </c>
      <c r="F97">
        <v>1</v>
      </c>
      <c r="G97">
        <v>1</v>
      </c>
      <c r="H97">
        <v>3</v>
      </c>
      <c r="I97" t="s">
        <v>126</v>
      </c>
      <c r="J97" t="s">
        <v>3</v>
      </c>
      <c r="K97" t="s">
        <v>127</v>
      </c>
      <c r="L97">
        <v>1356</v>
      </c>
      <c r="N97">
        <v>1010</v>
      </c>
      <c r="O97" t="s">
        <v>128</v>
      </c>
      <c r="P97" t="s">
        <v>128</v>
      </c>
      <c r="Q97">
        <v>1000</v>
      </c>
      <c r="W97">
        <v>0</v>
      </c>
      <c r="X97">
        <v>-1264972923</v>
      </c>
      <c r="Y97">
        <v>2.93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1</v>
      </c>
      <c r="AJ97">
        <v>1</v>
      </c>
      <c r="AK97">
        <v>1</v>
      </c>
      <c r="AL97">
        <v>1</v>
      </c>
      <c r="AN97">
        <v>0</v>
      </c>
      <c r="AO97">
        <v>0</v>
      </c>
      <c r="AP97">
        <v>0</v>
      </c>
      <c r="AQ97">
        <v>0</v>
      </c>
      <c r="AR97">
        <v>0</v>
      </c>
      <c r="AS97" t="s">
        <v>3</v>
      </c>
      <c r="AT97">
        <v>2.93</v>
      </c>
      <c r="AU97" t="s">
        <v>3</v>
      </c>
      <c r="AV97">
        <v>0</v>
      </c>
      <c r="AW97">
        <v>2</v>
      </c>
      <c r="AX97">
        <v>39612814</v>
      </c>
      <c r="AY97">
        <v>1</v>
      </c>
      <c r="AZ97">
        <v>0</v>
      </c>
      <c r="BA97">
        <v>99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Y97*Source!I60</f>
        <v>1.3185</v>
      </c>
      <c r="CY97">
        <f t="shared" si="12"/>
        <v>0</v>
      </c>
      <c r="CZ97">
        <f t="shared" si="13"/>
        <v>0</v>
      </c>
      <c r="DA97">
        <f t="shared" si="14"/>
        <v>1</v>
      </c>
      <c r="DB97">
        <v>0</v>
      </c>
    </row>
    <row r="98" spans="1:106" x14ac:dyDescent="0.2">
      <c r="A98">
        <f>ROW(Source!A60)</f>
        <v>60</v>
      </c>
      <c r="B98">
        <v>39612628</v>
      </c>
      <c r="C98">
        <v>39612779</v>
      </c>
      <c r="D98">
        <v>36821310</v>
      </c>
      <c r="E98">
        <v>1</v>
      </c>
      <c r="F98">
        <v>1</v>
      </c>
      <c r="G98">
        <v>1</v>
      </c>
      <c r="H98">
        <v>3</v>
      </c>
      <c r="I98" t="s">
        <v>130</v>
      </c>
      <c r="J98" t="s">
        <v>132</v>
      </c>
      <c r="K98" t="s">
        <v>131</v>
      </c>
      <c r="L98">
        <v>1356</v>
      </c>
      <c r="N98">
        <v>1010</v>
      </c>
      <c r="O98" t="s">
        <v>128</v>
      </c>
      <c r="P98" t="s">
        <v>128</v>
      </c>
      <c r="Q98">
        <v>1000</v>
      </c>
      <c r="W98">
        <v>0</v>
      </c>
      <c r="X98">
        <v>-2138235231</v>
      </c>
      <c r="Y98">
        <v>2.93</v>
      </c>
      <c r="AA98">
        <v>1740.2</v>
      </c>
      <c r="AB98">
        <v>0</v>
      </c>
      <c r="AC98">
        <v>0</v>
      </c>
      <c r="AD98">
        <v>0</v>
      </c>
      <c r="AE98">
        <v>1740.2</v>
      </c>
      <c r="AF98">
        <v>0</v>
      </c>
      <c r="AG98">
        <v>0</v>
      </c>
      <c r="AH98">
        <v>0</v>
      </c>
      <c r="AI98">
        <v>1</v>
      </c>
      <c r="AJ98">
        <v>1</v>
      </c>
      <c r="AK98">
        <v>1</v>
      </c>
      <c r="AL98">
        <v>1</v>
      </c>
      <c r="AN98">
        <v>0</v>
      </c>
      <c r="AO98">
        <v>0</v>
      </c>
      <c r="AP98">
        <v>0</v>
      </c>
      <c r="AQ98">
        <v>0</v>
      </c>
      <c r="AR98">
        <v>0</v>
      </c>
      <c r="AS98" t="s">
        <v>3</v>
      </c>
      <c r="AT98">
        <v>2.93</v>
      </c>
      <c r="AU98" t="s">
        <v>3</v>
      </c>
      <c r="AV98">
        <v>0</v>
      </c>
      <c r="AW98">
        <v>1</v>
      </c>
      <c r="AX98">
        <v>-1</v>
      </c>
      <c r="AY98">
        <v>0</v>
      </c>
      <c r="AZ98">
        <v>0</v>
      </c>
      <c r="BA98" t="s">
        <v>3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Y98*Source!I60</f>
        <v>1.3185</v>
      </c>
      <c r="CY98">
        <f t="shared" si="12"/>
        <v>1740.2</v>
      </c>
      <c r="CZ98">
        <f t="shared" si="13"/>
        <v>1740.2</v>
      </c>
      <c r="DA98">
        <f t="shared" si="14"/>
        <v>1</v>
      </c>
      <c r="DB98">
        <v>0</v>
      </c>
    </row>
    <row r="99" spans="1:106" x14ac:dyDescent="0.2">
      <c r="A99">
        <f>ROW(Source!A60)</f>
        <v>60</v>
      </c>
      <c r="B99">
        <v>39612628</v>
      </c>
      <c r="C99">
        <v>39612779</v>
      </c>
      <c r="D99">
        <v>36822565</v>
      </c>
      <c r="E99">
        <v>1</v>
      </c>
      <c r="F99">
        <v>1</v>
      </c>
      <c r="G99">
        <v>1</v>
      </c>
      <c r="H99">
        <v>3</v>
      </c>
      <c r="I99" t="s">
        <v>102</v>
      </c>
      <c r="J99" t="s">
        <v>105</v>
      </c>
      <c r="K99" t="s">
        <v>103</v>
      </c>
      <c r="L99">
        <v>1348</v>
      </c>
      <c r="N99">
        <v>1009</v>
      </c>
      <c r="O99" t="s">
        <v>104</v>
      </c>
      <c r="P99" t="s">
        <v>104</v>
      </c>
      <c r="Q99">
        <v>1000</v>
      </c>
      <c r="W99">
        <v>0</v>
      </c>
      <c r="X99">
        <v>-263122178</v>
      </c>
      <c r="Y99">
        <v>8.8888999999999996E-2</v>
      </c>
      <c r="AA99">
        <v>7571</v>
      </c>
      <c r="AB99">
        <v>0</v>
      </c>
      <c r="AC99">
        <v>0</v>
      </c>
      <c r="AD99">
        <v>0</v>
      </c>
      <c r="AE99">
        <v>7571</v>
      </c>
      <c r="AF99">
        <v>0</v>
      </c>
      <c r="AG99">
        <v>0</v>
      </c>
      <c r="AH99">
        <v>0</v>
      </c>
      <c r="AI99">
        <v>1</v>
      </c>
      <c r="AJ99">
        <v>1</v>
      </c>
      <c r="AK99">
        <v>1</v>
      </c>
      <c r="AL99">
        <v>1</v>
      </c>
      <c r="AN99">
        <v>1</v>
      </c>
      <c r="AO99">
        <v>0</v>
      </c>
      <c r="AP99">
        <v>0</v>
      </c>
      <c r="AQ99">
        <v>0</v>
      </c>
      <c r="AR99">
        <v>0</v>
      </c>
      <c r="AS99" t="s">
        <v>3</v>
      </c>
      <c r="AT99">
        <v>8.8888999999999996E-2</v>
      </c>
      <c r="AU99" t="s">
        <v>3</v>
      </c>
      <c r="AV99">
        <v>0</v>
      </c>
      <c r="AW99">
        <v>2</v>
      </c>
      <c r="AX99">
        <v>39612815</v>
      </c>
      <c r="AY99">
        <v>1</v>
      </c>
      <c r="AZ99">
        <v>6144</v>
      </c>
      <c r="BA99">
        <v>100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Y99*Source!I60</f>
        <v>4.0000050000000002E-2</v>
      </c>
      <c r="CY99">
        <f t="shared" si="12"/>
        <v>7571</v>
      </c>
      <c r="CZ99">
        <f t="shared" si="13"/>
        <v>7571</v>
      </c>
      <c r="DA99">
        <f t="shared" si="14"/>
        <v>1</v>
      </c>
      <c r="DB99">
        <v>0</v>
      </c>
    </row>
    <row r="100" spans="1:106" x14ac:dyDescent="0.2">
      <c r="A100">
        <f>ROW(Source!A60)</f>
        <v>60</v>
      </c>
      <c r="B100">
        <v>39612628</v>
      </c>
      <c r="C100">
        <v>39612779</v>
      </c>
      <c r="D100">
        <v>39169932</v>
      </c>
      <c r="E100">
        <v>17</v>
      </c>
      <c r="F100">
        <v>1</v>
      </c>
      <c r="G100">
        <v>1</v>
      </c>
      <c r="H100">
        <v>3</v>
      </c>
      <c r="I100" t="s">
        <v>135</v>
      </c>
      <c r="J100" t="s">
        <v>3</v>
      </c>
      <c r="K100" t="s">
        <v>136</v>
      </c>
      <c r="L100">
        <v>1354</v>
      </c>
      <c r="N100">
        <v>1010</v>
      </c>
      <c r="O100" t="s">
        <v>99</v>
      </c>
      <c r="P100" t="s">
        <v>99</v>
      </c>
      <c r="Q100">
        <v>1</v>
      </c>
      <c r="W100">
        <v>0</v>
      </c>
      <c r="X100">
        <v>2016583562</v>
      </c>
      <c r="Y100">
        <v>2.2222219999999999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1</v>
      </c>
      <c r="AJ100">
        <v>1</v>
      </c>
      <c r="AK100">
        <v>1</v>
      </c>
      <c r="AL100">
        <v>1</v>
      </c>
      <c r="AN100">
        <v>1</v>
      </c>
      <c r="AO100">
        <v>0</v>
      </c>
      <c r="AP100">
        <v>0</v>
      </c>
      <c r="AQ100">
        <v>0</v>
      </c>
      <c r="AR100">
        <v>0</v>
      </c>
      <c r="AS100" t="s">
        <v>3</v>
      </c>
      <c r="AT100">
        <v>2.2222219999999999</v>
      </c>
      <c r="AU100" t="s">
        <v>3</v>
      </c>
      <c r="AV100">
        <v>0</v>
      </c>
      <c r="AW100">
        <v>2</v>
      </c>
      <c r="AX100">
        <v>39612816</v>
      </c>
      <c r="AY100">
        <v>1</v>
      </c>
      <c r="AZ100">
        <v>6144</v>
      </c>
      <c r="BA100">
        <v>101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Y100*Source!I60</f>
        <v>0.99999989999999994</v>
      </c>
      <c r="CY100">
        <f t="shared" si="12"/>
        <v>0</v>
      </c>
      <c r="CZ100">
        <f t="shared" si="13"/>
        <v>0</v>
      </c>
      <c r="DA100">
        <f t="shared" si="14"/>
        <v>1</v>
      </c>
      <c r="DB100">
        <v>0</v>
      </c>
    </row>
    <row r="101" spans="1:106" x14ac:dyDescent="0.2">
      <c r="A101">
        <f>ROW(Source!A60)</f>
        <v>60</v>
      </c>
      <c r="B101">
        <v>39612628</v>
      </c>
      <c r="C101">
        <v>39612779</v>
      </c>
      <c r="D101">
        <v>36824178</v>
      </c>
      <c r="E101">
        <v>1</v>
      </c>
      <c r="F101">
        <v>1</v>
      </c>
      <c r="G101">
        <v>1</v>
      </c>
      <c r="H101">
        <v>3</v>
      </c>
      <c r="I101" t="s">
        <v>107</v>
      </c>
      <c r="J101" t="s">
        <v>109</v>
      </c>
      <c r="K101" t="s">
        <v>108</v>
      </c>
      <c r="L101">
        <v>1354</v>
      </c>
      <c r="N101">
        <v>1010</v>
      </c>
      <c r="O101" t="s">
        <v>99</v>
      </c>
      <c r="P101" t="s">
        <v>99</v>
      </c>
      <c r="Q101">
        <v>1</v>
      </c>
      <c r="W101">
        <v>0</v>
      </c>
      <c r="X101">
        <v>737802747</v>
      </c>
      <c r="Y101">
        <v>2.2222219999999999</v>
      </c>
      <c r="AA101">
        <v>596.04</v>
      </c>
      <c r="AB101">
        <v>0</v>
      </c>
      <c r="AC101">
        <v>0</v>
      </c>
      <c r="AD101">
        <v>0</v>
      </c>
      <c r="AE101">
        <v>596.04</v>
      </c>
      <c r="AF101">
        <v>0</v>
      </c>
      <c r="AG101">
        <v>0</v>
      </c>
      <c r="AH101">
        <v>0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0</v>
      </c>
      <c r="AP101">
        <v>0</v>
      </c>
      <c r="AQ101">
        <v>0</v>
      </c>
      <c r="AR101">
        <v>0</v>
      </c>
      <c r="AS101" t="s">
        <v>3</v>
      </c>
      <c r="AT101">
        <v>2.2222219999999999</v>
      </c>
      <c r="AU101" t="s">
        <v>3</v>
      </c>
      <c r="AV101">
        <v>0</v>
      </c>
      <c r="AW101">
        <v>1</v>
      </c>
      <c r="AX101">
        <v>-1</v>
      </c>
      <c r="AY101">
        <v>0</v>
      </c>
      <c r="AZ101">
        <v>0</v>
      </c>
      <c r="BA101" t="s">
        <v>3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Y101*Source!I60</f>
        <v>0.99999989999999994</v>
      </c>
      <c r="CY101">
        <f t="shared" si="12"/>
        <v>596.04</v>
      </c>
      <c r="CZ101">
        <f t="shared" si="13"/>
        <v>596.04</v>
      </c>
      <c r="DA101">
        <f t="shared" si="14"/>
        <v>1</v>
      </c>
      <c r="DB101">
        <v>0</v>
      </c>
    </row>
    <row r="102" spans="1:106" x14ac:dyDescent="0.2">
      <c r="A102">
        <f>ROW(Source!A61)</f>
        <v>61</v>
      </c>
      <c r="B102">
        <v>39612629</v>
      </c>
      <c r="C102">
        <v>39612779</v>
      </c>
      <c r="D102">
        <v>37072767</v>
      </c>
      <c r="E102">
        <v>1</v>
      </c>
      <c r="F102">
        <v>1</v>
      </c>
      <c r="G102">
        <v>1</v>
      </c>
      <c r="H102">
        <v>1</v>
      </c>
      <c r="I102" t="s">
        <v>530</v>
      </c>
      <c r="J102" t="s">
        <v>3</v>
      </c>
      <c r="K102" t="s">
        <v>531</v>
      </c>
      <c r="L102">
        <v>1191</v>
      </c>
      <c r="N102">
        <v>1013</v>
      </c>
      <c r="O102" t="s">
        <v>474</v>
      </c>
      <c r="P102" t="s">
        <v>474</v>
      </c>
      <c r="Q102">
        <v>1</v>
      </c>
      <c r="W102">
        <v>0</v>
      </c>
      <c r="X102">
        <v>-1027537862</v>
      </c>
      <c r="Y102">
        <v>149.20099999999999</v>
      </c>
      <c r="AA102">
        <v>0</v>
      </c>
      <c r="AB102">
        <v>0</v>
      </c>
      <c r="AC102">
        <v>0</v>
      </c>
      <c r="AD102">
        <v>47.28</v>
      </c>
      <c r="AE102">
        <v>0</v>
      </c>
      <c r="AF102">
        <v>0</v>
      </c>
      <c r="AG102">
        <v>0</v>
      </c>
      <c r="AH102">
        <v>9.18</v>
      </c>
      <c r="AI102">
        <v>1</v>
      </c>
      <c r="AJ102">
        <v>1</v>
      </c>
      <c r="AK102">
        <v>1</v>
      </c>
      <c r="AL102">
        <v>5.15</v>
      </c>
      <c r="AN102">
        <v>0</v>
      </c>
      <c r="AO102">
        <v>1</v>
      </c>
      <c r="AP102">
        <v>1</v>
      </c>
      <c r="AQ102">
        <v>0</v>
      </c>
      <c r="AR102">
        <v>0</v>
      </c>
      <c r="AS102" t="s">
        <v>3</v>
      </c>
      <c r="AT102">
        <v>129.74</v>
      </c>
      <c r="AU102" t="s">
        <v>18</v>
      </c>
      <c r="AV102">
        <v>1</v>
      </c>
      <c r="AW102">
        <v>2</v>
      </c>
      <c r="AX102">
        <v>39612800</v>
      </c>
      <c r="AY102">
        <v>1</v>
      </c>
      <c r="AZ102">
        <v>0</v>
      </c>
      <c r="BA102">
        <v>102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Y102*Source!I61</f>
        <v>67.140450000000001</v>
      </c>
      <c r="CY102">
        <f>AD102</f>
        <v>47.28</v>
      </c>
      <c r="CZ102">
        <f>AH102</f>
        <v>9.18</v>
      </c>
      <c r="DA102">
        <f>AL102</f>
        <v>5.15</v>
      </c>
      <c r="DB102">
        <v>0</v>
      </c>
    </row>
    <row r="103" spans="1:106" x14ac:dyDescent="0.2">
      <c r="A103">
        <f>ROW(Source!A61)</f>
        <v>61</v>
      </c>
      <c r="B103">
        <v>39612629</v>
      </c>
      <c r="C103">
        <v>39612779</v>
      </c>
      <c r="D103">
        <v>37064876</v>
      </c>
      <c r="E103">
        <v>1</v>
      </c>
      <c r="F103">
        <v>1</v>
      </c>
      <c r="G103">
        <v>1</v>
      </c>
      <c r="H103">
        <v>1</v>
      </c>
      <c r="I103" t="s">
        <v>479</v>
      </c>
      <c r="J103" t="s">
        <v>3</v>
      </c>
      <c r="K103" t="s">
        <v>480</v>
      </c>
      <c r="L103">
        <v>1191</v>
      </c>
      <c r="N103">
        <v>1013</v>
      </c>
      <c r="O103" t="s">
        <v>474</v>
      </c>
      <c r="P103" t="s">
        <v>474</v>
      </c>
      <c r="Q103">
        <v>1</v>
      </c>
      <c r="W103">
        <v>0</v>
      </c>
      <c r="X103">
        <v>-1417349443</v>
      </c>
      <c r="Y103">
        <v>3.39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1</v>
      </c>
      <c r="AJ103">
        <v>1</v>
      </c>
      <c r="AK103">
        <v>5.15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3</v>
      </c>
      <c r="AT103">
        <v>3.39</v>
      </c>
      <c r="AU103" t="s">
        <v>3</v>
      </c>
      <c r="AV103">
        <v>2</v>
      </c>
      <c r="AW103">
        <v>2</v>
      </c>
      <c r="AX103">
        <v>39612801</v>
      </c>
      <c r="AY103">
        <v>1</v>
      </c>
      <c r="AZ103">
        <v>2048</v>
      </c>
      <c r="BA103">
        <v>103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Y103*Source!I61</f>
        <v>1.5255000000000001</v>
      </c>
      <c r="CY103">
        <f>AD103</f>
        <v>0</v>
      </c>
      <c r="CZ103">
        <f>AH103</f>
        <v>0</v>
      </c>
      <c r="DA103">
        <f>AL103</f>
        <v>1</v>
      </c>
      <c r="DB103">
        <v>0</v>
      </c>
    </row>
    <row r="104" spans="1:106" x14ac:dyDescent="0.2">
      <c r="A104">
        <f>ROW(Source!A61)</f>
        <v>61</v>
      </c>
      <c r="B104">
        <v>39612629</v>
      </c>
      <c r="C104">
        <v>39612779</v>
      </c>
      <c r="D104">
        <v>36882159</v>
      </c>
      <c r="E104">
        <v>1</v>
      </c>
      <c r="F104">
        <v>1</v>
      </c>
      <c r="G104">
        <v>1</v>
      </c>
      <c r="H104">
        <v>2</v>
      </c>
      <c r="I104" t="s">
        <v>509</v>
      </c>
      <c r="J104" t="s">
        <v>510</v>
      </c>
      <c r="K104" t="s">
        <v>511</v>
      </c>
      <c r="L104">
        <v>1368</v>
      </c>
      <c r="N104">
        <v>1011</v>
      </c>
      <c r="O104" t="s">
        <v>484</v>
      </c>
      <c r="P104" t="s">
        <v>484</v>
      </c>
      <c r="Q104">
        <v>1</v>
      </c>
      <c r="W104">
        <v>0</v>
      </c>
      <c r="X104">
        <v>-1718674368</v>
      </c>
      <c r="Y104">
        <v>2.9749999999999996</v>
      </c>
      <c r="AA104">
        <v>0</v>
      </c>
      <c r="AB104">
        <v>576.75</v>
      </c>
      <c r="AC104">
        <v>13.5</v>
      </c>
      <c r="AD104">
        <v>0</v>
      </c>
      <c r="AE104">
        <v>0</v>
      </c>
      <c r="AF104">
        <v>111.99</v>
      </c>
      <c r="AG104">
        <v>13.5</v>
      </c>
      <c r="AH104">
        <v>0</v>
      </c>
      <c r="AI104">
        <v>1</v>
      </c>
      <c r="AJ104">
        <v>5.15</v>
      </c>
      <c r="AK104">
        <v>1</v>
      </c>
      <c r="AL104">
        <v>1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3</v>
      </c>
      <c r="AT104">
        <v>2.38</v>
      </c>
      <c r="AU104" t="s">
        <v>17</v>
      </c>
      <c r="AV104">
        <v>0</v>
      </c>
      <c r="AW104">
        <v>2</v>
      </c>
      <c r="AX104">
        <v>39612802</v>
      </c>
      <c r="AY104">
        <v>1</v>
      </c>
      <c r="AZ104">
        <v>0</v>
      </c>
      <c r="BA104">
        <v>104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Y104*Source!I61</f>
        <v>1.3387499999999999</v>
      </c>
      <c r="CY104">
        <f>AB104</f>
        <v>576.75</v>
      </c>
      <c r="CZ104">
        <f>AF104</f>
        <v>111.99</v>
      </c>
      <c r="DA104">
        <f>AJ104</f>
        <v>5.15</v>
      </c>
      <c r="DB104">
        <v>0</v>
      </c>
    </row>
    <row r="105" spans="1:106" x14ac:dyDescent="0.2">
      <c r="A105">
        <f>ROW(Source!A61)</f>
        <v>61</v>
      </c>
      <c r="B105">
        <v>39612629</v>
      </c>
      <c r="C105">
        <v>39612779</v>
      </c>
      <c r="D105">
        <v>36882383</v>
      </c>
      <c r="E105">
        <v>1</v>
      </c>
      <c r="F105">
        <v>1</v>
      </c>
      <c r="G105">
        <v>1</v>
      </c>
      <c r="H105">
        <v>2</v>
      </c>
      <c r="I105" t="s">
        <v>512</v>
      </c>
      <c r="J105" t="s">
        <v>513</v>
      </c>
      <c r="K105" t="s">
        <v>514</v>
      </c>
      <c r="L105">
        <v>1368</v>
      </c>
      <c r="N105">
        <v>1011</v>
      </c>
      <c r="O105" t="s">
        <v>484</v>
      </c>
      <c r="P105" t="s">
        <v>484</v>
      </c>
      <c r="Q105">
        <v>1</v>
      </c>
      <c r="W105">
        <v>0</v>
      </c>
      <c r="X105">
        <v>1225731627</v>
      </c>
      <c r="Y105">
        <v>2.5000000000000001E-2</v>
      </c>
      <c r="AA105">
        <v>0</v>
      </c>
      <c r="AB105">
        <v>463.45</v>
      </c>
      <c r="AC105">
        <v>10.06</v>
      </c>
      <c r="AD105">
        <v>0</v>
      </c>
      <c r="AE105">
        <v>0</v>
      </c>
      <c r="AF105">
        <v>89.99</v>
      </c>
      <c r="AG105">
        <v>10.06</v>
      </c>
      <c r="AH105">
        <v>0</v>
      </c>
      <c r="AI105">
        <v>1</v>
      </c>
      <c r="AJ105">
        <v>5.15</v>
      </c>
      <c r="AK105">
        <v>1</v>
      </c>
      <c r="AL105">
        <v>1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3</v>
      </c>
      <c r="AT105">
        <v>0.02</v>
      </c>
      <c r="AU105" t="s">
        <v>17</v>
      </c>
      <c r="AV105">
        <v>0</v>
      </c>
      <c r="AW105">
        <v>2</v>
      </c>
      <c r="AX105">
        <v>39612803</v>
      </c>
      <c r="AY105">
        <v>1</v>
      </c>
      <c r="AZ105">
        <v>0</v>
      </c>
      <c r="BA105">
        <v>105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Y105*Source!I61</f>
        <v>1.1250000000000001E-2</v>
      </c>
      <c r="CY105">
        <f>AB105</f>
        <v>463.45</v>
      </c>
      <c r="CZ105">
        <f>AF105</f>
        <v>89.99</v>
      </c>
      <c r="DA105">
        <f>AJ105</f>
        <v>5.15</v>
      </c>
      <c r="DB105">
        <v>0</v>
      </c>
    </row>
    <row r="106" spans="1:106" x14ac:dyDescent="0.2">
      <c r="A106">
        <f>ROW(Source!A61)</f>
        <v>61</v>
      </c>
      <c r="B106">
        <v>39612629</v>
      </c>
      <c r="C106">
        <v>39612779</v>
      </c>
      <c r="D106">
        <v>36882893</v>
      </c>
      <c r="E106">
        <v>1</v>
      </c>
      <c r="F106">
        <v>1</v>
      </c>
      <c r="G106">
        <v>1</v>
      </c>
      <c r="H106">
        <v>2</v>
      </c>
      <c r="I106" t="s">
        <v>515</v>
      </c>
      <c r="J106" t="s">
        <v>516</v>
      </c>
      <c r="K106" t="s">
        <v>517</v>
      </c>
      <c r="L106">
        <v>1368</v>
      </c>
      <c r="N106">
        <v>1011</v>
      </c>
      <c r="O106" t="s">
        <v>484</v>
      </c>
      <c r="P106" t="s">
        <v>484</v>
      </c>
      <c r="Q106">
        <v>1</v>
      </c>
      <c r="W106">
        <v>0</v>
      </c>
      <c r="X106">
        <v>2043710188</v>
      </c>
      <c r="Y106">
        <v>3.7499999999999999E-2</v>
      </c>
      <c r="AA106">
        <v>0</v>
      </c>
      <c r="AB106">
        <v>34.51</v>
      </c>
      <c r="AC106">
        <v>0</v>
      </c>
      <c r="AD106">
        <v>0</v>
      </c>
      <c r="AE106">
        <v>0</v>
      </c>
      <c r="AF106">
        <v>6.7</v>
      </c>
      <c r="AG106">
        <v>0</v>
      </c>
      <c r="AH106">
        <v>0</v>
      </c>
      <c r="AI106">
        <v>1</v>
      </c>
      <c r="AJ106">
        <v>5.15</v>
      </c>
      <c r="AK106">
        <v>1</v>
      </c>
      <c r="AL106">
        <v>1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3</v>
      </c>
      <c r="AT106">
        <v>0.03</v>
      </c>
      <c r="AU106" t="s">
        <v>17</v>
      </c>
      <c r="AV106">
        <v>0</v>
      </c>
      <c r="AW106">
        <v>2</v>
      </c>
      <c r="AX106">
        <v>39612804</v>
      </c>
      <c r="AY106">
        <v>1</v>
      </c>
      <c r="AZ106">
        <v>0</v>
      </c>
      <c r="BA106">
        <v>106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Y106*Source!I61</f>
        <v>1.6875000000000001E-2</v>
      </c>
      <c r="CY106">
        <f>AB106</f>
        <v>34.51</v>
      </c>
      <c r="CZ106">
        <f>AF106</f>
        <v>6.7</v>
      </c>
      <c r="DA106">
        <f>AJ106</f>
        <v>5.15</v>
      </c>
      <c r="DB106">
        <v>0</v>
      </c>
    </row>
    <row r="107" spans="1:106" x14ac:dyDescent="0.2">
      <c r="A107">
        <f>ROW(Source!A61)</f>
        <v>61</v>
      </c>
      <c r="B107">
        <v>39612629</v>
      </c>
      <c r="C107">
        <v>39612779</v>
      </c>
      <c r="D107">
        <v>36883554</v>
      </c>
      <c r="E107">
        <v>1</v>
      </c>
      <c r="F107">
        <v>1</v>
      </c>
      <c r="G107">
        <v>1</v>
      </c>
      <c r="H107">
        <v>2</v>
      </c>
      <c r="I107" t="s">
        <v>504</v>
      </c>
      <c r="J107" t="s">
        <v>505</v>
      </c>
      <c r="K107" t="s">
        <v>506</v>
      </c>
      <c r="L107">
        <v>1368</v>
      </c>
      <c r="N107">
        <v>1011</v>
      </c>
      <c r="O107" t="s">
        <v>484</v>
      </c>
      <c r="P107" t="s">
        <v>484</v>
      </c>
      <c r="Q107">
        <v>1</v>
      </c>
      <c r="W107">
        <v>0</v>
      </c>
      <c r="X107">
        <v>1372534845</v>
      </c>
      <c r="Y107">
        <v>1.2124999999999999</v>
      </c>
      <c r="AA107">
        <v>0</v>
      </c>
      <c r="AB107">
        <v>338.41</v>
      </c>
      <c r="AC107">
        <v>11.6</v>
      </c>
      <c r="AD107">
        <v>0</v>
      </c>
      <c r="AE107">
        <v>0</v>
      </c>
      <c r="AF107">
        <v>65.709999999999994</v>
      </c>
      <c r="AG107">
        <v>11.6</v>
      </c>
      <c r="AH107">
        <v>0</v>
      </c>
      <c r="AI107">
        <v>1</v>
      </c>
      <c r="AJ107">
        <v>5.15</v>
      </c>
      <c r="AK107">
        <v>1</v>
      </c>
      <c r="AL107">
        <v>1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3</v>
      </c>
      <c r="AT107">
        <v>0.97</v>
      </c>
      <c r="AU107" t="s">
        <v>17</v>
      </c>
      <c r="AV107">
        <v>0</v>
      </c>
      <c r="AW107">
        <v>2</v>
      </c>
      <c r="AX107">
        <v>39612805</v>
      </c>
      <c r="AY107">
        <v>1</v>
      </c>
      <c r="AZ107">
        <v>0</v>
      </c>
      <c r="BA107">
        <v>107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Y107*Source!I61</f>
        <v>0.54562500000000003</v>
      </c>
      <c r="CY107">
        <f>AB107</f>
        <v>338.41</v>
      </c>
      <c r="CZ107">
        <f>AF107</f>
        <v>65.709999999999994</v>
      </c>
      <c r="DA107">
        <f>AJ107</f>
        <v>5.15</v>
      </c>
      <c r="DB107">
        <v>0</v>
      </c>
    </row>
    <row r="108" spans="1:106" x14ac:dyDescent="0.2">
      <c r="A108">
        <f>ROW(Source!A61)</f>
        <v>61</v>
      </c>
      <c r="B108">
        <v>39612629</v>
      </c>
      <c r="C108">
        <v>39612779</v>
      </c>
      <c r="D108">
        <v>36883682</v>
      </c>
      <c r="E108">
        <v>1</v>
      </c>
      <c r="F108">
        <v>1</v>
      </c>
      <c r="G108">
        <v>1</v>
      </c>
      <c r="H108">
        <v>2</v>
      </c>
      <c r="I108" t="s">
        <v>518</v>
      </c>
      <c r="J108" t="s">
        <v>519</v>
      </c>
      <c r="K108" t="s">
        <v>520</v>
      </c>
      <c r="L108">
        <v>1368</v>
      </c>
      <c r="N108">
        <v>1011</v>
      </c>
      <c r="O108" t="s">
        <v>484</v>
      </c>
      <c r="P108" t="s">
        <v>484</v>
      </c>
      <c r="Q108">
        <v>1</v>
      </c>
      <c r="W108">
        <v>0</v>
      </c>
      <c r="X108">
        <v>250868595</v>
      </c>
      <c r="Y108">
        <v>2.5000000000000001E-2</v>
      </c>
      <c r="AA108">
        <v>0</v>
      </c>
      <c r="AB108">
        <v>139.62</v>
      </c>
      <c r="AC108">
        <v>11.6</v>
      </c>
      <c r="AD108">
        <v>0</v>
      </c>
      <c r="AE108">
        <v>0</v>
      </c>
      <c r="AF108">
        <v>27.11</v>
      </c>
      <c r="AG108">
        <v>11.6</v>
      </c>
      <c r="AH108">
        <v>0</v>
      </c>
      <c r="AI108">
        <v>1</v>
      </c>
      <c r="AJ108">
        <v>5.15</v>
      </c>
      <c r="AK108">
        <v>1</v>
      </c>
      <c r="AL108">
        <v>1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3</v>
      </c>
      <c r="AT108">
        <v>0.02</v>
      </c>
      <c r="AU108" t="s">
        <v>17</v>
      </c>
      <c r="AV108">
        <v>0</v>
      </c>
      <c r="AW108">
        <v>2</v>
      </c>
      <c r="AX108">
        <v>39612806</v>
      </c>
      <c r="AY108">
        <v>1</v>
      </c>
      <c r="AZ108">
        <v>0</v>
      </c>
      <c r="BA108">
        <v>108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Y108*Source!I61</f>
        <v>1.1250000000000001E-2</v>
      </c>
      <c r="CY108">
        <f>AB108</f>
        <v>139.62</v>
      </c>
      <c r="CZ108">
        <f>AF108</f>
        <v>27.11</v>
      </c>
      <c r="DA108">
        <f>AJ108</f>
        <v>5.15</v>
      </c>
      <c r="DB108">
        <v>0</v>
      </c>
    </row>
    <row r="109" spans="1:106" x14ac:dyDescent="0.2">
      <c r="A109">
        <f>ROW(Source!A61)</f>
        <v>61</v>
      </c>
      <c r="B109">
        <v>39612629</v>
      </c>
      <c r="C109">
        <v>39612779</v>
      </c>
      <c r="D109">
        <v>36796092</v>
      </c>
      <c r="E109">
        <v>17</v>
      </c>
      <c r="F109">
        <v>1</v>
      </c>
      <c r="G109">
        <v>1</v>
      </c>
      <c r="H109">
        <v>3</v>
      </c>
      <c r="I109" t="s">
        <v>115</v>
      </c>
      <c r="J109" t="s">
        <v>3</v>
      </c>
      <c r="K109" t="s">
        <v>116</v>
      </c>
      <c r="L109">
        <v>1339</v>
      </c>
      <c r="N109">
        <v>1007</v>
      </c>
      <c r="O109" t="s">
        <v>28</v>
      </c>
      <c r="P109" t="s">
        <v>28</v>
      </c>
      <c r="Q109">
        <v>1</v>
      </c>
      <c r="W109">
        <v>0</v>
      </c>
      <c r="X109">
        <v>1239012555</v>
      </c>
      <c r="Y109">
        <v>0.19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5.15</v>
      </c>
      <c r="AJ109">
        <v>1</v>
      </c>
      <c r="AK109">
        <v>1</v>
      </c>
      <c r="AL109">
        <v>1</v>
      </c>
      <c r="AN109">
        <v>0</v>
      </c>
      <c r="AO109">
        <v>0</v>
      </c>
      <c r="AP109">
        <v>0</v>
      </c>
      <c r="AQ109">
        <v>0</v>
      </c>
      <c r="AR109">
        <v>0</v>
      </c>
      <c r="AS109" t="s">
        <v>3</v>
      </c>
      <c r="AT109">
        <v>0.19</v>
      </c>
      <c r="AU109" t="s">
        <v>3</v>
      </c>
      <c r="AV109">
        <v>0</v>
      </c>
      <c r="AW109">
        <v>2</v>
      </c>
      <c r="AX109">
        <v>39612808</v>
      </c>
      <c r="AY109">
        <v>1</v>
      </c>
      <c r="AZ109">
        <v>0</v>
      </c>
      <c r="BA109">
        <v>110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Y109*Source!I61</f>
        <v>8.5500000000000007E-2</v>
      </c>
      <c r="CY109">
        <f t="shared" ref="CY109:CY122" si="15">AA109</f>
        <v>0</v>
      </c>
      <c r="CZ109">
        <f t="shared" ref="CZ109:CZ122" si="16">AE109</f>
        <v>0</v>
      </c>
      <c r="DA109">
        <f t="shared" ref="DA109:DA122" si="17">AI109</f>
        <v>5.15</v>
      </c>
      <c r="DB109">
        <v>0</v>
      </c>
    </row>
    <row r="110" spans="1:106" x14ac:dyDescent="0.2">
      <c r="A110">
        <f>ROW(Source!A61)</f>
        <v>61</v>
      </c>
      <c r="B110">
        <v>39612629</v>
      </c>
      <c r="C110">
        <v>39612779</v>
      </c>
      <c r="D110">
        <v>36806173</v>
      </c>
      <c r="E110">
        <v>1</v>
      </c>
      <c r="F110">
        <v>1</v>
      </c>
      <c r="G110">
        <v>1</v>
      </c>
      <c r="H110">
        <v>3</v>
      </c>
      <c r="I110" t="s">
        <v>120</v>
      </c>
      <c r="J110" t="s">
        <v>122</v>
      </c>
      <c r="K110" t="s">
        <v>121</v>
      </c>
      <c r="L110">
        <v>1339</v>
      </c>
      <c r="N110">
        <v>1007</v>
      </c>
      <c r="O110" t="s">
        <v>28</v>
      </c>
      <c r="P110" t="s">
        <v>28</v>
      </c>
      <c r="Q110">
        <v>1</v>
      </c>
      <c r="W110">
        <v>0</v>
      </c>
      <c r="X110">
        <v>-2075856802</v>
      </c>
      <c r="Y110">
        <v>0.19</v>
      </c>
      <c r="AA110">
        <v>607.34</v>
      </c>
      <c r="AB110">
        <v>0</v>
      </c>
      <c r="AC110">
        <v>0</v>
      </c>
      <c r="AD110">
        <v>0</v>
      </c>
      <c r="AE110">
        <v>117.93</v>
      </c>
      <c r="AF110">
        <v>0</v>
      </c>
      <c r="AG110">
        <v>0</v>
      </c>
      <c r="AH110">
        <v>0</v>
      </c>
      <c r="AI110">
        <v>5.15</v>
      </c>
      <c r="AJ110">
        <v>1</v>
      </c>
      <c r="AK110">
        <v>1</v>
      </c>
      <c r="AL110">
        <v>1</v>
      </c>
      <c r="AN110">
        <v>0</v>
      </c>
      <c r="AO110">
        <v>0</v>
      </c>
      <c r="AP110">
        <v>0</v>
      </c>
      <c r="AQ110">
        <v>0</v>
      </c>
      <c r="AR110">
        <v>0</v>
      </c>
      <c r="AS110" t="s">
        <v>3</v>
      </c>
      <c r="AT110">
        <v>0.19</v>
      </c>
      <c r="AU110" t="s">
        <v>3</v>
      </c>
      <c r="AV110">
        <v>0</v>
      </c>
      <c r="AW110">
        <v>1</v>
      </c>
      <c r="AX110">
        <v>-1</v>
      </c>
      <c r="AY110">
        <v>0</v>
      </c>
      <c r="AZ110">
        <v>0</v>
      </c>
      <c r="BA110" t="s">
        <v>3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Y110*Source!I61</f>
        <v>8.5500000000000007E-2</v>
      </c>
      <c r="CY110">
        <f t="shared" si="15"/>
        <v>607.34</v>
      </c>
      <c r="CZ110">
        <f t="shared" si="16"/>
        <v>117.93</v>
      </c>
      <c r="DA110">
        <f t="shared" si="17"/>
        <v>5.15</v>
      </c>
      <c r="DB110">
        <v>0</v>
      </c>
    </row>
    <row r="111" spans="1:106" x14ac:dyDescent="0.2">
      <c r="A111">
        <f>ROW(Source!A61)</f>
        <v>61</v>
      </c>
      <c r="B111">
        <v>39612629</v>
      </c>
      <c r="C111">
        <v>39612779</v>
      </c>
      <c r="D111">
        <v>36806545</v>
      </c>
      <c r="E111">
        <v>1</v>
      </c>
      <c r="F111">
        <v>1</v>
      </c>
      <c r="G111">
        <v>1</v>
      </c>
      <c r="H111">
        <v>3</v>
      </c>
      <c r="I111" t="s">
        <v>521</v>
      </c>
      <c r="J111" t="s">
        <v>522</v>
      </c>
      <c r="K111" t="s">
        <v>523</v>
      </c>
      <c r="L111">
        <v>1348</v>
      </c>
      <c r="N111">
        <v>1009</v>
      </c>
      <c r="O111" t="s">
        <v>104</v>
      </c>
      <c r="P111" t="s">
        <v>104</v>
      </c>
      <c r="Q111">
        <v>1000</v>
      </c>
      <c r="W111">
        <v>0</v>
      </c>
      <c r="X111">
        <v>-1187323236</v>
      </c>
      <c r="Y111">
        <v>1.1999999999999999E-3</v>
      </c>
      <c r="AA111">
        <v>2121.8000000000002</v>
      </c>
      <c r="AB111">
        <v>0</v>
      </c>
      <c r="AC111">
        <v>0</v>
      </c>
      <c r="AD111">
        <v>0</v>
      </c>
      <c r="AE111">
        <v>412</v>
      </c>
      <c r="AF111">
        <v>0</v>
      </c>
      <c r="AG111">
        <v>0</v>
      </c>
      <c r="AH111">
        <v>0</v>
      </c>
      <c r="AI111">
        <v>5.15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3</v>
      </c>
      <c r="AT111">
        <v>1.1999999999999999E-3</v>
      </c>
      <c r="AU111" t="s">
        <v>3</v>
      </c>
      <c r="AV111">
        <v>0</v>
      </c>
      <c r="AW111">
        <v>2</v>
      </c>
      <c r="AX111">
        <v>39612809</v>
      </c>
      <c r="AY111">
        <v>1</v>
      </c>
      <c r="AZ111">
        <v>0</v>
      </c>
      <c r="BA111">
        <v>111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Y111*Source!I61</f>
        <v>5.4000000000000001E-4</v>
      </c>
      <c r="CY111">
        <f t="shared" si="15"/>
        <v>2121.8000000000002</v>
      </c>
      <c r="CZ111">
        <f t="shared" si="16"/>
        <v>412</v>
      </c>
      <c r="DA111">
        <f t="shared" si="17"/>
        <v>5.15</v>
      </c>
      <c r="DB111">
        <v>0</v>
      </c>
    </row>
    <row r="112" spans="1:106" x14ac:dyDescent="0.2">
      <c r="A112">
        <f>ROW(Source!A61)</f>
        <v>61</v>
      </c>
      <c r="B112">
        <v>39612629</v>
      </c>
      <c r="C112">
        <v>39612779</v>
      </c>
      <c r="D112">
        <v>36807091</v>
      </c>
      <c r="E112">
        <v>1</v>
      </c>
      <c r="F112">
        <v>1</v>
      </c>
      <c r="G112">
        <v>1</v>
      </c>
      <c r="H112">
        <v>3</v>
      </c>
      <c r="I112" t="s">
        <v>532</v>
      </c>
      <c r="J112" t="s">
        <v>533</v>
      </c>
      <c r="K112" t="s">
        <v>534</v>
      </c>
      <c r="L112">
        <v>1339</v>
      </c>
      <c r="N112">
        <v>1007</v>
      </c>
      <c r="O112" t="s">
        <v>28</v>
      </c>
      <c r="P112" t="s">
        <v>28</v>
      </c>
      <c r="Q112">
        <v>1</v>
      </c>
      <c r="W112">
        <v>0</v>
      </c>
      <c r="X112">
        <v>406964711</v>
      </c>
      <c r="Y112">
        <v>0.55000000000000004</v>
      </c>
      <c r="AA112">
        <v>2809.84</v>
      </c>
      <c r="AB112">
        <v>0</v>
      </c>
      <c r="AC112">
        <v>0</v>
      </c>
      <c r="AD112">
        <v>0</v>
      </c>
      <c r="AE112">
        <v>545.6</v>
      </c>
      <c r="AF112">
        <v>0</v>
      </c>
      <c r="AG112">
        <v>0</v>
      </c>
      <c r="AH112">
        <v>0</v>
      </c>
      <c r="AI112">
        <v>5.15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3</v>
      </c>
      <c r="AT112">
        <v>0.55000000000000004</v>
      </c>
      <c r="AU112" t="s">
        <v>3</v>
      </c>
      <c r="AV112">
        <v>0</v>
      </c>
      <c r="AW112">
        <v>2</v>
      </c>
      <c r="AX112">
        <v>39612810</v>
      </c>
      <c r="AY112">
        <v>1</v>
      </c>
      <c r="AZ112">
        <v>0</v>
      </c>
      <c r="BA112">
        <v>112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Y112*Source!I61</f>
        <v>0.24750000000000003</v>
      </c>
      <c r="CY112">
        <f t="shared" si="15"/>
        <v>2809.84</v>
      </c>
      <c r="CZ112">
        <f t="shared" si="16"/>
        <v>545.6</v>
      </c>
      <c r="DA112">
        <f t="shared" si="17"/>
        <v>5.15</v>
      </c>
      <c r="DB112">
        <v>0</v>
      </c>
    </row>
    <row r="113" spans="1:106" x14ac:dyDescent="0.2">
      <c r="A113">
        <f>ROW(Source!A61)</f>
        <v>61</v>
      </c>
      <c r="B113">
        <v>39612629</v>
      </c>
      <c r="C113">
        <v>39612779</v>
      </c>
      <c r="D113">
        <v>36807096</v>
      </c>
      <c r="E113">
        <v>1</v>
      </c>
      <c r="F113">
        <v>1</v>
      </c>
      <c r="G113">
        <v>1</v>
      </c>
      <c r="H113">
        <v>3</v>
      </c>
      <c r="I113" t="s">
        <v>524</v>
      </c>
      <c r="J113" t="s">
        <v>525</v>
      </c>
      <c r="K113" t="s">
        <v>526</v>
      </c>
      <c r="L113">
        <v>1339</v>
      </c>
      <c r="N113">
        <v>1007</v>
      </c>
      <c r="O113" t="s">
        <v>28</v>
      </c>
      <c r="P113" t="s">
        <v>28</v>
      </c>
      <c r="Q113">
        <v>1</v>
      </c>
      <c r="W113">
        <v>0</v>
      </c>
      <c r="X113">
        <v>184330150</v>
      </c>
      <c r="Y113">
        <v>2.73</v>
      </c>
      <c r="AA113">
        <v>3052.71</v>
      </c>
      <c r="AB113">
        <v>0</v>
      </c>
      <c r="AC113">
        <v>0</v>
      </c>
      <c r="AD113">
        <v>0</v>
      </c>
      <c r="AE113">
        <v>592.76</v>
      </c>
      <c r="AF113">
        <v>0</v>
      </c>
      <c r="AG113">
        <v>0</v>
      </c>
      <c r="AH113">
        <v>0</v>
      </c>
      <c r="AI113">
        <v>5.15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3</v>
      </c>
      <c r="AT113">
        <v>2.73</v>
      </c>
      <c r="AU113" t="s">
        <v>3</v>
      </c>
      <c r="AV113">
        <v>0</v>
      </c>
      <c r="AW113">
        <v>2</v>
      </c>
      <c r="AX113">
        <v>39612811</v>
      </c>
      <c r="AY113">
        <v>1</v>
      </c>
      <c r="AZ113">
        <v>0</v>
      </c>
      <c r="BA113">
        <v>113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Y113*Source!I61</f>
        <v>1.2284999999999999</v>
      </c>
      <c r="CY113">
        <f t="shared" si="15"/>
        <v>3052.71</v>
      </c>
      <c r="CZ113">
        <f t="shared" si="16"/>
        <v>592.76</v>
      </c>
      <c r="DA113">
        <f t="shared" si="17"/>
        <v>5.15</v>
      </c>
      <c r="DB113">
        <v>0</v>
      </c>
    </row>
    <row r="114" spans="1:106" x14ac:dyDescent="0.2">
      <c r="A114">
        <f>ROW(Source!A61)</f>
        <v>61</v>
      </c>
      <c r="B114">
        <v>39612629</v>
      </c>
      <c r="C114">
        <v>39612779</v>
      </c>
      <c r="D114">
        <v>36797942</v>
      </c>
      <c r="E114">
        <v>17</v>
      </c>
      <c r="F114">
        <v>1</v>
      </c>
      <c r="G114">
        <v>1</v>
      </c>
      <c r="H114">
        <v>3</v>
      </c>
      <c r="I114" t="s">
        <v>83</v>
      </c>
      <c r="J114" t="s">
        <v>3</v>
      </c>
      <c r="K114" t="s">
        <v>84</v>
      </c>
      <c r="L114">
        <v>1339</v>
      </c>
      <c r="N114">
        <v>1007</v>
      </c>
      <c r="O114" t="s">
        <v>28</v>
      </c>
      <c r="P114" t="s">
        <v>28</v>
      </c>
      <c r="Q114">
        <v>1</v>
      </c>
      <c r="W114">
        <v>0</v>
      </c>
      <c r="X114">
        <v>1707794586</v>
      </c>
      <c r="Y114">
        <v>3.7999999999999999E-2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5.15</v>
      </c>
      <c r="AJ114">
        <v>1</v>
      </c>
      <c r="AK114">
        <v>1</v>
      </c>
      <c r="AL114">
        <v>1</v>
      </c>
      <c r="AN114">
        <v>0</v>
      </c>
      <c r="AO114">
        <v>0</v>
      </c>
      <c r="AP114">
        <v>0</v>
      </c>
      <c r="AQ114">
        <v>0</v>
      </c>
      <c r="AR114">
        <v>0</v>
      </c>
      <c r="AS114" t="s">
        <v>3</v>
      </c>
      <c r="AT114">
        <v>3.7999999999999999E-2</v>
      </c>
      <c r="AU114" t="s">
        <v>3</v>
      </c>
      <c r="AV114">
        <v>0</v>
      </c>
      <c r="AW114">
        <v>2</v>
      </c>
      <c r="AX114">
        <v>39612812</v>
      </c>
      <c r="AY114">
        <v>1</v>
      </c>
      <c r="AZ114">
        <v>0</v>
      </c>
      <c r="BA114">
        <v>114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Y114*Source!I61</f>
        <v>1.7100000000000001E-2</v>
      </c>
      <c r="CY114">
        <f t="shared" si="15"/>
        <v>0</v>
      </c>
      <c r="CZ114">
        <f t="shared" si="16"/>
        <v>0</v>
      </c>
      <c r="DA114">
        <f t="shared" si="17"/>
        <v>5.15</v>
      </c>
      <c r="DB114">
        <v>0</v>
      </c>
    </row>
    <row r="115" spans="1:106" x14ac:dyDescent="0.2">
      <c r="A115">
        <f>ROW(Source!A61)</f>
        <v>61</v>
      </c>
      <c r="B115">
        <v>39612629</v>
      </c>
      <c r="C115">
        <v>39612779</v>
      </c>
      <c r="D115">
        <v>36807343</v>
      </c>
      <c r="E115">
        <v>1</v>
      </c>
      <c r="F115">
        <v>1</v>
      </c>
      <c r="G115">
        <v>1</v>
      </c>
      <c r="H115">
        <v>3</v>
      </c>
      <c r="I115" t="s">
        <v>86</v>
      </c>
      <c r="J115" t="s">
        <v>88</v>
      </c>
      <c r="K115" t="s">
        <v>87</v>
      </c>
      <c r="L115">
        <v>1339</v>
      </c>
      <c r="N115">
        <v>1007</v>
      </c>
      <c r="O115" t="s">
        <v>28</v>
      </c>
      <c r="P115" t="s">
        <v>28</v>
      </c>
      <c r="Q115">
        <v>1</v>
      </c>
      <c r="W115">
        <v>0</v>
      </c>
      <c r="X115">
        <v>-1970722706</v>
      </c>
      <c r="Y115">
        <v>3.7999999999999999E-2</v>
      </c>
      <c r="AA115">
        <v>2823.75</v>
      </c>
      <c r="AB115">
        <v>0</v>
      </c>
      <c r="AC115">
        <v>0</v>
      </c>
      <c r="AD115">
        <v>0</v>
      </c>
      <c r="AE115">
        <v>548.29999999999995</v>
      </c>
      <c r="AF115">
        <v>0</v>
      </c>
      <c r="AG115">
        <v>0</v>
      </c>
      <c r="AH115">
        <v>0</v>
      </c>
      <c r="AI115">
        <v>5.15</v>
      </c>
      <c r="AJ115">
        <v>1</v>
      </c>
      <c r="AK115">
        <v>1</v>
      </c>
      <c r="AL115">
        <v>1</v>
      </c>
      <c r="AN115">
        <v>0</v>
      </c>
      <c r="AO115">
        <v>0</v>
      </c>
      <c r="AP115">
        <v>0</v>
      </c>
      <c r="AQ115">
        <v>0</v>
      </c>
      <c r="AR115">
        <v>0</v>
      </c>
      <c r="AS115" t="s">
        <v>3</v>
      </c>
      <c r="AT115">
        <v>3.7999999999999999E-2</v>
      </c>
      <c r="AU115" t="s">
        <v>3</v>
      </c>
      <c r="AV115">
        <v>0</v>
      </c>
      <c r="AW115">
        <v>1</v>
      </c>
      <c r="AX115">
        <v>-1</v>
      </c>
      <c r="AY115">
        <v>0</v>
      </c>
      <c r="AZ115">
        <v>0</v>
      </c>
      <c r="BA115" t="s">
        <v>3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Y115*Source!I61</f>
        <v>1.7100000000000001E-2</v>
      </c>
      <c r="CY115">
        <f t="shared" si="15"/>
        <v>2823.75</v>
      </c>
      <c r="CZ115">
        <f t="shared" si="16"/>
        <v>548.29999999999995</v>
      </c>
      <c r="DA115">
        <f t="shared" si="17"/>
        <v>5.15</v>
      </c>
      <c r="DB115">
        <v>0</v>
      </c>
    </row>
    <row r="116" spans="1:106" x14ac:dyDescent="0.2">
      <c r="A116">
        <f>ROW(Source!A61)</f>
        <v>61</v>
      </c>
      <c r="B116">
        <v>39612629</v>
      </c>
      <c r="C116">
        <v>39612779</v>
      </c>
      <c r="D116">
        <v>36807374</v>
      </c>
      <c r="E116">
        <v>1</v>
      </c>
      <c r="F116">
        <v>1</v>
      </c>
      <c r="G116">
        <v>1</v>
      </c>
      <c r="H116">
        <v>3</v>
      </c>
      <c r="I116" t="s">
        <v>535</v>
      </c>
      <c r="J116" t="s">
        <v>536</v>
      </c>
      <c r="K116" t="s">
        <v>537</v>
      </c>
      <c r="L116">
        <v>1339</v>
      </c>
      <c r="N116">
        <v>1007</v>
      </c>
      <c r="O116" t="s">
        <v>28</v>
      </c>
      <c r="P116" t="s">
        <v>28</v>
      </c>
      <c r="Q116">
        <v>1</v>
      </c>
      <c r="W116">
        <v>0</v>
      </c>
      <c r="X116">
        <v>-861814431</v>
      </c>
      <c r="Y116">
        <v>1.63</v>
      </c>
      <c r="AA116">
        <v>2676.97</v>
      </c>
      <c r="AB116">
        <v>0</v>
      </c>
      <c r="AC116">
        <v>0</v>
      </c>
      <c r="AD116">
        <v>0</v>
      </c>
      <c r="AE116">
        <v>519.79999999999995</v>
      </c>
      <c r="AF116">
        <v>0</v>
      </c>
      <c r="AG116">
        <v>0</v>
      </c>
      <c r="AH116">
        <v>0</v>
      </c>
      <c r="AI116">
        <v>5.15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3</v>
      </c>
      <c r="AT116">
        <v>1.63</v>
      </c>
      <c r="AU116" t="s">
        <v>3</v>
      </c>
      <c r="AV116">
        <v>0</v>
      </c>
      <c r="AW116">
        <v>2</v>
      </c>
      <c r="AX116">
        <v>39612813</v>
      </c>
      <c r="AY116">
        <v>1</v>
      </c>
      <c r="AZ116">
        <v>0</v>
      </c>
      <c r="BA116">
        <v>115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Y116*Source!I61</f>
        <v>0.73349999999999993</v>
      </c>
      <c r="CY116">
        <f t="shared" si="15"/>
        <v>2676.97</v>
      </c>
      <c r="CZ116">
        <f t="shared" si="16"/>
        <v>519.79999999999995</v>
      </c>
      <c r="DA116">
        <f t="shared" si="17"/>
        <v>5.15</v>
      </c>
      <c r="DB116">
        <v>0</v>
      </c>
    </row>
    <row r="117" spans="1:106" x14ac:dyDescent="0.2">
      <c r="A117">
        <f>ROW(Source!A61)</f>
        <v>61</v>
      </c>
      <c r="B117">
        <v>39612629</v>
      </c>
      <c r="C117">
        <v>39612779</v>
      </c>
      <c r="D117">
        <v>36808333</v>
      </c>
      <c r="E117">
        <v>1</v>
      </c>
      <c r="F117">
        <v>1</v>
      </c>
      <c r="G117">
        <v>1</v>
      </c>
      <c r="H117">
        <v>3</v>
      </c>
      <c r="I117" t="s">
        <v>97</v>
      </c>
      <c r="J117" t="s">
        <v>100</v>
      </c>
      <c r="K117" t="s">
        <v>98</v>
      </c>
      <c r="L117">
        <v>1354</v>
      </c>
      <c r="N117">
        <v>1010</v>
      </c>
      <c r="O117" t="s">
        <v>99</v>
      </c>
      <c r="P117" t="s">
        <v>99</v>
      </c>
      <c r="Q117">
        <v>1</v>
      </c>
      <c r="W117">
        <v>0</v>
      </c>
      <c r="X117">
        <v>1676197869</v>
      </c>
      <c r="Y117">
        <v>2.2222219999999999</v>
      </c>
      <c r="AA117">
        <v>5040.3599999999997</v>
      </c>
      <c r="AB117">
        <v>0</v>
      </c>
      <c r="AC117">
        <v>0</v>
      </c>
      <c r="AD117">
        <v>0</v>
      </c>
      <c r="AE117">
        <v>978.71</v>
      </c>
      <c r="AF117">
        <v>0</v>
      </c>
      <c r="AG117">
        <v>0</v>
      </c>
      <c r="AH117">
        <v>0</v>
      </c>
      <c r="AI117">
        <v>5.15</v>
      </c>
      <c r="AJ117">
        <v>1</v>
      </c>
      <c r="AK117">
        <v>1</v>
      </c>
      <c r="AL117">
        <v>1</v>
      </c>
      <c r="AN117">
        <v>0</v>
      </c>
      <c r="AO117">
        <v>0</v>
      </c>
      <c r="AP117">
        <v>0</v>
      </c>
      <c r="AQ117">
        <v>0</v>
      </c>
      <c r="AR117">
        <v>0</v>
      </c>
      <c r="AS117" t="s">
        <v>3</v>
      </c>
      <c r="AT117">
        <v>2.2222219999999999</v>
      </c>
      <c r="AU117" t="s">
        <v>3</v>
      </c>
      <c r="AV117">
        <v>0</v>
      </c>
      <c r="AW117">
        <v>1</v>
      </c>
      <c r="AX117">
        <v>-1</v>
      </c>
      <c r="AY117">
        <v>0</v>
      </c>
      <c r="AZ117">
        <v>0</v>
      </c>
      <c r="BA117" t="s">
        <v>3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Y117*Source!I61</f>
        <v>0.99999989999999994</v>
      </c>
      <c r="CY117">
        <f t="shared" si="15"/>
        <v>5040.3599999999997</v>
      </c>
      <c r="CZ117">
        <f t="shared" si="16"/>
        <v>978.71</v>
      </c>
      <c r="DA117">
        <f t="shared" si="17"/>
        <v>5.15</v>
      </c>
      <c r="DB117">
        <v>0</v>
      </c>
    </row>
    <row r="118" spans="1:106" x14ac:dyDescent="0.2">
      <c r="A118">
        <f>ROW(Source!A61)</f>
        <v>61</v>
      </c>
      <c r="B118">
        <v>39612629</v>
      </c>
      <c r="C118">
        <v>39612779</v>
      </c>
      <c r="D118">
        <v>36796619</v>
      </c>
      <c r="E118">
        <v>17</v>
      </c>
      <c r="F118">
        <v>1</v>
      </c>
      <c r="G118">
        <v>1</v>
      </c>
      <c r="H118">
        <v>3</v>
      </c>
      <c r="I118" t="s">
        <v>126</v>
      </c>
      <c r="J118" t="s">
        <v>3</v>
      </c>
      <c r="K118" t="s">
        <v>127</v>
      </c>
      <c r="L118">
        <v>1356</v>
      </c>
      <c r="N118">
        <v>1010</v>
      </c>
      <c r="O118" t="s">
        <v>128</v>
      </c>
      <c r="P118" t="s">
        <v>128</v>
      </c>
      <c r="Q118">
        <v>1000</v>
      </c>
      <c r="W118">
        <v>0</v>
      </c>
      <c r="X118">
        <v>-1264972923</v>
      </c>
      <c r="Y118">
        <v>2.93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5.15</v>
      </c>
      <c r="AJ118">
        <v>1</v>
      </c>
      <c r="AK118">
        <v>1</v>
      </c>
      <c r="AL118">
        <v>1</v>
      </c>
      <c r="AN118">
        <v>0</v>
      </c>
      <c r="AO118">
        <v>0</v>
      </c>
      <c r="AP118">
        <v>0</v>
      </c>
      <c r="AQ118">
        <v>0</v>
      </c>
      <c r="AR118">
        <v>0</v>
      </c>
      <c r="AS118" t="s">
        <v>3</v>
      </c>
      <c r="AT118">
        <v>2.93</v>
      </c>
      <c r="AU118" t="s">
        <v>3</v>
      </c>
      <c r="AV118">
        <v>0</v>
      </c>
      <c r="AW118">
        <v>2</v>
      </c>
      <c r="AX118">
        <v>39612814</v>
      </c>
      <c r="AY118">
        <v>1</v>
      </c>
      <c r="AZ118">
        <v>0</v>
      </c>
      <c r="BA118">
        <v>116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Y118*Source!I61</f>
        <v>1.3185</v>
      </c>
      <c r="CY118">
        <f t="shared" si="15"/>
        <v>0</v>
      </c>
      <c r="CZ118">
        <f t="shared" si="16"/>
        <v>0</v>
      </c>
      <c r="DA118">
        <f t="shared" si="17"/>
        <v>5.15</v>
      </c>
      <c r="DB118">
        <v>0</v>
      </c>
    </row>
    <row r="119" spans="1:106" x14ac:dyDescent="0.2">
      <c r="A119">
        <f>ROW(Source!A61)</f>
        <v>61</v>
      </c>
      <c r="B119">
        <v>39612629</v>
      </c>
      <c r="C119">
        <v>39612779</v>
      </c>
      <c r="D119">
        <v>36821310</v>
      </c>
      <c r="E119">
        <v>1</v>
      </c>
      <c r="F119">
        <v>1</v>
      </c>
      <c r="G119">
        <v>1</v>
      </c>
      <c r="H119">
        <v>3</v>
      </c>
      <c r="I119" t="s">
        <v>130</v>
      </c>
      <c r="J119" t="s">
        <v>132</v>
      </c>
      <c r="K119" t="s">
        <v>131</v>
      </c>
      <c r="L119">
        <v>1356</v>
      </c>
      <c r="N119">
        <v>1010</v>
      </c>
      <c r="O119" t="s">
        <v>128</v>
      </c>
      <c r="P119" t="s">
        <v>128</v>
      </c>
      <c r="Q119">
        <v>1000</v>
      </c>
      <c r="W119">
        <v>0</v>
      </c>
      <c r="X119">
        <v>-2138235231</v>
      </c>
      <c r="Y119">
        <v>2.93</v>
      </c>
      <c r="AA119">
        <v>8962.0300000000007</v>
      </c>
      <c r="AB119">
        <v>0</v>
      </c>
      <c r="AC119">
        <v>0</v>
      </c>
      <c r="AD119">
        <v>0</v>
      </c>
      <c r="AE119">
        <v>1740.2</v>
      </c>
      <c r="AF119">
        <v>0</v>
      </c>
      <c r="AG119">
        <v>0</v>
      </c>
      <c r="AH119">
        <v>0</v>
      </c>
      <c r="AI119">
        <v>5.15</v>
      </c>
      <c r="AJ119">
        <v>1</v>
      </c>
      <c r="AK119">
        <v>1</v>
      </c>
      <c r="AL119">
        <v>1</v>
      </c>
      <c r="AN119">
        <v>0</v>
      </c>
      <c r="AO119">
        <v>0</v>
      </c>
      <c r="AP119">
        <v>0</v>
      </c>
      <c r="AQ119">
        <v>0</v>
      </c>
      <c r="AR119">
        <v>0</v>
      </c>
      <c r="AS119" t="s">
        <v>3</v>
      </c>
      <c r="AT119">
        <v>2.93</v>
      </c>
      <c r="AU119" t="s">
        <v>3</v>
      </c>
      <c r="AV119">
        <v>0</v>
      </c>
      <c r="AW119">
        <v>1</v>
      </c>
      <c r="AX119">
        <v>-1</v>
      </c>
      <c r="AY119">
        <v>0</v>
      </c>
      <c r="AZ119">
        <v>0</v>
      </c>
      <c r="BA119" t="s">
        <v>3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Y119*Source!I61</f>
        <v>1.3185</v>
      </c>
      <c r="CY119">
        <f t="shared" si="15"/>
        <v>8962.0300000000007</v>
      </c>
      <c r="CZ119">
        <f t="shared" si="16"/>
        <v>1740.2</v>
      </c>
      <c r="DA119">
        <f t="shared" si="17"/>
        <v>5.15</v>
      </c>
      <c r="DB119">
        <v>0</v>
      </c>
    </row>
    <row r="120" spans="1:106" x14ac:dyDescent="0.2">
      <c r="A120">
        <f>ROW(Source!A61)</f>
        <v>61</v>
      </c>
      <c r="B120">
        <v>39612629</v>
      </c>
      <c r="C120">
        <v>39612779</v>
      </c>
      <c r="D120">
        <v>36822565</v>
      </c>
      <c r="E120">
        <v>1</v>
      </c>
      <c r="F120">
        <v>1</v>
      </c>
      <c r="G120">
        <v>1</v>
      </c>
      <c r="H120">
        <v>3</v>
      </c>
      <c r="I120" t="s">
        <v>102</v>
      </c>
      <c r="J120" t="s">
        <v>105</v>
      </c>
      <c r="K120" t="s">
        <v>103</v>
      </c>
      <c r="L120">
        <v>1348</v>
      </c>
      <c r="N120">
        <v>1009</v>
      </c>
      <c r="O120" t="s">
        <v>104</v>
      </c>
      <c r="P120" t="s">
        <v>104</v>
      </c>
      <c r="Q120">
        <v>1000</v>
      </c>
      <c r="W120">
        <v>0</v>
      </c>
      <c r="X120">
        <v>-263122178</v>
      </c>
      <c r="Y120">
        <v>8.8888999999999996E-2</v>
      </c>
      <c r="AA120">
        <v>38990.65</v>
      </c>
      <c r="AB120">
        <v>0</v>
      </c>
      <c r="AC120">
        <v>0</v>
      </c>
      <c r="AD120">
        <v>0</v>
      </c>
      <c r="AE120">
        <v>7571</v>
      </c>
      <c r="AF120">
        <v>0</v>
      </c>
      <c r="AG120">
        <v>0</v>
      </c>
      <c r="AH120">
        <v>0</v>
      </c>
      <c r="AI120">
        <v>5.15</v>
      </c>
      <c r="AJ120">
        <v>1</v>
      </c>
      <c r="AK120">
        <v>1</v>
      </c>
      <c r="AL120">
        <v>1</v>
      </c>
      <c r="AN120">
        <v>1</v>
      </c>
      <c r="AO120">
        <v>0</v>
      </c>
      <c r="AP120">
        <v>0</v>
      </c>
      <c r="AQ120">
        <v>0</v>
      </c>
      <c r="AR120">
        <v>0</v>
      </c>
      <c r="AS120" t="s">
        <v>3</v>
      </c>
      <c r="AT120">
        <v>8.8888999999999996E-2</v>
      </c>
      <c r="AU120" t="s">
        <v>3</v>
      </c>
      <c r="AV120">
        <v>0</v>
      </c>
      <c r="AW120">
        <v>2</v>
      </c>
      <c r="AX120">
        <v>39612815</v>
      </c>
      <c r="AY120">
        <v>1</v>
      </c>
      <c r="AZ120">
        <v>6144</v>
      </c>
      <c r="BA120">
        <v>117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Y120*Source!I61</f>
        <v>4.0000050000000002E-2</v>
      </c>
      <c r="CY120">
        <f t="shared" si="15"/>
        <v>38990.65</v>
      </c>
      <c r="CZ120">
        <f t="shared" si="16"/>
        <v>7571</v>
      </c>
      <c r="DA120">
        <f t="shared" si="17"/>
        <v>5.15</v>
      </c>
      <c r="DB120">
        <v>0</v>
      </c>
    </row>
    <row r="121" spans="1:106" x14ac:dyDescent="0.2">
      <c r="A121">
        <f>ROW(Source!A61)</f>
        <v>61</v>
      </c>
      <c r="B121">
        <v>39612629</v>
      </c>
      <c r="C121">
        <v>39612779</v>
      </c>
      <c r="D121">
        <v>39169932</v>
      </c>
      <c r="E121">
        <v>17</v>
      </c>
      <c r="F121">
        <v>1</v>
      </c>
      <c r="G121">
        <v>1</v>
      </c>
      <c r="H121">
        <v>3</v>
      </c>
      <c r="I121" t="s">
        <v>135</v>
      </c>
      <c r="J121" t="s">
        <v>3</v>
      </c>
      <c r="K121" t="s">
        <v>136</v>
      </c>
      <c r="L121">
        <v>1354</v>
      </c>
      <c r="N121">
        <v>1010</v>
      </c>
      <c r="O121" t="s">
        <v>99</v>
      </c>
      <c r="P121" t="s">
        <v>99</v>
      </c>
      <c r="Q121">
        <v>1</v>
      </c>
      <c r="W121">
        <v>0</v>
      </c>
      <c r="X121">
        <v>2016583562</v>
      </c>
      <c r="Y121">
        <v>2.2222219999999999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5.15</v>
      </c>
      <c r="AJ121">
        <v>1</v>
      </c>
      <c r="AK121">
        <v>1</v>
      </c>
      <c r="AL121">
        <v>1</v>
      </c>
      <c r="AN121">
        <v>1</v>
      </c>
      <c r="AO121">
        <v>0</v>
      </c>
      <c r="AP121">
        <v>0</v>
      </c>
      <c r="AQ121">
        <v>0</v>
      </c>
      <c r="AR121">
        <v>0</v>
      </c>
      <c r="AS121" t="s">
        <v>3</v>
      </c>
      <c r="AT121">
        <v>2.2222219999999999</v>
      </c>
      <c r="AU121" t="s">
        <v>3</v>
      </c>
      <c r="AV121">
        <v>0</v>
      </c>
      <c r="AW121">
        <v>2</v>
      </c>
      <c r="AX121">
        <v>39612816</v>
      </c>
      <c r="AY121">
        <v>1</v>
      </c>
      <c r="AZ121">
        <v>6144</v>
      </c>
      <c r="BA121">
        <v>118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Y121*Source!I61</f>
        <v>0.99999989999999994</v>
      </c>
      <c r="CY121">
        <f t="shared" si="15"/>
        <v>0</v>
      </c>
      <c r="CZ121">
        <f t="shared" si="16"/>
        <v>0</v>
      </c>
      <c r="DA121">
        <f t="shared" si="17"/>
        <v>5.15</v>
      </c>
      <c r="DB121">
        <v>0</v>
      </c>
    </row>
    <row r="122" spans="1:106" x14ac:dyDescent="0.2">
      <c r="A122">
        <f>ROW(Source!A61)</f>
        <v>61</v>
      </c>
      <c r="B122">
        <v>39612629</v>
      </c>
      <c r="C122">
        <v>39612779</v>
      </c>
      <c r="D122">
        <v>36824178</v>
      </c>
      <c r="E122">
        <v>1</v>
      </c>
      <c r="F122">
        <v>1</v>
      </c>
      <c r="G122">
        <v>1</v>
      </c>
      <c r="H122">
        <v>3</v>
      </c>
      <c r="I122" t="s">
        <v>107</v>
      </c>
      <c r="J122" t="s">
        <v>109</v>
      </c>
      <c r="K122" t="s">
        <v>108</v>
      </c>
      <c r="L122">
        <v>1354</v>
      </c>
      <c r="N122">
        <v>1010</v>
      </c>
      <c r="O122" t="s">
        <v>99</v>
      </c>
      <c r="P122" t="s">
        <v>99</v>
      </c>
      <c r="Q122">
        <v>1</v>
      </c>
      <c r="W122">
        <v>0</v>
      </c>
      <c r="X122">
        <v>737802747</v>
      </c>
      <c r="Y122">
        <v>2.2222219999999999</v>
      </c>
      <c r="AA122">
        <v>3069.61</v>
      </c>
      <c r="AB122">
        <v>0</v>
      </c>
      <c r="AC122">
        <v>0</v>
      </c>
      <c r="AD122">
        <v>0</v>
      </c>
      <c r="AE122">
        <v>596.04</v>
      </c>
      <c r="AF122">
        <v>0</v>
      </c>
      <c r="AG122">
        <v>0</v>
      </c>
      <c r="AH122">
        <v>0</v>
      </c>
      <c r="AI122">
        <v>5.15</v>
      </c>
      <c r="AJ122">
        <v>1</v>
      </c>
      <c r="AK122">
        <v>1</v>
      </c>
      <c r="AL122">
        <v>1</v>
      </c>
      <c r="AN122">
        <v>0</v>
      </c>
      <c r="AO122">
        <v>0</v>
      </c>
      <c r="AP122">
        <v>0</v>
      </c>
      <c r="AQ122">
        <v>0</v>
      </c>
      <c r="AR122">
        <v>0</v>
      </c>
      <c r="AS122" t="s">
        <v>3</v>
      </c>
      <c r="AT122">
        <v>2.2222219999999999</v>
      </c>
      <c r="AU122" t="s">
        <v>3</v>
      </c>
      <c r="AV122">
        <v>0</v>
      </c>
      <c r="AW122">
        <v>1</v>
      </c>
      <c r="AX122">
        <v>-1</v>
      </c>
      <c r="AY122">
        <v>0</v>
      </c>
      <c r="AZ122">
        <v>0</v>
      </c>
      <c r="BA122" t="s">
        <v>3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Y122*Source!I61</f>
        <v>0.99999989999999994</v>
      </c>
      <c r="CY122">
        <f t="shared" si="15"/>
        <v>3069.61</v>
      </c>
      <c r="CZ122">
        <f t="shared" si="16"/>
        <v>596.04</v>
      </c>
      <c r="DA122">
        <f t="shared" si="17"/>
        <v>5.15</v>
      </c>
      <c r="DB122">
        <v>0</v>
      </c>
    </row>
    <row r="123" spans="1:106" x14ac:dyDescent="0.2">
      <c r="A123">
        <f>ROW(Source!A82)</f>
        <v>82</v>
      </c>
      <c r="B123">
        <v>39612628</v>
      </c>
      <c r="C123">
        <v>39612826</v>
      </c>
      <c r="D123">
        <v>37072767</v>
      </c>
      <c r="E123">
        <v>1</v>
      </c>
      <c r="F123">
        <v>1</v>
      </c>
      <c r="G123">
        <v>1</v>
      </c>
      <c r="H123">
        <v>1</v>
      </c>
      <c r="I123" t="s">
        <v>530</v>
      </c>
      <c r="J123" t="s">
        <v>3</v>
      </c>
      <c r="K123" t="s">
        <v>531</v>
      </c>
      <c r="L123">
        <v>1191</v>
      </c>
      <c r="N123">
        <v>1013</v>
      </c>
      <c r="O123" t="s">
        <v>474</v>
      </c>
      <c r="P123" t="s">
        <v>474</v>
      </c>
      <c r="Q123">
        <v>1</v>
      </c>
      <c r="W123">
        <v>0</v>
      </c>
      <c r="X123">
        <v>-1027537862</v>
      </c>
      <c r="Y123">
        <v>302.726</v>
      </c>
      <c r="AA123">
        <v>0</v>
      </c>
      <c r="AB123">
        <v>0</v>
      </c>
      <c r="AC123">
        <v>0</v>
      </c>
      <c r="AD123">
        <v>9.18</v>
      </c>
      <c r="AE123">
        <v>0</v>
      </c>
      <c r="AF123">
        <v>0</v>
      </c>
      <c r="AG123">
        <v>0</v>
      </c>
      <c r="AH123">
        <v>9.18</v>
      </c>
      <c r="AI123">
        <v>1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1</v>
      </c>
      <c r="AQ123">
        <v>0</v>
      </c>
      <c r="AR123">
        <v>0</v>
      </c>
      <c r="AS123" t="s">
        <v>3</v>
      </c>
      <c r="AT123">
        <v>263.24</v>
      </c>
      <c r="AU123" t="s">
        <v>18</v>
      </c>
      <c r="AV123">
        <v>1</v>
      </c>
      <c r="AW123">
        <v>2</v>
      </c>
      <c r="AX123">
        <v>39612847</v>
      </c>
      <c r="AY123">
        <v>1</v>
      </c>
      <c r="AZ123">
        <v>0</v>
      </c>
      <c r="BA123">
        <v>119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Y123*Source!I82</f>
        <v>60.545200000000001</v>
      </c>
      <c r="CY123">
        <f>AD123</f>
        <v>9.18</v>
      </c>
      <c r="CZ123">
        <f>AH123</f>
        <v>9.18</v>
      </c>
      <c r="DA123">
        <f>AL123</f>
        <v>1</v>
      </c>
      <c r="DB123">
        <v>0</v>
      </c>
    </row>
    <row r="124" spans="1:106" x14ac:dyDescent="0.2">
      <c r="A124">
        <f>ROW(Source!A82)</f>
        <v>82</v>
      </c>
      <c r="B124">
        <v>39612628</v>
      </c>
      <c r="C124">
        <v>39612826</v>
      </c>
      <c r="D124">
        <v>37064876</v>
      </c>
      <c r="E124">
        <v>1</v>
      </c>
      <c r="F124">
        <v>1</v>
      </c>
      <c r="G124">
        <v>1</v>
      </c>
      <c r="H124">
        <v>1</v>
      </c>
      <c r="I124" t="s">
        <v>479</v>
      </c>
      <c r="J124" t="s">
        <v>3</v>
      </c>
      <c r="K124" t="s">
        <v>480</v>
      </c>
      <c r="L124">
        <v>1191</v>
      </c>
      <c r="N124">
        <v>1013</v>
      </c>
      <c r="O124" t="s">
        <v>474</v>
      </c>
      <c r="P124" t="s">
        <v>474</v>
      </c>
      <c r="Q124">
        <v>1</v>
      </c>
      <c r="W124">
        <v>0</v>
      </c>
      <c r="X124">
        <v>-1417349443</v>
      </c>
      <c r="Y124">
        <v>3.36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1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3</v>
      </c>
      <c r="AT124">
        <v>3.36</v>
      </c>
      <c r="AU124" t="s">
        <v>3</v>
      </c>
      <c r="AV124">
        <v>2</v>
      </c>
      <c r="AW124">
        <v>2</v>
      </c>
      <c r="AX124">
        <v>39612848</v>
      </c>
      <c r="AY124">
        <v>1</v>
      </c>
      <c r="AZ124">
        <v>2048</v>
      </c>
      <c r="BA124">
        <v>120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Y124*Source!I82</f>
        <v>0.67200000000000004</v>
      </c>
      <c r="CY124">
        <f>AD124</f>
        <v>0</v>
      </c>
      <c r="CZ124">
        <f>AH124</f>
        <v>0</v>
      </c>
      <c r="DA124">
        <f>AL124</f>
        <v>1</v>
      </c>
      <c r="DB124">
        <v>0</v>
      </c>
    </row>
    <row r="125" spans="1:106" x14ac:dyDescent="0.2">
      <c r="A125">
        <f>ROW(Source!A82)</f>
        <v>82</v>
      </c>
      <c r="B125">
        <v>39612628</v>
      </c>
      <c r="C125">
        <v>39612826</v>
      </c>
      <c r="D125">
        <v>36882159</v>
      </c>
      <c r="E125">
        <v>1</v>
      </c>
      <c r="F125">
        <v>1</v>
      </c>
      <c r="G125">
        <v>1</v>
      </c>
      <c r="H125">
        <v>2</v>
      </c>
      <c r="I125" t="s">
        <v>509</v>
      </c>
      <c r="J125" t="s">
        <v>510</v>
      </c>
      <c r="K125" t="s">
        <v>511</v>
      </c>
      <c r="L125">
        <v>1368</v>
      </c>
      <c r="N125">
        <v>1011</v>
      </c>
      <c r="O125" t="s">
        <v>484</v>
      </c>
      <c r="P125" t="s">
        <v>484</v>
      </c>
      <c r="Q125">
        <v>1</v>
      </c>
      <c r="W125">
        <v>0</v>
      </c>
      <c r="X125">
        <v>-1718674368</v>
      </c>
      <c r="Y125">
        <v>3.1374999999999997</v>
      </c>
      <c r="AA125">
        <v>0</v>
      </c>
      <c r="AB125">
        <v>111.99</v>
      </c>
      <c r="AC125">
        <v>13.5</v>
      </c>
      <c r="AD125">
        <v>0</v>
      </c>
      <c r="AE125">
        <v>0</v>
      </c>
      <c r="AF125">
        <v>111.99</v>
      </c>
      <c r="AG125">
        <v>13.5</v>
      </c>
      <c r="AH125">
        <v>0</v>
      </c>
      <c r="AI125">
        <v>1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3</v>
      </c>
      <c r="AT125">
        <v>2.5099999999999998</v>
      </c>
      <c r="AU125" t="s">
        <v>17</v>
      </c>
      <c r="AV125">
        <v>0</v>
      </c>
      <c r="AW125">
        <v>2</v>
      </c>
      <c r="AX125">
        <v>39612849</v>
      </c>
      <c r="AY125">
        <v>1</v>
      </c>
      <c r="AZ125">
        <v>0</v>
      </c>
      <c r="BA125">
        <v>121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Y125*Source!I82</f>
        <v>0.62749999999999995</v>
      </c>
      <c r="CY125">
        <f>AB125</f>
        <v>111.99</v>
      </c>
      <c r="CZ125">
        <f>AF125</f>
        <v>111.99</v>
      </c>
      <c r="DA125">
        <f>AJ125</f>
        <v>1</v>
      </c>
      <c r="DB125">
        <v>0</v>
      </c>
    </row>
    <row r="126" spans="1:106" x14ac:dyDescent="0.2">
      <c r="A126">
        <f>ROW(Source!A82)</f>
        <v>82</v>
      </c>
      <c r="B126">
        <v>39612628</v>
      </c>
      <c r="C126">
        <v>39612826</v>
      </c>
      <c r="D126">
        <v>36882383</v>
      </c>
      <c r="E126">
        <v>1</v>
      </c>
      <c r="F126">
        <v>1</v>
      </c>
      <c r="G126">
        <v>1</v>
      </c>
      <c r="H126">
        <v>2</v>
      </c>
      <c r="I126" t="s">
        <v>512</v>
      </c>
      <c r="J126" t="s">
        <v>513</v>
      </c>
      <c r="K126" t="s">
        <v>514</v>
      </c>
      <c r="L126">
        <v>1368</v>
      </c>
      <c r="N126">
        <v>1011</v>
      </c>
      <c r="O126" t="s">
        <v>484</v>
      </c>
      <c r="P126" t="s">
        <v>484</v>
      </c>
      <c r="Q126">
        <v>1</v>
      </c>
      <c r="W126">
        <v>0</v>
      </c>
      <c r="X126">
        <v>1225731627</v>
      </c>
      <c r="Y126">
        <v>1.2500000000000001E-2</v>
      </c>
      <c r="AA126">
        <v>0</v>
      </c>
      <c r="AB126">
        <v>89.99</v>
      </c>
      <c r="AC126">
        <v>10.06</v>
      </c>
      <c r="AD126">
        <v>0</v>
      </c>
      <c r="AE126">
        <v>0</v>
      </c>
      <c r="AF126">
        <v>89.99</v>
      </c>
      <c r="AG126">
        <v>10.06</v>
      </c>
      <c r="AH126">
        <v>0</v>
      </c>
      <c r="AI126">
        <v>1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1</v>
      </c>
      <c r="AQ126">
        <v>0</v>
      </c>
      <c r="AR126">
        <v>0</v>
      </c>
      <c r="AS126" t="s">
        <v>3</v>
      </c>
      <c r="AT126">
        <v>0.01</v>
      </c>
      <c r="AU126" t="s">
        <v>17</v>
      </c>
      <c r="AV126">
        <v>0</v>
      </c>
      <c r="AW126">
        <v>2</v>
      </c>
      <c r="AX126">
        <v>39612850</v>
      </c>
      <c r="AY126">
        <v>1</v>
      </c>
      <c r="AZ126">
        <v>0</v>
      </c>
      <c r="BA126">
        <v>122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Y126*Source!I82</f>
        <v>2.5000000000000005E-3</v>
      </c>
      <c r="CY126">
        <f>AB126</f>
        <v>89.99</v>
      </c>
      <c r="CZ126">
        <f>AF126</f>
        <v>89.99</v>
      </c>
      <c r="DA126">
        <f>AJ126</f>
        <v>1</v>
      </c>
      <c r="DB126">
        <v>0</v>
      </c>
    </row>
    <row r="127" spans="1:106" x14ac:dyDescent="0.2">
      <c r="A127">
        <f>ROW(Source!A82)</f>
        <v>82</v>
      </c>
      <c r="B127">
        <v>39612628</v>
      </c>
      <c r="C127">
        <v>39612826</v>
      </c>
      <c r="D127">
        <v>36882893</v>
      </c>
      <c r="E127">
        <v>1</v>
      </c>
      <c r="F127">
        <v>1</v>
      </c>
      <c r="G127">
        <v>1</v>
      </c>
      <c r="H127">
        <v>2</v>
      </c>
      <c r="I127" t="s">
        <v>515</v>
      </c>
      <c r="J127" t="s">
        <v>516</v>
      </c>
      <c r="K127" t="s">
        <v>517</v>
      </c>
      <c r="L127">
        <v>1368</v>
      </c>
      <c r="N127">
        <v>1011</v>
      </c>
      <c r="O127" t="s">
        <v>484</v>
      </c>
      <c r="P127" t="s">
        <v>484</v>
      </c>
      <c r="Q127">
        <v>1</v>
      </c>
      <c r="W127">
        <v>0</v>
      </c>
      <c r="X127">
        <v>2043710188</v>
      </c>
      <c r="Y127">
        <v>2.5000000000000001E-2</v>
      </c>
      <c r="AA127">
        <v>0</v>
      </c>
      <c r="AB127">
        <v>6.7</v>
      </c>
      <c r="AC127">
        <v>0</v>
      </c>
      <c r="AD127">
        <v>0</v>
      </c>
      <c r="AE127">
        <v>0</v>
      </c>
      <c r="AF127">
        <v>6.7</v>
      </c>
      <c r="AG127">
        <v>0</v>
      </c>
      <c r="AH127">
        <v>0</v>
      </c>
      <c r="AI127">
        <v>1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3</v>
      </c>
      <c r="AT127">
        <v>0.02</v>
      </c>
      <c r="AU127" t="s">
        <v>17</v>
      </c>
      <c r="AV127">
        <v>0</v>
      </c>
      <c r="AW127">
        <v>2</v>
      </c>
      <c r="AX127">
        <v>39612851</v>
      </c>
      <c r="AY127">
        <v>1</v>
      </c>
      <c r="AZ127">
        <v>0</v>
      </c>
      <c r="BA127">
        <v>123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Y127*Source!I82</f>
        <v>5.000000000000001E-3</v>
      </c>
      <c r="CY127">
        <f>AB127</f>
        <v>6.7</v>
      </c>
      <c r="CZ127">
        <f>AF127</f>
        <v>6.7</v>
      </c>
      <c r="DA127">
        <f>AJ127</f>
        <v>1</v>
      </c>
      <c r="DB127">
        <v>0</v>
      </c>
    </row>
    <row r="128" spans="1:106" x14ac:dyDescent="0.2">
      <c r="A128">
        <f>ROW(Source!A82)</f>
        <v>82</v>
      </c>
      <c r="B128">
        <v>39612628</v>
      </c>
      <c r="C128">
        <v>39612826</v>
      </c>
      <c r="D128">
        <v>36883554</v>
      </c>
      <c r="E128">
        <v>1</v>
      </c>
      <c r="F128">
        <v>1</v>
      </c>
      <c r="G128">
        <v>1</v>
      </c>
      <c r="H128">
        <v>2</v>
      </c>
      <c r="I128" t="s">
        <v>504</v>
      </c>
      <c r="J128" t="s">
        <v>505</v>
      </c>
      <c r="K128" t="s">
        <v>506</v>
      </c>
      <c r="L128">
        <v>1368</v>
      </c>
      <c r="N128">
        <v>1011</v>
      </c>
      <c r="O128" t="s">
        <v>484</v>
      </c>
      <c r="P128" t="s">
        <v>484</v>
      </c>
      <c r="Q128">
        <v>1</v>
      </c>
      <c r="W128">
        <v>0</v>
      </c>
      <c r="X128">
        <v>1372534845</v>
      </c>
      <c r="Y128">
        <v>1.0374999999999999</v>
      </c>
      <c r="AA128">
        <v>0</v>
      </c>
      <c r="AB128">
        <v>65.709999999999994</v>
      </c>
      <c r="AC128">
        <v>11.6</v>
      </c>
      <c r="AD128">
        <v>0</v>
      </c>
      <c r="AE128">
        <v>0</v>
      </c>
      <c r="AF128">
        <v>65.709999999999994</v>
      </c>
      <c r="AG128">
        <v>11.6</v>
      </c>
      <c r="AH128">
        <v>0</v>
      </c>
      <c r="AI128">
        <v>1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1</v>
      </c>
      <c r="AQ128">
        <v>0</v>
      </c>
      <c r="AR128">
        <v>0</v>
      </c>
      <c r="AS128" t="s">
        <v>3</v>
      </c>
      <c r="AT128">
        <v>0.83</v>
      </c>
      <c r="AU128" t="s">
        <v>17</v>
      </c>
      <c r="AV128">
        <v>0</v>
      </c>
      <c r="AW128">
        <v>2</v>
      </c>
      <c r="AX128">
        <v>39612852</v>
      </c>
      <c r="AY128">
        <v>1</v>
      </c>
      <c r="AZ128">
        <v>0</v>
      </c>
      <c r="BA128">
        <v>124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Y128*Source!I82</f>
        <v>0.20749999999999999</v>
      </c>
      <c r="CY128">
        <f>AB128</f>
        <v>65.709999999999994</v>
      </c>
      <c r="CZ128">
        <f>AF128</f>
        <v>65.709999999999994</v>
      </c>
      <c r="DA128">
        <f>AJ128</f>
        <v>1</v>
      </c>
      <c r="DB128">
        <v>0</v>
      </c>
    </row>
    <row r="129" spans="1:106" x14ac:dyDescent="0.2">
      <c r="A129">
        <f>ROW(Source!A82)</f>
        <v>82</v>
      </c>
      <c r="B129">
        <v>39612628</v>
      </c>
      <c r="C129">
        <v>39612826</v>
      </c>
      <c r="D129">
        <v>36883682</v>
      </c>
      <c r="E129">
        <v>1</v>
      </c>
      <c r="F129">
        <v>1</v>
      </c>
      <c r="G129">
        <v>1</v>
      </c>
      <c r="H129">
        <v>2</v>
      </c>
      <c r="I129" t="s">
        <v>518</v>
      </c>
      <c r="J129" t="s">
        <v>519</v>
      </c>
      <c r="K129" t="s">
        <v>520</v>
      </c>
      <c r="L129">
        <v>1368</v>
      </c>
      <c r="N129">
        <v>1011</v>
      </c>
      <c r="O129" t="s">
        <v>484</v>
      </c>
      <c r="P129" t="s">
        <v>484</v>
      </c>
      <c r="Q129">
        <v>1</v>
      </c>
      <c r="W129">
        <v>0</v>
      </c>
      <c r="X129">
        <v>250868595</v>
      </c>
      <c r="Y129">
        <v>1.2500000000000001E-2</v>
      </c>
      <c r="AA129">
        <v>0</v>
      </c>
      <c r="AB129">
        <v>27.11</v>
      </c>
      <c r="AC129">
        <v>11.6</v>
      </c>
      <c r="AD129">
        <v>0</v>
      </c>
      <c r="AE129">
        <v>0</v>
      </c>
      <c r="AF129">
        <v>27.11</v>
      </c>
      <c r="AG129">
        <v>11.6</v>
      </c>
      <c r="AH129">
        <v>0</v>
      </c>
      <c r="AI129">
        <v>1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3</v>
      </c>
      <c r="AT129">
        <v>0.01</v>
      </c>
      <c r="AU129" t="s">
        <v>17</v>
      </c>
      <c r="AV129">
        <v>0</v>
      </c>
      <c r="AW129">
        <v>2</v>
      </c>
      <c r="AX129">
        <v>39612853</v>
      </c>
      <c r="AY129">
        <v>1</v>
      </c>
      <c r="AZ129">
        <v>0</v>
      </c>
      <c r="BA129">
        <v>125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Y129*Source!I82</f>
        <v>2.5000000000000005E-3</v>
      </c>
      <c r="CY129">
        <f>AB129</f>
        <v>27.11</v>
      </c>
      <c r="CZ129">
        <f>AF129</f>
        <v>27.11</v>
      </c>
      <c r="DA129">
        <f>AJ129</f>
        <v>1</v>
      </c>
      <c r="DB129">
        <v>0</v>
      </c>
    </row>
    <row r="130" spans="1:106" x14ac:dyDescent="0.2">
      <c r="A130">
        <f>ROW(Source!A82)</f>
        <v>82</v>
      </c>
      <c r="B130">
        <v>39612628</v>
      </c>
      <c r="C130">
        <v>39612826</v>
      </c>
      <c r="D130">
        <v>36804729</v>
      </c>
      <c r="E130">
        <v>1</v>
      </c>
      <c r="F130">
        <v>1</v>
      </c>
      <c r="G130">
        <v>1</v>
      </c>
      <c r="H130">
        <v>3</v>
      </c>
      <c r="I130" t="s">
        <v>538</v>
      </c>
      <c r="J130" t="s">
        <v>539</v>
      </c>
      <c r="K130" t="s">
        <v>540</v>
      </c>
      <c r="L130">
        <v>1354</v>
      </c>
      <c r="N130">
        <v>1010</v>
      </c>
      <c r="O130" t="s">
        <v>99</v>
      </c>
      <c r="P130" t="s">
        <v>99</v>
      </c>
      <c r="Q130">
        <v>1</v>
      </c>
      <c r="W130">
        <v>0</v>
      </c>
      <c r="X130">
        <v>331159804</v>
      </c>
      <c r="Y130">
        <v>10.4</v>
      </c>
      <c r="AA130">
        <v>6.55</v>
      </c>
      <c r="AB130">
        <v>0</v>
      </c>
      <c r="AC130">
        <v>0</v>
      </c>
      <c r="AD130">
        <v>0</v>
      </c>
      <c r="AE130">
        <v>6.55</v>
      </c>
      <c r="AF130">
        <v>0</v>
      </c>
      <c r="AG130">
        <v>0</v>
      </c>
      <c r="AH130">
        <v>0</v>
      </c>
      <c r="AI130">
        <v>1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3</v>
      </c>
      <c r="AT130">
        <v>10.4</v>
      </c>
      <c r="AU130" t="s">
        <v>3</v>
      </c>
      <c r="AV130">
        <v>0</v>
      </c>
      <c r="AW130">
        <v>2</v>
      </c>
      <c r="AX130">
        <v>39612854</v>
      </c>
      <c r="AY130">
        <v>1</v>
      </c>
      <c r="AZ130">
        <v>0</v>
      </c>
      <c r="BA130">
        <v>126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Y130*Source!I82</f>
        <v>2.08</v>
      </c>
      <c r="CY130">
        <f t="shared" ref="CY130:CY143" si="18">AA130</f>
        <v>6.55</v>
      </c>
      <c r="CZ130">
        <f t="shared" ref="CZ130:CZ143" si="19">AE130</f>
        <v>6.55</v>
      </c>
      <c r="DA130">
        <f t="shared" ref="DA130:DA143" si="20">AI130</f>
        <v>1</v>
      </c>
      <c r="DB130">
        <v>0</v>
      </c>
    </row>
    <row r="131" spans="1:106" x14ac:dyDescent="0.2">
      <c r="A131">
        <f>ROW(Source!A82)</f>
        <v>82</v>
      </c>
      <c r="B131">
        <v>39612628</v>
      </c>
      <c r="C131">
        <v>39612826</v>
      </c>
      <c r="D131">
        <v>36796092</v>
      </c>
      <c r="E131">
        <v>17</v>
      </c>
      <c r="F131">
        <v>1</v>
      </c>
      <c r="G131">
        <v>1</v>
      </c>
      <c r="H131">
        <v>3</v>
      </c>
      <c r="I131" t="s">
        <v>115</v>
      </c>
      <c r="J131" t="s">
        <v>3</v>
      </c>
      <c r="K131" t="s">
        <v>116</v>
      </c>
      <c r="L131">
        <v>1339</v>
      </c>
      <c r="N131">
        <v>1007</v>
      </c>
      <c r="O131" t="s">
        <v>28</v>
      </c>
      <c r="P131" t="s">
        <v>28</v>
      </c>
      <c r="Q131">
        <v>1</v>
      </c>
      <c r="W131">
        <v>0</v>
      </c>
      <c r="X131">
        <v>1239012555</v>
      </c>
      <c r="Y131">
        <v>0.11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0</v>
      </c>
      <c r="AP131">
        <v>0</v>
      </c>
      <c r="AQ131">
        <v>0</v>
      </c>
      <c r="AR131">
        <v>0</v>
      </c>
      <c r="AS131" t="s">
        <v>3</v>
      </c>
      <c r="AT131">
        <v>0.11</v>
      </c>
      <c r="AU131" t="s">
        <v>3</v>
      </c>
      <c r="AV131">
        <v>0</v>
      </c>
      <c r="AW131">
        <v>2</v>
      </c>
      <c r="AX131">
        <v>39612856</v>
      </c>
      <c r="AY131">
        <v>1</v>
      </c>
      <c r="AZ131">
        <v>0</v>
      </c>
      <c r="BA131">
        <v>128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Y131*Source!I82</f>
        <v>2.2000000000000002E-2</v>
      </c>
      <c r="CY131">
        <f t="shared" si="18"/>
        <v>0</v>
      </c>
      <c r="CZ131">
        <f t="shared" si="19"/>
        <v>0</v>
      </c>
      <c r="DA131">
        <f t="shared" si="20"/>
        <v>1</v>
      </c>
      <c r="DB131">
        <v>0</v>
      </c>
    </row>
    <row r="132" spans="1:106" x14ac:dyDescent="0.2">
      <c r="A132">
        <f>ROW(Source!A82)</f>
        <v>82</v>
      </c>
      <c r="B132">
        <v>39612628</v>
      </c>
      <c r="C132">
        <v>39612826</v>
      </c>
      <c r="D132">
        <v>36806173</v>
      </c>
      <c r="E132">
        <v>1</v>
      </c>
      <c r="F132">
        <v>1</v>
      </c>
      <c r="G132">
        <v>1</v>
      </c>
      <c r="H132">
        <v>3</v>
      </c>
      <c r="I132" t="s">
        <v>120</v>
      </c>
      <c r="J132" t="s">
        <v>122</v>
      </c>
      <c r="K132" t="s">
        <v>121</v>
      </c>
      <c r="L132">
        <v>1339</v>
      </c>
      <c r="N132">
        <v>1007</v>
      </c>
      <c r="O132" t="s">
        <v>28</v>
      </c>
      <c r="P132" t="s">
        <v>28</v>
      </c>
      <c r="Q132">
        <v>1</v>
      </c>
      <c r="W132">
        <v>0</v>
      </c>
      <c r="X132">
        <v>-2075856802</v>
      </c>
      <c r="Y132">
        <v>0.11</v>
      </c>
      <c r="AA132">
        <v>117.93</v>
      </c>
      <c r="AB132">
        <v>0</v>
      </c>
      <c r="AC132">
        <v>0</v>
      </c>
      <c r="AD132">
        <v>0</v>
      </c>
      <c r="AE132">
        <v>117.93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1</v>
      </c>
      <c r="AL132">
        <v>1</v>
      </c>
      <c r="AN132">
        <v>0</v>
      </c>
      <c r="AO132">
        <v>0</v>
      </c>
      <c r="AP132">
        <v>0</v>
      </c>
      <c r="AQ132">
        <v>0</v>
      </c>
      <c r="AR132">
        <v>0</v>
      </c>
      <c r="AS132" t="s">
        <v>3</v>
      </c>
      <c r="AT132">
        <v>0.11</v>
      </c>
      <c r="AU132" t="s">
        <v>3</v>
      </c>
      <c r="AV132">
        <v>0</v>
      </c>
      <c r="AW132">
        <v>1</v>
      </c>
      <c r="AX132">
        <v>-1</v>
      </c>
      <c r="AY132">
        <v>0</v>
      </c>
      <c r="AZ132">
        <v>0</v>
      </c>
      <c r="BA132" t="s">
        <v>3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Y132*Source!I82</f>
        <v>2.2000000000000002E-2</v>
      </c>
      <c r="CY132">
        <f t="shared" si="18"/>
        <v>117.93</v>
      </c>
      <c r="CZ132">
        <f t="shared" si="19"/>
        <v>117.93</v>
      </c>
      <c r="DA132">
        <f t="shared" si="20"/>
        <v>1</v>
      </c>
      <c r="DB132">
        <v>0</v>
      </c>
    </row>
    <row r="133" spans="1:106" x14ac:dyDescent="0.2">
      <c r="A133">
        <f>ROW(Source!A82)</f>
        <v>82</v>
      </c>
      <c r="B133">
        <v>39612628</v>
      </c>
      <c r="C133">
        <v>39612826</v>
      </c>
      <c r="D133">
        <v>36806545</v>
      </c>
      <c r="E133">
        <v>1</v>
      </c>
      <c r="F133">
        <v>1</v>
      </c>
      <c r="G133">
        <v>1</v>
      </c>
      <c r="H133">
        <v>3</v>
      </c>
      <c r="I133" t="s">
        <v>521</v>
      </c>
      <c r="J133" t="s">
        <v>522</v>
      </c>
      <c r="K133" t="s">
        <v>523</v>
      </c>
      <c r="L133">
        <v>1348</v>
      </c>
      <c r="N133">
        <v>1009</v>
      </c>
      <c r="O133" t="s">
        <v>104</v>
      </c>
      <c r="P133" t="s">
        <v>104</v>
      </c>
      <c r="Q133">
        <v>1000</v>
      </c>
      <c r="W133">
        <v>0</v>
      </c>
      <c r="X133">
        <v>-1187323236</v>
      </c>
      <c r="Y133">
        <v>4.0000000000000002E-4</v>
      </c>
      <c r="AA133">
        <v>412</v>
      </c>
      <c r="AB133">
        <v>0</v>
      </c>
      <c r="AC133">
        <v>0</v>
      </c>
      <c r="AD133">
        <v>0</v>
      </c>
      <c r="AE133">
        <v>412</v>
      </c>
      <c r="AF133">
        <v>0</v>
      </c>
      <c r="AG133">
        <v>0</v>
      </c>
      <c r="AH133">
        <v>0</v>
      </c>
      <c r="AI133">
        <v>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3</v>
      </c>
      <c r="AT133">
        <v>4.0000000000000002E-4</v>
      </c>
      <c r="AU133" t="s">
        <v>3</v>
      </c>
      <c r="AV133">
        <v>0</v>
      </c>
      <c r="AW133">
        <v>2</v>
      </c>
      <c r="AX133">
        <v>39612857</v>
      </c>
      <c r="AY133">
        <v>1</v>
      </c>
      <c r="AZ133">
        <v>0</v>
      </c>
      <c r="BA133">
        <v>129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Y133*Source!I82</f>
        <v>8.0000000000000007E-5</v>
      </c>
      <c r="CY133">
        <f t="shared" si="18"/>
        <v>412</v>
      </c>
      <c r="CZ133">
        <f t="shared" si="19"/>
        <v>412</v>
      </c>
      <c r="DA133">
        <f t="shared" si="20"/>
        <v>1</v>
      </c>
      <c r="DB133">
        <v>0</v>
      </c>
    </row>
    <row r="134" spans="1:106" x14ac:dyDescent="0.2">
      <c r="A134">
        <f>ROW(Source!A82)</f>
        <v>82</v>
      </c>
      <c r="B134">
        <v>39612628</v>
      </c>
      <c r="C134">
        <v>39612826</v>
      </c>
      <c r="D134">
        <v>36807091</v>
      </c>
      <c r="E134">
        <v>1</v>
      </c>
      <c r="F134">
        <v>1</v>
      </c>
      <c r="G134">
        <v>1</v>
      </c>
      <c r="H134">
        <v>3</v>
      </c>
      <c r="I134" t="s">
        <v>532</v>
      </c>
      <c r="J134" t="s">
        <v>533</v>
      </c>
      <c r="K134" t="s">
        <v>534</v>
      </c>
      <c r="L134">
        <v>1339</v>
      </c>
      <c r="N134">
        <v>1007</v>
      </c>
      <c r="O134" t="s">
        <v>28</v>
      </c>
      <c r="P134" t="s">
        <v>28</v>
      </c>
      <c r="Q134">
        <v>1</v>
      </c>
      <c r="W134">
        <v>0</v>
      </c>
      <c r="X134">
        <v>406964711</v>
      </c>
      <c r="Y134">
        <v>1.1399999999999999</v>
      </c>
      <c r="AA134">
        <v>545.6</v>
      </c>
      <c r="AB134">
        <v>0</v>
      </c>
      <c r="AC134">
        <v>0</v>
      </c>
      <c r="AD134">
        <v>0</v>
      </c>
      <c r="AE134">
        <v>545.6</v>
      </c>
      <c r="AF134">
        <v>0</v>
      </c>
      <c r="AG134">
        <v>0</v>
      </c>
      <c r="AH134">
        <v>0</v>
      </c>
      <c r="AI134">
        <v>1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3</v>
      </c>
      <c r="AT134">
        <v>1.1399999999999999</v>
      </c>
      <c r="AU134" t="s">
        <v>3</v>
      </c>
      <c r="AV134">
        <v>0</v>
      </c>
      <c r="AW134">
        <v>2</v>
      </c>
      <c r="AX134">
        <v>39612858</v>
      </c>
      <c r="AY134">
        <v>1</v>
      </c>
      <c r="AZ134">
        <v>0</v>
      </c>
      <c r="BA134">
        <v>130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Y134*Source!I82</f>
        <v>0.22799999999999998</v>
      </c>
      <c r="CY134">
        <f t="shared" si="18"/>
        <v>545.6</v>
      </c>
      <c r="CZ134">
        <f t="shared" si="19"/>
        <v>545.6</v>
      </c>
      <c r="DA134">
        <f t="shared" si="20"/>
        <v>1</v>
      </c>
      <c r="DB134">
        <v>0</v>
      </c>
    </row>
    <row r="135" spans="1:106" x14ac:dyDescent="0.2">
      <c r="A135">
        <f>ROW(Source!A82)</f>
        <v>82</v>
      </c>
      <c r="B135">
        <v>39612628</v>
      </c>
      <c r="C135">
        <v>39612826</v>
      </c>
      <c r="D135">
        <v>36807096</v>
      </c>
      <c r="E135">
        <v>1</v>
      </c>
      <c r="F135">
        <v>1</v>
      </c>
      <c r="G135">
        <v>1</v>
      </c>
      <c r="H135">
        <v>3</v>
      </c>
      <c r="I135" t="s">
        <v>524</v>
      </c>
      <c r="J135" t="s">
        <v>525</v>
      </c>
      <c r="K135" t="s">
        <v>526</v>
      </c>
      <c r="L135">
        <v>1339</v>
      </c>
      <c r="N135">
        <v>1007</v>
      </c>
      <c r="O135" t="s">
        <v>28</v>
      </c>
      <c r="P135" t="s">
        <v>28</v>
      </c>
      <c r="Q135">
        <v>1</v>
      </c>
      <c r="W135">
        <v>0</v>
      </c>
      <c r="X135">
        <v>184330150</v>
      </c>
      <c r="Y135">
        <v>1.24</v>
      </c>
      <c r="AA135">
        <v>592.76</v>
      </c>
      <c r="AB135">
        <v>0</v>
      </c>
      <c r="AC135">
        <v>0</v>
      </c>
      <c r="AD135">
        <v>0</v>
      </c>
      <c r="AE135">
        <v>592.76</v>
      </c>
      <c r="AF135">
        <v>0</v>
      </c>
      <c r="AG135">
        <v>0</v>
      </c>
      <c r="AH135">
        <v>0</v>
      </c>
      <c r="AI135">
        <v>1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3</v>
      </c>
      <c r="AT135">
        <v>1.24</v>
      </c>
      <c r="AU135" t="s">
        <v>3</v>
      </c>
      <c r="AV135">
        <v>0</v>
      </c>
      <c r="AW135">
        <v>2</v>
      </c>
      <c r="AX135">
        <v>39612859</v>
      </c>
      <c r="AY135">
        <v>1</v>
      </c>
      <c r="AZ135">
        <v>0</v>
      </c>
      <c r="BA135">
        <v>131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Y135*Source!I82</f>
        <v>0.248</v>
      </c>
      <c r="CY135">
        <f t="shared" si="18"/>
        <v>592.76</v>
      </c>
      <c r="CZ135">
        <f t="shared" si="19"/>
        <v>592.76</v>
      </c>
      <c r="DA135">
        <f t="shared" si="20"/>
        <v>1</v>
      </c>
      <c r="DB135">
        <v>0</v>
      </c>
    </row>
    <row r="136" spans="1:106" x14ac:dyDescent="0.2">
      <c r="A136">
        <f>ROW(Source!A82)</f>
        <v>82</v>
      </c>
      <c r="B136">
        <v>39612628</v>
      </c>
      <c r="C136">
        <v>39612826</v>
      </c>
      <c r="D136">
        <v>36797942</v>
      </c>
      <c r="E136">
        <v>17</v>
      </c>
      <c r="F136">
        <v>1</v>
      </c>
      <c r="G136">
        <v>1</v>
      </c>
      <c r="H136">
        <v>3</v>
      </c>
      <c r="I136" t="s">
        <v>83</v>
      </c>
      <c r="J136" t="s">
        <v>3</v>
      </c>
      <c r="K136" t="s">
        <v>84</v>
      </c>
      <c r="L136">
        <v>1339</v>
      </c>
      <c r="N136">
        <v>1007</v>
      </c>
      <c r="O136" t="s">
        <v>28</v>
      </c>
      <c r="P136" t="s">
        <v>28</v>
      </c>
      <c r="Q136">
        <v>1</v>
      </c>
      <c r="W136">
        <v>0</v>
      </c>
      <c r="X136">
        <v>1707794586</v>
      </c>
      <c r="Y136">
        <v>0.05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1</v>
      </c>
      <c r="AJ136">
        <v>1</v>
      </c>
      <c r="AK136">
        <v>1</v>
      </c>
      <c r="AL136">
        <v>1</v>
      </c>
      <c r="AN136">
        <v>0</v>
      </c>
      <c r="AO136">
        <v>0</v>
      </c>
      <c r="AP136">
        <v>0</v>
      </c>
      <c r="AQ136">
        <v>0</v>
      </c>
      <c r="AR136">
        <v>0</v>
      </c>
      <c r="AS136" t="s">
        <v>3</v>
      </c>
      <c r="AT136">
        <v>0.05</v>
      </c>
      <c r="AU136" t="s">
        <v>3</v>
      </c>
      <c r="AV136">
        <v>0</v>
      </c>
      <c r="AW136">
        <v>2</v>
      </c>
      <c r="AX136">
        <v>39612860</v>
      </c>
      <c r="AY136">
        <v>1</v>
      </c>
      <c r="AZ136">
        <v>0</v>
      </c>
      <c r="BA136">
        <v>132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Y136*Source!I82</f>
        <v>1.0000000000000002E-2</v>
      </c>
      <c r="CY136">
        <f t="shared" si="18"/>
        <v>0</v>
      </c>
      <c r="CZ136">
        <f t="shared" si="19"/>
        <v>0</v>
      </c>
      <c r="DA136">
        <f t="shared" si="20"/>
        <v>1</v>
      </c>
      <c r="DB136">
        <v>0</v>
      </c>
    </row>
    <row r="137" spans="1:106" x14ac:dyDescent="0.2">
      <c r="A137">
        <f>ROW(Source!A82)</f>
        <v>82</v>
      </c>
      <c r="B137">
        <v>39612628</v>
      </c>
      <c r="C137">
        <v>39612826</v>
      </c>
      <c r="D137">
        <v>36807343</v>
      </c>
      <c r="E137">
        <v>1</v>
      </c>
      <c r="F137">
        <v>1</v>
      </c>
      <c r="G137">
        <v>1</v>
      </c>
      <c r="H137">
        <v>3</v>
      </c>
      <c r="I137" t="s">
        <v>86</v>
      </c>
      <c r="J137" t="s">
        <v>88</v>
      </c>
      <c r="K137" t="s">
        <v>87</v>
      </c>
      <c r="L137">
        <v>1339</v>
      </c>
      <c r="N137">
        <v>1007</v>
      </c>
      <c r="O137" t="s">
        <v>28</v>
      </c>
      <c r="P137" t="s">
        <v>28</v>
      </c>
      <c r="Q137">
        <v>1</v>
      </c>
      <c r="W137">
        <v>0</v>
      </c>
      <c r="X137">
        <v>-1970722706</v>
      </c>
      <c r="Y137">
        <v>0.05</v>
      </c>
      <c r="AA137">
        <v>548.29999999999995</v>
      </c>
      <c r="AB137">
        <v>0</v>
      </c>
      <c r="AC137">
        <v>0</v>
      </c>
      <c r="AD137">
        <v>0</v>
      </c>
      <c r="AE137">
        <v>548.29999999999995</v>
      </c>
      <c r="AF137">
        <v>0</v>
      </c>
      <c r="AG137">
        <v>0</v>
      </c>
      <c r="AH137">
        <v>0</v>
      </c>
      <c r="AI137">
        <v>1</v>
      </c>
      <c r="AJ137">
        <v>1</v>
      </c>
      <c r="AK137">
        <v>1</v>
      </c>
      <c r="AL137">
        <v>1</v>
      </c>
      <c r="AN137">
        <v>0</v>
      </c>
      <c r="AO137">
        <v>0</v>
      </c>
      <c r="AP137">
        <v>0</v>
      </c>
      <c r="AQ137">
        <v>0</v>
      </c>
      <c r="AR137">
        <v>0</v>
      </c>
      <c r="AS137" t="s">
        <v>3</v>
      </c>
      <c r="AT137">
        <v>0.05</v>
      </c>
      <c r="AU137" t="s">
        <v>3</v>
      </c>
      <c r="AV137">
        <v>0</v>
      </c>
      <c r="AW137">
        <v>1</v>
      </c>
      <c r="AX137">
        <v>-1</v>
      </c>
      <c r="AY137">
        <v>0</v>
      </c>
      <c r="AZ137">
        <v>0</v>
      </c>
      <c r="BA137" t="s">
        <v>3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Y137*Source!I82</f>
        <v>1.0000000000000002E-2</v>
      </c>
      <c r="CY137">
        <f t="shared" si="18"/>
        <v>548.29999999999995</v>
      </c>
      <c r="CZ137">
        <f t="shared" si="19"/>
        <v>548.29999999999995</v>
      </c>
      <c r="DA137">
        <f t="shared" si="20"/>
        <v>1</v>
      </c>
      <c r="DB137">
        <v>0</v>
      </c>
    </row>
    <row r="138" spans="1:106" x14ac:dyDescent="0.2">
      <c r="A138">
        <f>ROW(Source!A82)</f>
        <v>82</v>
      </c>
      <c r="B138">
        <v>39612628</v>
      </c>
      <c r="C138">
        <v>39612826</v>
      </c>
      <c r="D138">
        <v>36807374</v>
      </c>
      <c r="E138">
        <v>1</v>
      </c>
      <c r="F138">
        <v>1</v>
      </c>
      <c r="G138">
        <v>1</v>
      </c>
      <c r="H138">
        <v>3</v>
      </c>
      <c r="I138" t="s">
        <v>535</v>
      </c>
      <c r="J138" t="s">
        <v>536</v>
      </c>
      <c r="K138" t="s">
        <v>537</v>
      </c>
      <c r="L138">
        <v>1339</v>
      </c>
      <c r="N138">
        <v>1007</v>
      </c>
      <c r="O138" t="s">
        <v>28</v>
      </c>
      <c r="P138" t="s">
        <v>28</v>
      </c>
      <c r="Q138">
        <v>1</v>
      </c>
      <c r="W138">
        <v>0</v>
      </c>
      <c r="X138">
        <v>-861814431</v>
      </c>
      <c r="Y138">
        <v>1.9</v>
      </c>
      <c r="AA138">
        <v>519.79999999999995</v>
      </c>
      <c r="AB138">
        <v>0</v>
      </c>
      <c r="AC138">
        <v>0</v>
      </c>
      <c r="AD138">
        <v>0</v>
      </c>
      <c r="AE138">
        <v>519.79999999999995</v>
      </c>
      <c r="AF138">
        <v>0</v>
      </c>
      <c r="AG138">
        <v>0</v>
      </c>
      <c r="AH138">
        <v>0</v>
      </c>
      <c r="AI138">
        <v>1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3</v>
      </c>
      <c r="AT138">
        <v>1.9</v>
      </c>
      <c r="AU138" t="s">
        <v>3</v>
      </c>
      <c r="AV138">
        <v>0</v>
      </c>
      <c r="AW138">
        <v>2</v>
      </c>
      <c r="AX138">
        <v>39612861</v>
      </c>
      <c r="AY138">
        <v>1</v>
      </c>
      <c r="AZ138">
        <v>0</v>
      </c>
      <c r="BA138">
        <v>133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Y138*Source!I82</f>
        <v>0.38</v>
      </c>
      <c r="CY138">
        <f t="shared" si="18"/>
        <v>519.79999999999995</v>
      </c>
      <c r="CZ138">
        <f t="shared" si="19"/>
        <v>519.79999999999995</v>
      </c>
      <c r="DA138">
        <f t="shared" si="20"/>
        <v>1</v>
      </c>
      <c r="DB138">
        <v>0</v>
      </c>
    </row>
    <row r="139" spans="1:106" x14ac:dyDescent="0.2">
      <c r="A139">
        <f>ROW(Source!A82)</f>
        <v>82</v>
      </c>
      <c r="B139">
        <v>39612628</v>
      </c>
      <c r="C139">
        <v>39612826</v>
      </c>
      <c r="D139">
        <v>36808333</v>
      </c>
      <c r="E139">
        <v>1</v>
      </c>
      <c r="F139">
        <v>1</v>
      </c>
      <c r="G139">
        <v>1</v>
      </c>
      <c r="H139">
        <v>3</v>
      </c>
      <c r="I139" t="s">
        <v>97</v>
      </c>
      <c r="J139" t="s">
        <v>100</v>
      </c>
      <c r="K139" t="s">
        <v>98</v>
      </c>
      <c r="L139">
        <v>1354</v>
      </c>
      <c r="N139">
        <v>1010</v>
      </c>
      <c r="O139" t="s">
        <v>99</v>
      </c>
      <c r="P139" t="s">
        <v>99</v>
      </c>
      <c r="Q139">
        <v>1</v>
      </c>
      <c r="W139">
        <v>0</v>
      </c>
      <c r="X139">
        <v>1676197869</v>
      </c>
      <c r="Y139">
        <v>10</v>
      </c>
      <c r="AA139">
        <v>978.71</v>
      </c>
      <c r="AB139">
        <v>0</v>
      </c>
      <c r="AC139">
        <v>0</v>
      </c>
      <c r="AD139">
        <v>0</v>
      </c>
      <c r="AE139">
        <v>978.71</v>
      </c>
      <c r="AF139">
        <v>0</v>
      </c>
      <c r="AG139">
        <v>0</v>
      </c>
      <c r="AH139">
        <v>0</v>
      </c>
      <c r="AI139">
        <v>1</v>
      </c>
      <c r="AJ139">
        <v>1</v>
      </c>
      <c r="AK139">
        <v>1</v>
      </c>
      <c r="AL139">
        <v>1</v>
      </c>
      <c r="AN139">
        <v>0</v>
      </c>
      <c r="AO139">
        <v>0</v>
      </c>
      <c r="AP139">
        <v>0</v>
      </c>
      <c r="AQ139">
        <v>0</v>
      </c>
      <c r="AR139">
        <v>0</v>
      </c>
      <c r="AS139" t="s">
        <v>3</v>
      </c>
      <c r="AT139">
        <v>10</v>
      </c>
      <c r="AU139" t="s">
        <v>3</v>
      </c>
      <c r="AV139">
        <v>0</v>
      </c>
      <c r="AW139">
        <v>1</v>
      </c>
      <c r="AX139">
        <v>-1</v>
      </c>
      <c r="AY139">
        <v>0</v>
      </c>
      <c r="AZ139">
        <v>0</v>
      </c>
      <c r="BA139" t="s">
        <v>3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Y139*Source!I82</f>
        <v>2</v>
      </c>
      <c r="CY139">
        <f t="shared" si="18"/>
        <v>978.71</v>
      </c>
      <c r="CZ139">
        <f t="shared" si="19"/>
        <v>978.71</v>
      </c>
      <c r="DA139">
        <f t="shared" si="20"/>
        <v>1</v>
      </c>
      <c r="DB139">
        <v>0</v>
      </c>
    </row>
    <row r="140" spans="1:106" x14ac:dyDescent="0.2">
      <c r="A140">
        <f>ROW(Source!A82)</f>
        <v>82</v>
      </c>
      <c r="B140">
        <v>39612628</v>
      </c>
      <c r="C140">
        <v>39612826</v>
      </c>
      <c r="D140">
        <v>36796619</v>
      </c>
      <c r="E140">
        <v>17</v>
      </c>
      <c r="F140">
        <v>1</v>
      </c>
      <c r="G140">
        <v>1</v>
      </c>
      <c r="H140">
        <v>3</v>
      </c>
      <c r="I140" t="s">
        <v>126</v>
      </c>
      <c r="J140" t="s">
        <v>3</v>
      </c>
      <c r="K140" t="s">
        <v>127</v>
      </c>
      <c r="L140">
        <v>1356</v>
      </c>
      <c r="N140">
        <v>1010</v>
      </c>
      <c r="O140" t="s">
        <v>128</v>
      </c>
      <c r="P140" t="s">
        <v>128</v>
      </c>
      <c r="Q140">
        <v>1000</v>
      </c>
      <c r="W140">
        <v>0</v>
      </c>
      <c r="X140">
        <v>-1264972923</v>
      </c>
      <c r="Y140">
        <v>3.5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1</v>
      </c>
      <c r="AJ140">
        <v>1</v>
      </c>
      <c r="AK140">
        <v>1</v>
      </c>
      <c r="AL140">
        <v>1</v>
      </c>
      <c r="AN140">
        <v>0</v>
      </c>
      <c r="AO140">
        <v>0</v>
      </c>
      <c r="AP140">
        <v>0</v>
      </c>
      <c r="AQ140">
        <v>0</v>
      </c>
      <c r="AR140">
        <v>0</v>
      </c>
      <c r="AS140" t="s">
        <v>3</v>
      </c>
      <c r="AT140">
        <v>3.5</v>
      </c>
      <c r="AU140" t="s">
        <v>3</v>
      </c>
      <c r="AV140">
        <v>0</v>
      </c>
      <c r="AW140">
        <v>2</v>
      </c>
      <c r="AX140">
        <v>39612862</v>
      </c>
      <c r="AY140">
        <v>1</v>
      </c>
      <c r="AZ140">
        <v>0</v>
      </c>
      <c r="BA140">
        <v>134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Y140*Source!I82</f>
        <v>0.70000000000000007</v>
      </c>
      <c r="CY140">
        <f t="shared" si="18"/>
        <v>0</v>
      </c>
      <c r="CZ140">
        <f t="shared" si="19"/>
        <v>0</v>
      </c>
      <c r="DA140">
        <f t="shared" si="20"/>
        <v>1</v>
      </c>
      <c r="DB140">
        <v>0</v>
      </c>
    </row>
    <row r="141" spans="1:106" x14ac:dyDescent="0.2">
      <c r="A141">
        <f>ROW(Source!A82)</f>
        <v>82</v>
      </c>
      <c r="B141">
        <v>39612628</v>
      </c>
      <c r="C141">
        <v>39612826</v>
      </c>
      <c r="D141">
        <v>36821310</v>
      </c>
      <c r="E141">
        <v>1</v>
      </c>
      <c r="F141">
        <v>1</v>
      </c>
      <c r="G141">
        <v>1</v>
      </c>
      <c r="H141">
        <v>3</v>
      </c>
      <c r="I141" t="s">
        <v>130</v>
      </c>
      <c r="J141" t="s">
        <v>132</v>
      </c>
      <c r="K141" t="s">
        <v>131</v>
      </c>
      <c r="L141">
        <v>1356</v>
      </c>
      <c r="N141">
        <v>1010</v>
      </c>
      <c r="O141" t="s">
        <v>128</v>
      </c>
      <c r="P141" t="s">
        <v>128</v>
      </c>
      <c r="Q141">
        <v>1000</v>
      </c>
      <c r="W141">
        <v>0</v>
      </c>
      <c r="X141">
        <v>-2138235231</v>
      </c>
      <c r="Y141">
        <v>3.5</v>
      </c>
      <c r="AA141">
        <v>1740.2</v>
      </c>
      <c r="AB141">
        <v>0</v>
      </c>
      <c r="AC141">
        <v>0</v>
      </c>
      <c r="AD141">
        <v>0</v>
      </c>
      <c r="AE141">
        <v>1740.2</v>
      </c>
      <c r="AF141">
        <v>0</v>
      </c>
      <c r="AG141">
        <v>0</v>
      </c>
      <c r="AH141">
        <v>0</v>
      </c>
      <c r="AI141">
        <v>1</v>
      </c>
      <c r="AJ141">
        <v>1</v>
      </c>
      <c r="AK141">
        <v>1</v>
      </c>
      <c r="AL141">
        <v>1</v>
      </c>
      <c r="AN141">
        <v>0</v>
      </c>
      <c r="AO141">
        <v>0</v>
      </c>
      <c r="AP141">
        <v>0</v>
      </c>
      <c r="AQ141">
        <v>0</v>
      </c>
      <c r="AR141">
        <v>0</v>
      </c>
      <c r="AS141" t="s">
        <v>3</v>
      </c>
      <c r="AT141">
        <v>3.5</v>
      </c>
      <c r="AU141" t="s">
        <v>3</v>
      </c>
      <c r="AV141">
        <v>0</v>
      </c>
      <c r="AW141">
        <v>1</v>
      </c>
      <c r="AX141">
        <v>-1</v>
      </c>
      <c r="AY141">
        <v>0</v>
      </c>
      <c r="AZ141">
        <v>0</v>
      </c>
      <c r="BA141" t="s">
        <v>3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Y141*Source!I82</f>
        <v>0.70000000000000007</v>
      </c>
      <c r="CY141">
        <f t="shared" si="18"/>
        <v>1740.2</v>
      </c>
      <c r="CZ141">
        <f t="shared" si="19"/>
        <v>1740.2</v>
      </c>
      <c r="DA141">
        <f t="shared" si="20"/>
        <v>1</v>
      </c>
      <c r="DB141">
        <v>0</v>
      </c>
    </row>
    <row r="142" spans="1:106" x14ac:dyDescent="0.2">
      <c r="A142">
        <f>ROW(Source!A82)</f>
        <v>82</v>
      </c>
      <c r="B142">
        <v>39612628</v>
      </c>
      <c r="C142">
        <v>39612826</v>
      </c>
      <c r="D142">
        <v>39169932</v>
      </c>
      <c r="E142">
        <v>17</v>
      </c>
      <c r="F142">
        <v>1</v>
      </c>
      <c r="G142">
        <v>1</v>
      </c>
      <c r="H142">
        <v>3</v>
      </c>
      <c r="I142" t="s">
        <v>135</v>
      </c>
      <c r="J142" t="s">
        <v>3</v>
      </c>
      <c r="K142" t="s">
        <v>136</v>
      </c>
      <c r="L142">
        <v>1354</v>
      </c>
      <c r="N142">
        <v>1010</v>
      </c>
      <c r="O142" t="s">
        <v>99</v>
      </c>
      <c r="P142" t="s">
        <v>99</v>
      </c>
      <c r="Q142">
        <v>1</v>
      </c>
      <c r="W142">
        <v>0</v>
      </c>
      <c r="X142">
        <v>2016583562</v>
      </c>
      <c r="Y142">
        <v>10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1</v>
      </c>
      <c r="AJ142">
        <v>1</v>
      </c>
      <c r="AK142">
        <v>1</v>
      </c>
      <c r="AL142">
        <v>1</v>
      </c>
      <c r="AN142">
        <v>1</v>
      </c>
      <c r="AO142">
        <v>0</v>
      </c>
      <c r="AP142">
        <v>0</v>
      </c>
      <c r="AQ142">
        <v>0</v>
      </c>
      <c r="AR142">
        <v>0</v>
      </c>
      <c r="AS142" t="s">
        <v>3</v>
      </c>
      <c r="AT142">
        <v>10</v>
      </c>
      <c r="AU142" t="s">
        <v>3</v>
      </c>
      <c r="AV142">
        <v>0</v>
      </c>
      <c r="AW142">
        <v>2</v>
      </c>
      <c r="AX142">
        <v>39612863</v>
      </c>
      <c r="AY142">
        <v>1</v>
      </c>
      <c r="AZ142">
        <v>6144</v>
      </c>
      <c r="BA142">
        <v>135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Y142*Source!I82</f>
        <v>2</v>
      </c>
      <c r="CY142">
        <f t="shared" si="18"/>
        <v>0</v>
      </c>
      <c r="CZ142">
        <f t="shared" si="19"/>
        <v>0</v>
      </c>
      <c r="DA142">
        <f t="shared" si="20"/>
        <v>1</v>
      </c>
      <c r="DB142">
        <v>0</v>
      </c>
    </row>
    <row r="143" spans="1:106" x14ac:dyDescent="0.2">
      <c r="A143">
        <f>ROW(Source!A82)</f>
        <v>82</v>
      </c>
      <c r="B143">
        <v>39612628</v>
      </c>
      <c r="C143">
        <v>39612826</v>
      </c>
      <c r="D143">
        <v>36824178</v>
      </c>
      <c r="E143">
        <v>1</v>
      </c>
      <c r="F143">
        <v>1</v>
      </c>
      <c r="G143">
        <v>1</v>
      </c>
      <c r="H143">
        <v>3</v>
      </c>
      <c r="I143" t="s">
        <v>107</v>
      </c>
      <c r="J143" t="s">
        <v>109</v>
      </c>
      <c r="K143" t="s">
        <v>108</v>
      </c>
      <c r="L143">
        <v>1354</v>
      </c>
      <c r="N143">
        <v>1010</v>
      </c>
      <c r="O143" t="s">
        <v>99</v>
      </c>
      <c r="P143" t="s">
        <v>99</v>
      </c>
      <c r="Q143">
        <v>1</v>
      </c>
      <c r="W143">
        <v>0</v>
      </c>
      <c r="X143">
        <v>737802747</v>
      </c>
      <c r="Y143">
        <v>10</v>
      </c>
      <c r="AA143">
        <v>596.04</v>
      </c>
      <c r="AB143">
        <v>0</v>
      </c>
      <c r="AC143">
        <v>0</v>
      </c>
      <c r="AD143">
        <v>0</v>
      </c>
      <c r="AE143">
        <v>596.04</v>
      </c>
      <c r="AF143">
        <v>0</v>
      </c>
      <c r="AG143">
        <v>0</v>
      </c>
      <c r="AH143">
        <v>0</v>
      </c>
      <c r="AI143">
        <v>1</v>
      </c>
      <c r="AJ143">
        <v>1</v>
      </c>
      <c r="AK143">
        <v>1</v>
      </c>
      <c r="AL143">
        <v>1</v>
      </c>
      <c r="AN143">
        <v>0</v>
      </c>
      <c r="AO143">
        <v>0</v>
      </c>
      <c r="AP143">
        <v>0</v>
      </c>
      <c r="AQ143">
        <v>0</v>
      </c>
      <c r="AR143">
        <v>0</v>
      </c>
      <c r="AS143" t="s">
        <v>3</v>
      </c>
      <c r="AT143">
        <v>10</v>
      </c>
      <c r="AU143" t="s">
        <v>3</v>
      </c>
      <c r="AV143">
        <v>0</v>
      </c>
      <c r="AW143">
        <v>1</v>
      </c>
      <c r="AX143">
        <v>-1</v>
      </c>
      <c r="AY143">
        <v>0</v>
      </c>
      <c r="AZ143">
        <v>0</v>
      </c>
      <c r="BA143" t="s">
        <v>3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Y143*Source!I82</f>
        <v>2</v>
      </c>
      <c r="CY143">
        <f t="shared" si="18"/>
        <v>596.04</v>
      </c>
      <c r="CZ143">
        <f t="shared" si="19"/>
        <v>596.04</v>
      </c>
      <c r="DA143">
        <f t="shared" si="20"/>
        <v>1</v>
      </c>
      <c r="DB143">
        <v>0</v>
      </c>
    </row>
    <row r="144" spans="1:106" x14ac:dyDescent="0.2">
      <c r="A144">
        <f>ROW(Source!A83)</f>
        <v>83</v>
      </c>
      <c r="B144">
        <v>39612629</v>
      </c>
      <c r="C144">
        <v>39612826</v>
      </c>
      <c r="D144">
        <v>37072767</v>
      </c>
      <c r="E144">
        <v>1</v>
      </c>
      <c r="F144">
        <v>1</v>
      </c>
      <c r="G144">
        <v>1</v>
      </c>
      <c r="H144">
        <v>1</v>
      </c>
      <c r="I144" t="s">
        <v>530</v>
      </c>
      <c r="J144" t="s">
        <v>3</v>
      </c>
      <c r="K144" t="s">
        <v>531</v>
      </c>
      <c r="L144">
        <v>1191</v>
      </c>
      <c r="N144">
        <v>1013</v>
      </c>
      <c r="O144" t="s">
        <v>474</v>
      </c>
      <c r="P144" t="s">
        <v>474</v>
      </c>
      <c r="Q144">
        <v>1</v>
      </c>
      <c r="W144">
        <v>0</v>
      </c>
      <c r="X144">
        <v>-1027537862</v>
      </c>
      <c r="Y144">
        <v>302.726</v>
      </c>
      <c r="AA144">
        <v>0</v>
      </c>
      <c r="AB144">
        <v>0</v>
      </c>
      <c r="AC144">
        <v>0</v>
      </c>
      <c r="AD144">
        <v>47.28</v>
      </c>
      <c r="AE144">
        <v>0</v>
      </c>
      <c r="AF144">
        <v>0</v>
      </c>
      <c r="AG144">
        <v>0</v>
      </c>
      <c r="AH144">
        <v>9.18</v>
      </c>
      <c r="AI144">
        <v>1</v>
      </c>
      <c r="AJ144">
        <v>1</v>
      </c>
      <c r="AK144">
        <v>1</v>
      </c>
      <c r="AL144">
        <v>5.15</v>
      </c>
      <c r="AN144">
        <v>0</v>
      </c>
      <c r="AO144">
        <v>1</v>
      </c>
      <c r="AP144">
        <v>1</v>
      </c>
      <c r="AQ144">
        <v>0</v>
      </c>
      <c r="AR144">
        <v>0</v>
      </c>
      <c r="AS144" t="s">
        <v>3</v>
      </c>
      <c r="AT144">
        <v>263.24</v>
      </c>
      <c r="AU144" t="s">
        <v>18</v>
      </c>
      <c r="AV144">
        <v>1</v>
      </c>
      <c r="AW144">
        <v>2</v>
      </c>
      <c r="AX144">
        <v>39612847</v>
      </c>
      <c r="AY144">
        <v>1</v>
      </c>
      <c r="AZ144">
        <v>0</v>
      </c>
      <c r="BA144">
        <v>136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Y144*Source!I83</f>
        <v>60.545200000000001</v>
      </c>
      <c r="CY144">
        <f>AD144</f>
        <v>47.28</v>
      </c>
      <c r="CZ144">
        <f>AH144</f>
        <v>9.18</v>
      </c>
      <c r="DA144">
        <f>AL144</f>
        <v>5.15</v>
      </c>
      <c r="DB144">
        <v>0</v>
      </c>
    </row>
    <row r="145" spans="1:106" x14ac:dyDescent="0.2">
      <c r="A145">
        <f>ROW(Source!A83)</f>
        <v>83</v>
      </c>
      <c r="B145">
        <v>39612629</v>
      </c>
      <c r="C145">
        <v>39612826</v>
      </c>
      <c r="D145">
        <v>37064876</v>
      </c>
      <c r="E145">
        <v>1</v>
      </c>
      <c r="F145">
        <v>1</v>
      </c>
      <c r="G145">
        <v>1</v>
      </c>
      <c r="H145">
        <v>1</v>
      </c>
      <c r="I145" t="s">
        <v>479</v>
      </c>
      <c r="J145" t="s">
        <v>3</v>
      </c>
      <c r="K145" t="s">
        <v>480</v>
      </c>
      <c r="L145">
        <v>1191</v>
      </c>
      <c r="N145">
        <v>1013</v>
      </c>
      <c r="O145" t="s">
        <v>474</v>
      </c>
      <c r="P145" t="s">
        <v>474</v>
      </c>
      <c r="Q145">
        <v>1</v>
      </c>
      <c r="W145">
        <v>0</v>
      </c>
      <c r="X145">
        <v>-1417349443</v>
      </c>
      <c r="Y145">
        <v>3.36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1</v>
      </c>
      <c r="AJ145">
        <v>1</v>
      </c>
      <c r="AK145">
        <v>5.15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3</v>
      </c>
      <c r="AT145">
        <v>3.36</v>
      </c>
      <c r="AU145" t="s">
        <v>3</v>
      </c>
      <c r="AV145">
        <v>2</v>
      </c>
      <c r="AW145">
        <v>2</v>
      </c>
      <c r="AX145">
        <v>39612848</v>
      </c>
      <c r="AY145">
        <v>1</v>
      </c>
      <c r="AZ145">
        <v>2048</v>
      </c>
      <c r="BA145">
        <v>137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Y145*Source!I83</f>
        <v>0.67200000000000004</v>
      </c>
      <c r="CY145">
        <f>AD145</f>
        <v>0</v>
      </c>
      <c r="CZ145">
        <f>AH145</f>
        <v>0</v>
      </c>
      <c r="DA145">
        <f>AL145</f>
        <v>1</v>
      </c>
      <c r="DB145">
        <v>0</v>
      </c>
    </row>
    <row r="146" spans="1:106" x14ac:dyDescent="0.2">
      <c r="A146">
        <f>ROW(Source!A83)</f>
        <v>83</v>
      </c>
      <c r="B146">
        <v>39612629</v>
      </c>
      <c r="C146">
        <v>39612826</v>
      </c>
      <c r="D146">
        <v>36882159</v>
      </c>
      <c r="E146">
        <v>1</v>
      </c>
      <c r="F146">
        <v>1</v>
      </c>
      <c r="G146">
        <v>1</v>
      </c>
      <c r="H146">
        <v>2</v>
      </c>
      <c r="I146" t="s">
        <v>509</v>
      </c>
      <c r="J146" t="s">
        <v>510</v>
      </c>
      <c r="K146" t="s">
        <v>511</v>
      </c>
      <c r="L146">
        <v>1368</v>
      </c>
      <c r="N146">
        <v>1011</v>
      </c>
      <c r="O146" t="s">
        <v>484</v>
      </c>
      <c r="P146" t="s">
        <v>484</v>
      </c>
      <c r="Q146">
        <v>1</v>
      </c>
      <c r="W146">
        <v>0</v>
      </c>
      <c r="X146">
        <v>-1718674368</v>
      </c>
      <c r="Y146">
        <v>3.1374999999999997</v>
      </c>
      <c r="AA146">
        <v>0</v>
      </c>
      <c r="AB146">
        <v>576.75</v>
      </c>
      <c r="AC146">
        <v>13.5</v>
      </c>
      <c r="AD146">
        <v>0</v>
      </c>
      <c r="AE146">
        <v>0</v>
      </c>
      <c r="AF146">
        <v>111.99</v>
      </c>
      <c r="AG146">
        <v>13.5</v>
      </c>
      <c r="AH146">
        <v>0</v>
      </c>
      <c r="AI146">
        <v>1</v>
      </c>
      <c r="AJ146">
        <v>5.15</v>
      </c>
      <c r="AK146">
        <v>1</v>
      </c>
      <c r="AL146">
        <v>1</v>
      </c>
      <c r="AN146">
        <v>0</v>
      </c>
      <c r="AO146">
        <v>1</v>
      </c>
      <c r="AP146">
        <v>1</v>
      </c>
      <c r="AQ146">
        <v>0</v>
      </c>
      <c r="AR146">
        <v>0</v>
      </c>
      <c r="AS146" t="s">
        <v>3</v>
      </c>
      <c r="AT146">
        <v>2.5099999999999998</v>
      </c>
      <c r="AU146" t="s">
        <v>17</v>
      </c>
      <c r="AV146">
        <v>0</v>
      </c>
      <c r="AW146">
        <v>2</v>
      </c>
      <c r="AX146">
        <v>39612849</v>
      </c>
      <c r="AY146">
        <v>1</v>
      </c>
      <c r="AZ146">
        <v>0</v>
      </c>
      <c r="BA146">
        <v>138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Y146*Source!I83</f>
        <v>0.62749999999999995</v>
      </c>
      <c r="CY146">
        <f>AB146</f>
        <v>576.75</v>
      </c>
      <c r="CZ146">
        <f>AF146</f>
        <v>111.99</v>
      </c>
      <c r="DA146">
        <f>AJ146</f>
        <v>5.15</v>
      </c>
      <c r="DB146">
        <v>0</v>
      </c>
    </row>
    <row r="147" spans="1:106" x14ac:dyDescent="0.2">
      <c r="A147">
        <f>ROW(Source!A83)</f>
        <v>83</v>
      </c>
      <c r="B147">
        <v>39612629</v>
      </c>
      <c r="C147">
        <v>39612826</v>
      </c>
      <c r="D147">
        <v>36882383</v>
      </c>
      <c r="E147">
        <v>1</v>
      </c>
      <c r="F147">
        <v>1</v>
      </c>
      <c r="G147">
        <v>1</v>
      </c>
      <c r="H147">
        <v>2</v>
      </c>
      <c r="I147" t="s">
        <v>512</v>
      </c>
      <c r="J147" t="s">
        <v>513</v>
      </c>
      <c r="K147" t="s">
        <v>514</v>
      </c>
      <c r="L147">
        <v>1368</v>
      </c>
      <c r="N147">
        <v>1011</v>
      </c>
      <c r="O147" t="s">
        <v>484</v>
      </c>
      <c r="P147" t="s">
        <v>484</v>
      </c>
      <c r="Q147">
        <v>1</v>
      </c>
      <c r="W147">
        <v>0</v>
      </c>
      <c r="X147">
        <v>1225731627</v>
      </c>
      <c r="Y147">
        <v>1.2500000000000001E-2</v>
      </c>
      <c r="AA147">
        <v>0</v>
      </c>
      <c r="AB147">
        <v>463.45</v>
      </c>
      <c r="AC147">
        <v>10.06</v>
      </c>
      <c r="AD147">
        <v>0</v>
      </c>
      <c r="AE147">
        <v>0</v>
      </c>
      <c r="AF147">
        <v>89.99</v>
      </c>
      <c r="AG147">
        <v>10.06</v>
      </c>
      <c r="AH147">
        <v>0</v>
      </c>
      <c r="AI147">
        <v>1</v>
      </c>
      <c r="AJ147">
        <v>5.15</v>
      </c>
      <c r="AK147">
        <v>1</v>
      </c>
      <c r="AL147">
        <v>1</v>
      </c>
      <c r="AN147">
        <v>0</v>
      </c>
      <c r="AO147">
        <v>1</v>
      </c>
      <c r="AP147">
        <v>1</v>
      </c>
      <c r="AQ147">
        <v>0</v>
      </c>
      <c r="AR147">
        <v>0</v>
      </c>
      <c r="AS147" t="s">
        <v>3</v>
      </c>
      <c r="AT147">
        <v>0.01</v>
      </c>
      <c r="AU147" t="s">
        <v>17</v>
      </c>
      <c r="AV147">
        <v>0</v>
      </c>
      <c r="AW147">
        <v>2</v>
      </c>
      <c r="AX147">
        <v>39612850</v>
      </c>
      <c r="AY147">
        <v>1</v>
      </c>
      <c r="AZ147">
        <v>0</v>
      </c>
      <c r="BA147">
        <v>139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Y147*Source!I83</f>
        <v>2.5000000000000005E-3</v>
      </c>
      <c r="CY147">
        <f>AB147</f>
        <v>463.45</v>
      </c>
      <c r="CZ147">
        <f>AF147</f>
        <v>89.99</v>
      </c>
      <c r="DA147">
        <f>AJ147</f>
        <v>5.15</v>
      </c>
      <c r="DB147">
        <v>0</v>
      </c>
    </row>
    <row r="148" spans="1:106" x14ac:dyDescent="0.2">
      <c r="A148">
        <f>ROW(Source!A83)</f>
        <v>83</v>
      </c>
      <c r="B148">
        <v>39612629</v>
      </c>
      <c r="C148">
        <v>39612826</v>
      </c>
      <c r="D148">
        <v>36882893</v>
      </c>
      <c r="E148">
        <v>1</v>
      </c>
      <c r="F148">
        <v>1</v>
      </c>
      <c r="G148">
        <v>1</v>
      </c>
      <c r="H148">
        <v>2</v>
      </c>
      <c r="I148" t="s">
        <v>515</v>
      </c>
      <c r="J148" t="s">
        <v>516</v>
      </c>
      <c r="K148" t="s">
        <v>517</v>
      </c>
      <c r="L148">
        <v>1368</v>
      </c>
      <c r="N148">
        <v>1011</v>
      </c>
      <c r="O148" t="s">
        <v>484</v>
      </c>
      <c r="P148" t="s">
        <v>484</v>
      </c>
      <c r="Q148">
        <v>1</v>
      </c>
      <c r="W148">
        <v>0</v>
      </c>
      <c r="X148">
        <v>2043710188</v>
      </c>
      <c r="Y148">
        <v>2.5000000000000001E-2</v>
      </c>
      <c r="AA148">
        <v>0</v>
      </c>
      <c r="AB148">
        <v>34.51</v>
      </c>
      <c r="AC148">
        <v>0</v>
      </c>
      <c r="AD148">
        <v>0</v>
      </c>
      <c r="AE148">
        <v>0</v>
      </c>
      <c r="AF148">
        <v>6.7</v>
      </c>
      <c r="AG148">
        <v>0</v>
      </c>
      <c r="AH148">
        <v>0</v>
      </c>
      <c r="AI148">
        <v>1</v>
      </c>
      <c r="AJ148">
        <v>5.15</v>
      </c>
      <c r="AK148">
        <v>1</v>
      </c>
      <c r="AL148">
        <v>1</v>
      </c>
      <c r="AN148">
        <v>0</v>
      </c>
      <c r="AO148">
        <v>1</v>
      </c>
      <c r="AP148">
        <v>1</v>
      </c>
      <c r="AQ148">
        <v>0</v>
      </c>
      <c r="AR148">
        <v>0</v>
      </c>
      <c r="AS148" t="s">
        <v>3</v>
      </c>
      <c r="AT148">
        <v>0.02</v>
      </c>
      <c r="AU148" t="s">
        <v>17</v>
      </c>
      <c r="AV148">
        <v>0</v>
      </c>
      <c r="AW148">
        <v>2</v>
      </c>
      <c r="AX148">
        <v>39612851</v>
      </c>
      <c r="AY148">
        <v>1</v>
      </c>
      <c r="AZ148">
        <v>0</v>
      </c>
      <c r="BA148">
        <v>140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Y148*Source!I83</f>
        <v>5.000000000000001E-3</v>
      </c>
      <c r="CY148">
        <f>AB148</f>
        <v>34.51</v>
      </c>
      <c r="CZ148">
        <f>AF148</f>
        <v>6.7</v>
      </c>
      <c r="DA148">
        <f>AJ148</f>
        <v>5.15</v>
      </c>
      <c r="DB148">
        <v>0</v>
      </c>
    </row>
    <row r="149" spans="1:106" x14ac:dyDescent="0.2">
      <c r="A149">
        <f>ROW(Source!A83)</f>
        <v>83</v>
      </c>
      <c r="B149">
        <v>39612629</v>
      </c>
      <c r="C149">
        <v>39612826</v>
      </c>
      <c r="D149">
        <v>36883554</v>
      </c>
      <c r="E149">
        <v>1</v>
      </c>
      <c r="F149">
        <v>1</v>
      </c>
      <c r="G149">
        <v>1</v>
      </c>
      <c r="H149">
        <v>2</v>
      </c>
      <c r="I149" t="s">
        <v>504</v>
      </c>
      <c r="J149" t="s">
        <v>505</v>
      </c>
      <c r="K149" t="s">
        <v>506</v>
      </c>
      <c r="L149">
        <v>1368</v>
      </c>
      <c r="N149">
        <v>1011</v>
      </c>
      <c r="O149" t="s">
        <v>484</v>
      </c>
      <c r="P149" t="s">
        <v>484</v>
      </c>
      <c r="Q149">
        <v>1</v>
      </c>
      <c r="W149">
        <v>0</v>
      </c>
      <c r="X149">
        <v>1372534845</v>
      </c>
      <c r="Y149">
        <v>1.0374999999999999</v>
      </c>
      <c r="AA149">
        <v>0</v>
      </c>
      <c r="AB149">
        <v>338.41</v>
      </c>
      <c r="AC149">
        <v>11.6</v>
      </c>
      <c r="AD149">
        <v>0</v>
      </c>
      <c r="AE149">
        <v>0</v>
      </c>
      <c r="AF149">
        <v>65.709999999999994</v>
      </c>
      <c r="AG149">
        <v>11.6</v>
      </c>
      <c r="AH149">
        <v>0</v>
      </c>
      <c r="AI149">
        <v>1</v>
      </c>
      <c r="AJ149">
        <v>5.15</v>
      </c>
      <c r="AK149">
        <v>1</v>
      </c>
      <c r="AL149">
        <v>1</v>
      </c>
      <c r="AN149">
        <v>0</v>
      </c>
      <c r="AO149">
        <v>1</v>
      </c>
      <c r="AP149">
        <v>1</v>
      </c>
      <c r="AQ149">
        <v>0</v>
      </c>
      <c r="AR149">
        <v>0</v>
      </c>
      <c r="AS149" t="s">
        <v>3</v>
      </c>
      <c r="AT149">
        <v>0.83</v>
      </c>
      <c r="AU149" t="s">
        <v>17</v>
      </c>
      <c r="AV149">
        <v>0</v>
      </c>
      <c r="AW149">
        <v>2</v>
      </c>
      <c r="AX149">
        <v>39612852</v>
      </c>
      <c r="AY149">
        <v>1</v>
      </c>
      <c r="AZ149">
        <v>0</v>
      </c>
      <c r="BA149">
        <v>141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Y149*Source!I83</f>
        <v>0.20749999999999999</v>
      </c>
      <c r="CY149">
        <f>AB149</f>
        <v>338.41</v>
      </c>
      <c r="CZ149">
        <f>AF149</f>
        <v>65.709999999999994</v>
      </c>
      <c r="DA149">
        <f>AJ149</f>
        <v>5.15</v>
      </c>
      <c r="DB149">
        <v>0</v>
      </c>
    </row>
    <row r="150" spans="1:106" x14ac:dyDescent="0.2">
      <c r="A150">
        <f>ROW(Source!A83)</f>
        <v>83</v>
      </c>
      <c r="B150">
        <v>39612629</v>
      </c>
      <c r="C150">
        <v>39612826</v>
      </c>
      <c r="D150">
        <v>36883682</v>
      </c>
      <c r="E150">
        <v>1</v>
      </c>
      <c r="F150">
        <v>1</v>
      </c>
      <c r="G150">
        <v>1</v>
      </c>
      <c r="H150">
        <v>2</v>
      </c>
      <c r="I150" t="s">
        <v>518</v>
      </c>
      <c r="J150" t="s">
        <v>519</v>
      </c>
      <c r="K150" t="s">
        <v>520</v>
      </c>
      <c r="L150">
        <v>1368</v>
      </c>
      <c r="N150">
        <v>1011</v>
      </c>
      <c r="O150" t="s">
        <v>484</v>
      </c>
      <c r="P150" t="s">
        <v>484</v>
      </c>
      <c r="Q150">
        <v>1</v>
      </c>
      <c r="W150">
        <v>0</v>
      </c>
      <c r="X150">
        <v>250868595</v>
      </c>
      <c r="Y150">
        <v>1.2500000000000001E-2</v>
      </c>
      <c r="AA150">
        <v>0</v>
      </c>
      <c r="AB150">
        <v>139.62</v>
      </c>
      <c r="AC150">
        <v>11.6</v>
      </c>
      <c r="AD150">
        <v>0</v>
      </c>
      <c r="AE150">
        <v>0</v>
      </c>
      <c r="AF150">
        <v>27.11</v>
      </c>
      <c r="AG150">
        <v>11.6</v>
      </c>
      <c r="AH150">
        <v>0</v>
      </c>
      <c r="AI150">
        <v>1</v>
      </c>
      <c r="AJ150">
        <v>5.15</v>
      </c>
      <c r="AK150">
        <v>1</v>
      </c>
      <c r="AL150">
        <v>1</v>
      </c>
      <c r="AN150">
        <v>0</v>
      </c>
      <c r="AO150">
        <v>1</v>
      </c>
      <c r="AP150">
        <v>1</v>
      </c>
      <c r="AQ150">
        <v>0</v>
      </c>
      <c r="AR150">
        <v>0</v>
      </c>
      <c r="AS150" t="s">
        <v>3</v>
      </c>
      <c r="AT150">
        <v>0.01</v>
      </c>
      <c r="AU150" t="s">
        <v>17</v>
      </c>
      <c r="AV150">
        <v>0</v>
      </c>
      <c r="AW150">
        <v>2</v>
      </c>
      <c r="AX150">
        <v>39612853</v>
      </c>
      <c r="AY150">
        <v>1</v>
      </c>
      <c r="AZ150">
        <v>0</v>
      </c>
      <c r="BA150">
        <v>142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Y150*Source!I83</f>
        <v>2.5000000000000005E-3</v>
      </c>
      <c r="CY150">
        <f>AB150</f>
        <v>139.62</v>
      </c>
      <c r="CZ150">
        <f>AF150</f>
        <v>27.11</v>
      </c>
      <c r="DA150">
        <f>AJ150</f>
        <v>5.15</v>
      </c>
      <c r="DB150">
        <v>0</v>
      </c>
    </row>
    <row r="151" spans="1:106" x14ac:dyDescent="0.2">
      <c r="A151">
        <f>ROW(Source!A83)</f>
        <v>83</v>
      </c>
      <c r="B151">
        <v>39612629</v>
      </c>
      <c r="C151">
        <v>39612826</v>
      </c>
      <c r="D151">
        <v>36804729</v>
      </c>
      <c r="E151">
        <v>1</v>
      </c>
      <c r="F151">
        <v>1</v>
      </c>
      <c r="G151">
        <v>1</v>
      </c>
      <c r="H151">
        <v>3</v>
      </c>
      <c r="I151" t="s">
        <v>538</v>
      </c>
      <c r="J151" t="s">
        <v>539</v>
      </c>
      <c r="K151" t="s">
        <v>540</v>
      </c>
      <c r="L151">
        <v>1354</v>
      </c>
      <c r="N151">
        <v>1010</v>
      </c>
      <c r="O151" t="s">
        <v>99</v>
      </c>
      <c r="P151" t="s">
        <v>99</v>
      </c>
      <c r="Q151">
        <v>1</v>
      </c>
      <c r="W151">
        <v>0</v>
      </c>
      <c r="X151">
        <v>331159804</v>
      </c>
      <c r="Y151">
        <v>10.4</v>
      </c>
      <c r="AA151">
        <v>33.729999999999997</v>
      </c>
      <c r="AB151">
        <v>0</v>
      </c>
      <c r="AC151">
        <v>0</v>
      </c>
      <c r="AD151">
        <v>0</v>
      </c>
      <c r="AE151">
        <v>6.55</v>
      </c>
      <c r="AF151">
        <v>0</v>
      </c>
      <c r="AG151">
        <v>0</v>
      </c>
      <c r="AH151">
        <v>0</v>
      </c>
      <c r="AI151">
        <v>5.15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3</v>
      </c>
      <c r="AT151">
        <v>10.4</v>
      </c>
      <c r="AU151" t="s">
        <v>3</v>
      </c>
      <c r="AV151">
        <v>0</v>
      </c>
      <c r="AW151">
        <v>2</v>
      </c>
      <c r="AX151">
        <v>39612854</v>
      </c>
      <c r="AY151">
        <v>1</v>
      </c>
      <c r="AZ151">
        <v>0</v>
      </c>
      <c r="BA151">
        <v>143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Y151*Source!I83</f>
        <v>2.08</v>
      </c>
      <c r="CY151">
        <f t="shared" ref="CY151:CY164" si="21">AA151</f>
        <v>33.729999999999997</v>
      </c>
      <c r="CZ151">
        <f t="shared" ref="CZ151:CZ164" si="22">AE151</f>
        <v>6.55</v>
      </c>
      <c r="DA151">
        <f t="shared" ref="DA151:DA164" si="23">AI151</f>
        <v>5.15</v>
      </c>
      <c r="DB151">
        <v>0</v>
      </c>
    </row>
    <row r="152" spans="1:106" x14ac:dyDescent="0.2">
      <c r="A152">
        <f>ROW(Source!A83)</f>
        <v>83</v>
      </c>
      <c r="B152">
        <v>39612629</v>
      </c>
      <c r="C152">
        <v>39612826</v>
      </c>
      <c r="D152">
        <v>36796092</v>
      </c>
      <c r="E152">
        <v>17</v>
      </c>
      <c r="F152">
        <v>1</v>
      </c>
      <c r="G152">
        <v>1</v>
      </c>
      <c r="H152">
        <v>3</v>
      </c>
      <c r="I152" t="s">
        <v>115</v>
      </c>
      <c r="J152" t="s">
        <v>3</v>
      </c>
      <c r="K152" t="s">
        <v>116</v>
      </c>
      <c r="L152">
        <v>1339</v>
      </c>
      <c r="N152">
        <v>1007</v>
      </c>
      <c r="O152" t="s">
        <v>28</v>
      </c>
      <c r="P152" t="s">
        <v>28</v>
      </c>
      <c r="Q152">
        <v>1</v>
      </c>
      <c r="W152">
        <v>0</v>
      </c>
      <c r="X152">
        <v>1239012555</v>
      </c>
      <c r="Y152">
        <v>0.11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5.15</v>
      </c>
      <c r="AJ152">
        <v>1</v>
      </c>
      <c r="AK152">
        <v>1</v>
      </c>
      <c r="AL152">
        <v>1</v>
      </c>
      <c r="AN152">
        <v>0</v>
      </c>
      <c r="AO152">
        <v>0</v>
      </c>
      <c r="AP152">
        <v>0</v>
      </c>
      <c r="AQ152">
        <v>0</v>
      </c>
      <c r="AR152">
        <v>0</v>
      </c>
      <c r="AS152" t="s">
        <v>3</v>
      </c>
      <c r="AT152">
        <v>0.11</v>
      </c>
      <c r="AU152" t="s">
        <v>3</v>
      </c>
      <c r="AV152">
        <v>0</v>
      </c>
      <c r="AW152">
        <v>2</v>
      </c>
      <c r="AX152">
        <v>39612856</v>
      </c>
      <c r="AY152">
        <v>1</v>
      </c>
      <c r="AZ152">
        <v>0</v>
      </c>
      <c r="BA152">
        <v>145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Y152*Source!I83</f>
        <v>2.2000000000000002E-2</v>
      </c>
      <c r="CY152">
        <f t="shared" si="21"/>
        <v>0</v>
      </c>
      <c r="CZ152">
        <f t="shared" si="22"/>
        <v>0</v>
      </c>
      <c r="DA152">
        <f t="shared" si="23"/>
        <v>5.15</v>
      </c>
      <c r="DB152">
        <v>0</v>
      </c>
    </row>
    <row r="153" spans="1:106" x14ac:dyDescent="0.2">
      <c r="A153">
        <f>ROW(Source!A83)</f>
        <v>83</v>
      </c>
      <c r="B153">
        <v>39612629</v>
      </c>
      <c r="C153">
        <v>39612826</v>
      </c>
      <c r="D153">
        <v>36806173</v>
      </c>
      <c r="E153">
        <v>1</v>
      </c>
      <c r="F153">
        <v>1</v>
      </c>
      <c r="G153">
        <v>1</v>
      </c>
      <c r="H153">
        <v>3</v>
      </c>
      <c r="I153" t="s">
        <v>120</v>
      </c>
      <c r="J153" t="s">
        <v>122</v>
      </c>
      <c r="K153" t="s">
        <v>121</v>
      </c>
      <c r="L153">
        <v>1339</v>
      </c>
      <c r="N153">
        <v>1007</v>
      </c>
      <c r="O153" t="s">
        <v>28</v>
      </c>
      <c r="P153" t="s">
        <v>28</v>
      </c>
      <c r="Q153">
        <v>1</v>
      </c>
      <c r="W153">
        <v>0</v>
      </c>
      <c r="X153">
        <v>-2075856802</v>
      </c>
      <c r="Y153">
        <v>0.11</v>
      </c>
      <c r="AA153">
        <v>607.34</v>
      </c>
      <c r="AB153">
        <v>0</v>
      </c>
      <c r="AC153">
        <v>0</v>
      </c>
      <c r="AD153">
        <v>0</v>
      </c>
      <c r="AE153">
        <v>117.93</v>
      </c>
      <c r="AF153">
        <v>0</v>
      </c>
      <c r="AG153">
        <v>0</v>
      </c>
      <c r="AH153">
        <v>0</v>
      </c>
      <c r="AI153">
        <v>5.15</v>
      </c>
      <c r="AJ153">
        <v>1</v>
      </c>
      <c r="AK153">
        <v>1</v>
      </c>
      <c r="AL153">
        <v>1</v>
      </c>
      <c r="AN153">
        <v>0</v>
      </c>
      <c r="AO153">
        <v>0</v>
      </c>
      <c r="AP153">
        <v>0</v>
      </c>
      <c r="AQ153">
        <v>0</v>
      </c>
      <c r="AR153">
        <v>0</v>
      </c>
      <c r="AS153" t="s">
        <v>3</v>
      </c>
      <c r="AT153">
        <v>0.11</v>
      </c>
      <c r="AU153" t="s">
        <v>3</v>
      </c>
      <c r="AV153">
        <v>0</v>
      </c>
      <c r="AW153">
        <v>1</v>
      </c>
      <c r="AX153">
        <v>-1</v>
      </c>
      <c r="AY153">
        <v>0</v>
      </c>
      <c r="AZ153">
        <v>0</v>
      </c>
      <c r="BA153" t="s">
        <v>3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Y153*Source!I83</f>
        <v>2.2000000000000002E-2</v>
      </c>
      <c r="CY153">
        <f t="shared" si="21"/>
        <v>607.34</v>
      </c>
      <c r="CZ153">
        <f t="shared" si="22"/>
        <v>117.93</v>
      </c>
      <c r="DA153">
        <f t="shared" si="23"/>
        <v>5.15</v>
      </c>
      <c r="DB153">
        <v>0</v>
      </c>
    </row>
    <row r="154" spans="1:106" x14ac:dyDescent="0.2">
      <c r="A154">
        <f>ROW(Source!A83)</f>
        <v>83</v>
      </c>
      <c r="B154">
        <v>39612629</v>
      </c>
      <c r="C154">
        <v>39612826</v>
      </c>
      <c r="D154">
        <v>36806545</v>
      </c>
      <c r="E154">
        <v>1</v>
      </c>
      <c r="F154">
        <v>1</v>
      </c>
      <c r="G154">
        <v>1</v>
      </c>
      <c r="H154">
        <v>3</v>
      </c>
      <c r="I154" t="s">
        <v>521</v>
      </c>
      <c r="J154" t="s">
        <v>522</v>
      </c>
      <c r="K154" t="s">
        <v>523</v>
      </c>
      <c r="L154">
        <v>1348</v>
      </c>
      <c r="N154">
        <v>1009</v>
      </c>
      <c r="O154" t="s">
        <v>104</v>
      </c>
      <c r="P154" t="s">
        <v>104</v>
      </c>
      <c r="Q154">
        <v>1000</v>
      </c>
      <c r="W154">
        <v>0</v>
      </c>
      <c r="X154">
        <v>-1187323236</v>
      </c>
      <c r="Y154">
        <v>4.0000000000000002E-4</v>
      </c>
      <c r="AA154">
        <v>2121.8000000000002</v>
      </c>
      <c r="AB154">
        <v>0</v>
      </c>
      <c r="AC154">
        <v>0</v>
      </c>
      <c r="AD154">
        <v>0</v>
      </c>
      <c r="AE154">
        <v>412</v>
      </c>
      <c r="AF154">
        <v>0</v>
      </c>
      <c r="AG154">
        <v>0</v>
      </c>
      <c r="AH154">
        <v>0</v>
      </c>
      <c r="AI154">
        <v>5.15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3</v>
      </c>
      <c r="AT154">
        <v>4.0000000000000002E-4</v>
      </c>
      <c r="AU154" t="s">
        <v>3</v>
      </c>
      <c r="AV154">
        <v>0</v>
      </c>
      <c r="AW154">
        <v>2</v>
      </c>
      <c r="AX154">
        <v>39612857</v>
      </c>
      <c r="AY154">
        <v>1</v>
      </c>
      <c r="AZ154">
        <v>0</v>
      </c>
      <c r="BA154">
        <v>146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Y154*Source!I83</f>
        <v>8.0000000000000007E-5</v>
      </c>
      <c r="CY154">
        <f t="shared" si="21"/>
        <v>2121.8000000000002</v>
      </c>
      <c r="CZ154">
        <f t="shared" si="22"/>
        <v>412</v>
      </c>
      <c r="DA154">
        <f t="shared" si="23"/>
        <v>5.15</v>
      </c>
      <c r="DB154">
        <v>0</v>
      </c>
    </row>
    <row r="155" spans="1:106" x14ac:dyDescent="0.2">
      <c r="A155">
        <f>ROW(Source!A83)</f>
        <v>83</v>
      </c>
      <c r="B155">
        <v>39612629</v>
      </c>
      <c r="C155">
        <v>39612826</v>
      </c>
      <c r="D155">
        <v>36807091</v>
      </c>
      <c r="E155">
        <v>1</v>
      </c>
      <c r="F155">
        <v>1</v>
      </c>
      <c r="G155">
        <v>1</v>
      </c>
      <c r="H155">
        <v>3</v>
      </c>
      <c r="I155" t="s">
        <v>532</v>
      </c>
      <c r="J155" t="s">
        <v>533</v>
      </c>
      <c r="K155" t="s">
        <v>534</v>
      </c>
      <c r="L155">
        <v>1339</v>
      </c>
      <c r="N155">
        <v>1007</v>
      </c>
      <c r="O155" t="s">
        <v>28</v>
      </c>
      <c r="P155" t="s">
        <v>28</v>
      </c>
      <c r="Q155">
        <v>1</v>
      </c>
      <c r="W155">
        <v>0</v>
      </c>
      <c r="X155">
        <v>406964711</v>
      </c>
      <c r="Y155">
        <v>1.1399999999999999</v>
      </c>
      <c r="AA155">
        <v>2809.84</v>
      </c>
      <c r="AB155">
        <v>0</v>
      </c>
      <c r="AC155">
        <v>0</v>
      </c>
      <c r="AD155">
        <v>0</v>
      </c>
      <c r="AE155">
        <v>545.6</v>
      </c>
      <c r="AF155">
        <v>0</v>
      </c>
      <c r="AG155">
        <v>0</v>
      </c>
      <c r="AH155">
        <v>0</v>
      </c>
      <c r="AI155">
        <v>5.15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3</v>
      </c>
      <c r="AT155">
        <v>1.1399999999999999</v>
      </c>
      <c r="AU155" t="s">
        <v>3</v>
      </c>
      <c r="AV155">
        <v>0</v>
      </c>
      <c r="AW155">
        <v>2</v>
      </c>
      <c r="AX155">
        <v>39612858</v>
      </c>
      <c r="AY155">
        <v>1</v>
      </c>
      <c r="AZ155">
        <v>0</v>
      </c>
      <c r="BA155">
        <v>147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Y155*Source!I83</f>
        <v>0.22799999999999998</v>
      </c>
      <c r="CY155">
        <f t="shared" si="21"/>
        <v>2809.84</v>
      </c>
      <c r="CZ155">
        <f t="shared" si="22"/>
        <v>545.6</v>
      </c>
      <c r="DA155">
        <f t="shared" si="23"/>
        <v>5.15</v>
      </c>
      <c r="DB155">
        <v>0</v>
      </c>
    </row>
    <row r="156" spans="1:106" x14ac:dyDescent="0.2">
      <c r="A156">
        <f>ROW(Source!A83)</f>
        <v>83</v>
      </c>
      <c r="B156">
        <v>39612629</v>
      </c>
      <c r="C156">
        <v>39612826</v>
      </c>
      <c r="D156">
        <v>36807096</v>
      </c>
      <c r="E156">
        <v>1</v>
      </c>
      <c r="F156">
        <v>1</v>
      </c>
      <c r="G156">
        <v>1</v>
      </c>
      <c r="H156">
        <v>3</v>
      </c>
      <c r="I156" t="s">
        <v>524</v>
      </c>
      <c r="J156" t="s">
        <v>525</v>
      </c>
      <c r="K156" t="s">
        <v>526</v>
      </c>
      <c r="L156">
        <v>1339</v>
      </c>
      <c r="N156">
        <v>1007</v>
      </c>
      <c r="O156" t="s">
        <v>28</v>
      </c>
      <c r="P156" t="s">
        <v>28</v>
      </c>
      <c r="Q156">
        <v>1</v>
      </c>
      <c r="W156">
        <v>0</v>
      </c>
      <c r="X156">
        <v>184330150</v>
      </c>
      <c r="Y156">
        <v>1.24</v>
      </c>
      <c r="AA156">
        <v>3052.71</v>
      </c>
      <c r="AB156">
        <v>0</v>
      </c>
      <c r="AC156">
        <v>0</v>
      </c>
      <c r="AD156">
        <v>0</v>
      </c>
      <c r="AE156">
        <v>592.76</v>
      </c>
      <c r="AF156">
        <v>0</v>
      </c>
      <c r="AG156">
        <v>0</v>
      </c>
      <c r="AH156">
        <v>0</v>
      </c>
      <c r="AI156">
        <v>5.15</v>
      </c>
      <c r="AJ156">
        <v>1</v>
      </c>
      <c r="AK156">
        <v>1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3</v>
      </c>
      <c r="AT156">
        <v>1.24</v>
      </c>
      <c r="AU156" t="s">
        <v>3</v>
      </c>
      <c r="AV156">
        <v>0</v>
      </c>
      <c r="AW156">
        <v>2</v>
      </c>
      <c r="AX156">
        <v>39612859</v>
      </c>
      <c r="AY156">
        <v>1</v>
      </c>
      <c r="AZ156">
        <v>0</v>
      </c>
      <c r="BA156">
        <v>148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Y156*Source!I83</f>
        <v>0.248</v>
      </c>
      <c r="CY156">
        <f t="shared" si="21"/>
        <v>3052.71</v>
      </c>
      <c r="CZ156">
        <f t="shared" si="22"/>
        <v>592.76</v>
      </c>
      <c r="DA156">
        <f t="shared" si="23"/>
        <v>5.15</v>
      </c>
      <c r="DB156">
        <v>0</v>
      </c>
    </row>
    <row r="157" spans="1:106" x14ac:dyDescent="0.2">
      <c r="A157">
        <f>ROW(Source!A83)</f>
        <v>83</v>
      </c>
      <c r="B157">
        <v>39612629</v>
      </c>
      <c r="C157">
        <v>39612826</v>
      </c>
      <c r="D157">
        <v>36797942</v>
      </c>
      <c r="E157">
        <v>17</v>
      </c>
      <c r="F157">
        <v>1</v>
      </c>
      <c r="G157">
        <v>1</v>
      </c>
      <c r="H157">
        <v>3</v>
      </c>
      <c r="I157" t="s">
        <v>83</v>
      </c>
      <c r="J157" t="s">
        <v>3</v>
      </c>
      <c r="K157" t="s">
        <v>84</v>
      </c>
      <c r="L157">
        <v>1339</v>
      </c>
      <c r="N157">
        <v>1007</v>
      </c>
      <c r="O157" t="s">
        <v>28</v>
      </c>
      <c r="P157" t="s">
        <v>28</v>
      </c>
      <c r="Q157">
        <v>1</v>
      </c>
      <c r="W157">
        <v>0</v>
      </c>
      <c r="X157">
        <v>1707794586</v>
      </c>
      <c r="Y157">
        <v>0.05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5.15</v>
      </c>
      <c r="AJ157">
        <v>1</v>
      </c>
      <c r="AK157">
        <v>1</v>
      </c>
      <c r="AL157">
        <v>1</v>
      </c>
      <c r="AN157">
        <v>0</v>
      </c>
      <c r="AO157">
        <v>0</v>
      </c>
      <c r="AP157">
        <v>0</v>
      </c>
      <c r="AQ157">
        <v>0</v>
      </c>
      <c r="AR157">
        <v>0</v>
      </c>
      <c r="AS157" t="s">
        <v>3</v>
      </c>
      <c r="AT157">
        <v>0.05</v>
      </c>
      <c r="AU157" t="s">
        <v>3</v>
      </c>
      <c r="AV157">
        <v>0</v>
      </c>
      <c r="AW157">
        <v>2</v>
      </c>
      <c r="AX157">
        <v>39612860</v>
      </c>
      <c r="AY157">
        <v>1</v>
      </c>
      <c r="AZ157">
        <v>0</v>
      </c>
      <c r="BA157">
        <v>149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Y157*Source!I83</f>
        <v>1.0000000000000002E-2</v>
      </c>
      <c r="CY157">
        <f t="shared" si="21"/>
        <v>0</v>
      </c>
      <c r="CZ157">
        <f t="shared" si="22"/>
        <v>0</v>
      </c>
      <c r="DA157">
        <f t="shared" si="23"/>
        <v>5.15</v>
      </c>
      <c r="DB157">
        <v>0</v>
      </c>
    </row>
    <row r="158" spans="1:106" x14ac:dyDescent="0.2">
      <c r="A158">
        <f>ROW(Source!A83)</f>
        <v>83</v>
      </c>
      <c r="B158">
        <v>39612629</v>
      </c>
      <c r="C158">
        <v>39612826</v>
      </c>
      <c r="D158">
        <v>36807343</v>
      </c>
      <c r="E158">
        <v>1</v>
      </c>
      <c r="F158">
        <v>1</v>
      </c>
      <c r="G158">
        <v>1</v>
      </c>
      <c r="H158">
        <v>3</v>
      </c>
      <c r="I158" t="s">
        <v>86</v>
      </c>
      <c r="J158" t="s">
        <v>88</v>
      </c>
      <c r="K158" t="s">
        <v>87</v>
      </c>
      <c r="L158">
        <v>1339</v>
      </c>
      <c r="N158">
        <v>1007</v>
      </c>
      <c r="O158" t="s">
        <v>28</v>
      </c>
      <c r="P158" t="s">
        <v>28</v>
      </c>
      <c r="Q158">
        <v>1</v>
      </c>
      <c r="W158">
        <v>0</v>
      </c>
      <c r="X158">
        <v>-1970722706</v>
      </c>
      <c r="Y158">
        <v>0.05</v>
      </c>
      <c r="AA158">
        <v>2823.75</v>
      </c>
      <c r="AB158">
        <v>0</v>
      </c>
      <c r="AC158">
        <v>0</v>
      </c>
      <c r="AD158">
        <v>0</v>
      </c>
      <c r="AE158">
        <v>548.29999999999995</v>
      </c>
      <c r="AF158">
        <v>0</v>
      </c>
      <c r="AG158">
        <v>0</v>
      </c>
      <c r="AH158">
        <v>0</v>
      </c>
      <c r="AI158">
        <v>5.15</v>
      </c>
      <c r="AJ158">
        <v>1</v>
      </c>
      <c r="AK158">
        <v>1</v>
      </c>
      <c r="AL158">
        <v>1</v>
      </c>
      <c r="AN158">
        <v>0</v>
      </c>
      <c r="AO158">
        <v>0</v>
      </c>
      <c r="AP158">
        <v>0</v>
      </c>
      <c r="AQ158">
        <v>0</v>
      </c>
      <c r="AR158">
        <v>0</v>
      </c>
      <c r="AS158" t="s">
        <v>3</v>
      </c>
      <c r="AT158">
        <v>0.05</v>
      </c>
      <c r="AU158" t="s">
        <v>3</v>
      </c>
      <c r="AV158">
        <v>0</v>
      </c>
      <c r="AW158">
        <v>1</v>
      </c>
      <c r="AX158">
        <v>-1</v>
      </c>
      <c r="AY158">
        <v>0</v>
      </c>
      <c r="AZ158">
        <v>0</v>
      </c>
      <c r="BA158" t="s">
        <v>3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Y158*Source!I83</f>
        <v>1.0000000000000002E-2</v>
      </c>
      <c r="CY158">
        <f t="shared" si="21"/>
        <v>2823.75</v>
      </c>
      <c r="CZ158">
        <f t="shared" si="22"/>
        <v>548.29999999999995</v>
      </c>
      <c r="DA158">
        <f t="shared" si="23"/>
        <v>5.15</v>
      </c>
      <c r="DB158">
        <v>0</v>
      </c>
    </row>
    <row r="159" spans="1:106" x14ac:dyDescent="0.2">
      <c r="A159">
        <f>ROW(Source!A83)</f>
        <v>83</v>
      </c>
      <c r="B159">
        <v>39612629</v>
      </c>
      <c r="C159">
        <v>39612826</v>
      </c>
      <c r="D159">
        <v>36807374</v>
      </c>
      <c r="E159">
        <v>1</v>
      </c>
      <c r="F159">
        <v>1</v>
      </c>
      <c r="G159">
        <v>1</v>
      </c>
      <c r="H159">
        <v>3</v>
      </c>
      <c r="I159" t="s">
        <v>535</v>
      </c>
      <c r="J159" t="s">
        <v>536</v>
      </c>
      <c r="K159" t="s">
        <v>537</v>
      </c>
      <c r="L159">
        <v>1339</v>
      </c>
      <c r="N159">
        <v>1007</v>
      </c>
      <c r="O159" t="s">
        <v>28</v>
      </c>
      <c r="P159" t="s">
        <v>28</v>
      </c>
      <c r="Q159">
        <v>1</v>
      </c>
      <c r="W159">
        <v>0</v>
      </c>
      <c r="X159">
        <v>-861814431</v>
      </c>
      <c r="Y159">
        <v>1.9</v>
      </c>
      <c r="AA159">
        <v>2676.97</v>
      </c>
      <c r="AB159">
        <v>0</v>
      </c>
      <c r="AC159">
        <v>0</v>
      </c>
      <c r="AD159">
        <v>0</v>
      </c>
      <c r="AE159">
        <v>519.79999999999995</v>
      </c>
      <c r="AF159">
        <v>0</v>
      </c>
      <c r="AG159">
        <v>0</v>
      </c>
      <c r="AH159">
        <v>0</v>
      </c>
      <c r="AI159">
        <v>5.15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3</v>
      </c>
      <c r="AT159">
        <v>1.9</v>
      </c>
      <c r="AU159" t="s">
        <v>3</v>
      </c>
      <c r="AV159">
        <v>0</v>
      </c>
      <c r="AW159">
        <v>2</v>
      </c>
      <c r="AX159">
        <v>39612861</v>
      </c>
      <c r="AY159">
        <v>1</v>
      </c>
      <c r="AZ159">
        <v>0</v>
      </c>
      <c r="BA159">
        <v>150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Y159*Source!I83</f>
        <v>0.38</v>
      </c>
      <c r="CY159">
        <f t="shared" si="21"/>
        <v>2676.97</v>
      </c>
      <c r="CZ159">
        <f t="shared" si="22"/>
        <v>519.79999999999995</v>
      </c>
      <c r="DA159">
        <f t="shared" si="23"/>
        <v>5.15</v>
      </c>
      <c r="DB159">
        <v>0</v>
      </c>
    </row>
    <row r="160" spans="1:106" x14ac:dyDescent="0.2">
      <c r="A160">
        <f>ROW(Source!A83)</f>
        <v>83</v>
      </c>
      <c r="B160">
        <v>39612629</v>
      </c>
      <c r="C160">
        <v>39612826</v>
      </c>
      <c r="D160">
        <v>36808333</v>
      </c>
      <c r="E160">
        <v>1</v>
      </c>
      <c r="F160">
        <v>1</v>
      </c>
      <c r="G160">
        <v>1</v>
      </c>
      <c r="H160">
        <v>3</v>
      </c>
      <c r="I160" t="s">
        <v>97</v>
      </c>
      <c r="J160" t="s">
        <v>100</v>
      </c>
      <c r="K160" t="s">
        <v>98</v>
      </c>
      <c r="L160">
        <v>1354</v>
      </c>
      <c r="N160">
        <v>1010</v>
      </c>
      <c r="O160" t="s">
        <v>99</v>
      </c>
      <c r="P160" t="s">
        <v>99</v>
      </c>
      <c r="Q160">
        <v>1</v>
      </c>
      <c r="W160">
        <v>0</v>
      </c>
      <c r="X160">
        <v>1676197869</v>
      </c>
      <c r="Y160">
        <v>10</v>
      </c>
      <c r="AA160">
        <v>5040.3599999999997</v>
      </c>
      <c r="AB160">
        <v>0</v>
      </c>
      <c r="AC160">
        <v>0</v>
      </c>
      <c r="AD160">
        <v>0</v>
      </c>
      <c r="AE160">
        <v>978.71</v>
      </c>
      <c r="AF160">
        <v>0</v>
      </c>
      <c r="AG160">
        <v>0</v>
      </c>
      <c r="AH160">
        <v>0</v>
      </c>
      <c r="AI160">
        <v>5.15</v>
      </c>
      <c r="AJ160">
        <v>1</v>
      </c>
      <c r="AK160">
        <v>1</v>
      </c>
      <c r="AL160">
        <v>1</v>
      </c>
      <c r="AN160">
        <v>0</v>
      </c>
      <c r="AO160">
        <v>0</v>
      </c>
      <c r="AP160">
        <v>0</v>
      </c>
      <c r="AQ160">
        <v>0</v>
      </c>
      <c r="AR160">
        <v>0</v>
      </c>
      <c r="AS160" t="s">
        <v>3</v>
      </c>
      <c r="AT160">
        <v>10</v>
      </c>
      <c r="AU160" t="s">
        <v>3</v>
      </c>
      <c r="AV160">
        <v>0</v>
      </c>
      <c r="AW160">
        <v>1</v>
      </c>
      <c r="AX160">
        <v>-1</v>
      </c>
      <c r="AY160">
        <v>0</v>
      </c>
      <c r="AZ160">
        <v>0</v>
      </c>
      <c r="BA160" t="s">
        <v>3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Y160*Source!I83</f>
        <v>2</v>
      </c>
      <c r="CY160">
        <f t="shared" si="21"/>
        <v>5040.3599999999997</v>
      </c>
      <c r="CZ160">
        <f t="shared" si="22"/>
        <v>978.71</v>
      </c>
      <c r="DA160">
        <f t="shared" si="23"/>
        <v>5.15</v>
      </c>
      <c r="DB160">
        <v>0</v>
      </c>
    </row>
    <row r="161" spans="1:106" x14ac:dyDescent="0.2">
      <c r="A161">
        <f>ROW(Source!A83)</f>
        <v>83</v>
      </c>
      <c r="B161">
        <v>39612629</v>
      </c>
      <c r="C161">
        <v>39612826</v>
      </c>
      <c r="D161">
        <v>36796619</v>
      </c>
      <c r="E161">
        <v>17</v>
      </c>
      <c r="F161">
        <v>1</v>
      </c>
      <c r="G161">
        <v>1</v>
      </c>
      <c r="H161">
        <v>3</v>
      </c>
      <c r="I161" t="s">
        <v>126</v>
      </c>
      <c r="J161" t="s">
        <v>3</v>
      </c>
      <c r="K161" t="s">
        <v>127</v>
      </c>
      <c r="L161">
        <v>1356</v>
      </c>
      <c r="N161">
        <v>1010</v>
      </c>
      <c r="O161" t="s">
        <v>128</v>
      </c>
      <c r="P161" t="s">
        <v>128</v>
      </c>
      <c r="Q161">
        <v>1000</v>
      </c>
      <c r="W161">
        <v>0</v>
      </c>
      <c r="X161">
        <v>-1264972923</v>
      </c>
      <c r="Y161">
        <v>3.5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5.15</v>
      </c>
      <c r="AJ161">
        <v>1</v>
      </c>
      <c r="AK161">
        <v>1</v>
      </c>
      <c r="AL161">
        <v>1</v>
      </c>
      <c r="AN161">
        <v>0</v>
      </c>
      <c r="AO161">
        <v>0</v>
      </c>
      <c r="AP161">
        <v>0</v>
      </c>
      <c r="AQ161">
        <v>0</v>
      </c>
      <c r="AR161">
        <v>0</v>
      </c>
      <c r="AS161" t="s">
        <v>3</v>
      </c>
      <c r="AT161">
        <v>3.5</v>
      </c>
      <c r="AU161" t="s">
        <v>3</v>
      </c>
      <c r="AV161">
        <v>0</v>
      </c>
      <c r="AW161">
        <v>2</v>
      </c>
      <c r="AX161">
        <v>39612862</v>
      </c>
      <c r="AY161">
        <v>1</v>
      </c>
      <c r="AZ161">
        <v>0</v>
      </c>
      <c r="BA161">
        <v>151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Y161*Source!I83</f>
        <v>0.70000000000000007</v>
      </c>
      <c r="CY161">
        <f t="shared" si="21"/>
        <v>0</v>
      </c>
      <c r="CZ161">
        <f t="shared" si="22"/>
        <v>0</v>
      </c>
      <c r="DA161">
        <f t="shared" si="23"/>
        <v>5.15</v>
      </c>
      <c r="DB161">
        <v>0</v>
      </c>
    </row>
    <row r="162" spans="1:106" x14ac:dyDescent="0.2">
      <c r="A162">
        <f>ROW(Source!A83)</f>
        <v>83</v>
      </c>
      <c r="B162">
        <v>39612629</v>
      </c>
      <c r="C162">
        <v>39612826</v>
      </c>
      <c r="D162">
        <v>36821310</v>
      </c>
      <c r="E162">
        <v>1</v>
      </c>
      <c r="F162">
        <v>1</v>
      </c>
      <c r="G162">
        <v>1</v>
      </c>
      <c r="H162">
        <v>3</v>
      </c>
      <c r="I162" t="s">
        <v>130</v>
      </c>
      <c r="J162" t="s">
        <v>132</v>
      </c>
      <c r="K162" t="s">
        <v>131</v>
      </c>
      <c r="L162">
        <v>1356</v>
      </c>
      <c r="N162">
        <v>1010</v>
      </c>
      <c r="O162" t="s">
        <v>128</v>
      </c>
      <c r="P162" t="s">
        <v>128</v>
      </c>
      <c r="Q162">
        <v>1000</v>
      </c>
      <c r="W162">
        <v>0</v>
      </c>
      <c r="X162">
        <v>-2138235231</v>
      </c>
      <c r="Y162">
        <v>3.5</v>
      </c>
      <c r="AA162">
        <v>8962.0300000000007</v>
      </c>
      <c r="AB162">
        <v>0</v>
      </c>
      <c r="AC162">
        <v>0</v>
      </c>
      <c r="AD162">
        <v>0</v>
      </c>
      <c r="AE162">
        <v>1740.2</v>
      </c>
      <c r="AF162">
        <v>0</v>
      </c>
      <c r="AG162">
        <v>0</v>
      </c>
      <c r="AH162">
        <v>0</v>
      </c>
      <c r="AI162">
        <v>5.15</v>
      </c>
      <c r="AJ162">
        <v>1</v>
      </c>
      <c r="AK162">
        <v>1</v>
      </c>
      <c r="AL162">
        <v>1</v>
      </c>
      <c r="AN162">
        <v>0</v>
      </c>
      <c r="AO162">
        <v>0</v>
      </c>
      <c r="AP162">
        <v>0</v>
      </c>
      <c r="AQ162">
        <v>0</v>
      </c>
      <c r="AR162">
        <v>0</v>
      </c>
      <c r="AS162" t="s">
        <v>3</v>
      </c>
      <c r="AT162">
        <v>3.5</v>
      </c>
      <c r="AU162" t="s">
        <v>3</v>
      </c>
      <c r="AV162">
        <v>0</v>
      </c>
      <c r="AW162">
        <v>1</v>
      </c>
      <c r="AX162">
        <v>-1</v>
      </c>
      <c r="AY162">
        <v>0</v>
      </c>
      <c r="AZ162">
        <v>0</v>
      </c>
      <c r="BA162" t="s">
        <v>3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Y162*Source!I83</f>
        <v>0.70000000000000007</v>
      </c>
      <c r="CY162">
        <f t="shared" si="21"/>
        <v>8962.0300000000007</v>
      </c>
      <c r="CZ162">
        <f t="shared" si="22"/>
        <v>1740.2</v>
      </c>
      <c r="DA162">
        <f t="shared" si="23"/>
        <v>5.15</v>
      </c>
      <c r="DB162">
        <v>0</v>
      </c>
    </row>
    <row r="163" spans="1:106" x14ac:dyDescent="0.2">
      <c r="A163">
        <f>ROW(Source!A83)</f>
        <v>83</v>
      </c>
      <c r="B163">
        <v>39612629</v>
      </c>
      <c r="C163">
        <v>39612826</v>
      </c>
      <c r="D163">
        <v>39169932</v>
      </c>
      <c r="E163">
        <v>17</v>
      </c>
      <c r="F163">
        <v>1</v>
      </c>
      <c r="G163">
        <v>1</v>
      </c>
      <c r="H163">
        <v>3</v>
      </c>
      <c r="I163" t="s">
        <v>135</v>
      </c>
      <c r="J163" t="s">
        <v>3</v>
      </c>
      <c r="K163" t="s">
        <v>136</v>
      </c>
      <c r="L163">
        <v>1354</v>
      </c>
      <c r="N163">
        <v>1010</v>
      </c>
      <c r="O163" t="s">
        <v>99</v>
      </c>
      <c r="P163" t="s">
        <v>99</v>
      </c>
      <c r="Q163">
        <v>1</v>
      </c>
      <c r="W163">
        <v>0</v>
      </c>
      <c r="X163">
        <v>2016583562</v>
      </c>
      <c r="Y163">
        <v>10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5.15</v>
      </c>
      <c r="AJ163">
        <v>1</v>
      </c>
      <c r="AK163">
        <v>1</v>
      </c>
      <c r="AL163">
        <v>1</v>
      </c>
      <c r="AN163">
        <v>1</v>
      </c>
      <c r="AO163">
        <v>0</v>
      </c>
      <c r="AP163">
        <v>0</v>
      </c>
      <c r="AQ163">
        <v>0</v>
      </c>
      <c r="AR163">
        <v>0</v>
      </c>
      <c r="AS163" t="s">
        <v>3</v>
      </c>
      <c r="AT163">
        <v>10</v>
      </c>
      <c r="AU163" t="s">
        <v>3</v>
      </c>
      <c r="AV163">
        <v>0</v>
      </c>
      <c r="AW163">
        <v>2</v>
      </c>
      <c r="AX163">
        <v>39612863</v>
      </c>
      <c r="AY163">
        <v>1</v>
      </c>
      <c r="AZ163">
        <v>6144</v>
      </c>
      <c r="BA163">
        <v>152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Y163*Source!I83</f>
        <v>2</v>
      </c>
      <c r="CY163">
        <f t="shared" si="21"/>
        <v>0</v>
      </c>
      <c r="CZ163">
        <f t="shared" si="22"/>
        <v>0</v>
      </c>
      <c r="DA163">
        <f t="shared" si="23"/>
        <v>5.15</v>
      </c>
      <c r="DB163">
        <v>0</v>
      </c>
    </row>
    <row r="164" spans="1:106" x14ac:dyDescent="0.2">
      <c r="A164">
        <f>ROW(Source!A83)</f>
        <v>83</v>
      </c>
      <c r="B164">
        <v>39612629</v>
      </c>
      <c r="C164">
        <v>39612826</v>
      </c>
      <c r="D164">
        <v>36824178</v>
      </c>
      <c r="E164">
        <v>1</v>
      </c>
      <c r="F164">
        <v>1</v>
      </c>
      <c r="G164">
        <v>1</v>
      </c>
      <c r="H164">
        <v>3</v>
      </c>
      <c r="I164" t="s">
        <v>107</v>
      </c>
      <c r="J164" t="s">
        <v>109</v>
      </c>
      <c r="K164" t="s">
        <v>108</v>
      </c>
      <c r="L164">
        <v>1354</v>
      </c>
      <c r="N164">
        <v>1010</v>
      </c>
      <c r="O164" t="s">
        <v>99</v>
      </c>
      <c r="P164" t="s">
        <v>99</v>
      </c>
      <c r="Q164">
        <v>1</v>
      </c>
      <c r="W164">
        <v>0</v>
      </c>
      <c r="X164">
        <v>737802747</v>
      </c>
      <c r="Y164">
        <v>10</v>
      </c>
      <c r="AA164">
        <v>3069.61</v>
      </c>
      <c r="AB164">
        <v>0</v>
      </c>
      <c r="AC164">
        <v>0</v>
      </c>
      <c r="AD164">
        <v>0</v>
      </c>
      <c r="AE164">
        <v>596.04</v>
      </c>
      <c r="AF164">
        <v>0</v>
      </c>
      <c r="AG164">
        <v>0</v>
      </c>
      <c r="AH164">
        <v>0</v>
      </c>
      <c r="AI164">
        <v>5.15</v>
      </c>
      <c r="AJ164">
        <v>1</v>
      </c>
      <c r="AK164">
        <v>1</v>
      </c>
      <c r="AL164">
        <v>1</v>
      </c>
      <c r="AN164">
        <v>0</v>
      </c>
      <c r="AO164">
        <v>0</v>
      </c>
      <c r="AP164">
        <v>0</v>
      </c>
      <c r="AQ164">
        <v>0</v>
      </c>
      <c r="AR164">
        <v>0</v>
      </c>
      <c r="AS164" t="s">
        <v>3</v>
      </c>
      <c r="AT164">
        <v>10</v>
      </c>
      <c r="AU164" t="s">
        <v>3</v>
      </c>
      <c r="AV164">
        <v>0</v>
      </c>
      <c r="AW164">
        <v>1</v>
      </c>
      <c r="AX164">
        <v>-1</v>
      </c>
      <c r="AY164">
        <v>0</v>
      </c>
      <c r="AZ164">
        <v>0</v>
      </c>
      <c r="BA164" t="s">
        <v>3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Y164*Source!I83</f>
        <v>2</v>
      </c>
      <c r="CY164">
        <f t="shared" si="21"/>
        <v>3069.61</v>
      </c>
      <c r="CZ164">
        <f t="shared" si="22"/>
        <v>596.04</v>
      </c>
      <c r="DA164">
        <f t="shared" si="23"/>
        <v>5.15</v>
      </c>
      <c r="DB164">
        <v>0</v>
      </c>
    </row>
    <row r="165" spans="1:106" x14ac:dyDescent="0.2">
      <c r="A165">
        <f>ROW(Source!A102)</f>
        <v>102</v>
      </c>
      <c r="B165">
        <v>39612628</v>
      </c>
      <c r="C165">
        <v>39612872</v>
      </c>
      <c r="D165">
        <v>37066717</v>
      </c>
      <c r="E165">
        <v>1</v>
      </c>
      <c r="F165">
        <v>1</v>
      </c>
      <c r="G165">
        <v>1</v>
      </c>
      <c r="H165">
        <v>1</v>
      </c>
      <c r="I165" t="s">
        <v>541</v>
      </c>
      <c r="J165" t="s">
        <v>3</v>
      </c>
      <c r="K165" t="s">
        <v>542</v>
      </c>
      <c r="L165">
        <v>1191</v>
      </c>
      <c r="N165">
        <v>1013</v>
      </c>
      <c r="O165" t="s">
        <v>474</v>
      </c>
      <c r="P165" t="s">
        <v>474</v>
      </c>
      <c r="Q165">
        <v>1</v>
      </c>
      <c r="W165">
        <v>0</v>
      </c>
      <c r="X165">
        <v>-509590494</v>
      </c>
      <c r="Y165">
        <v>11.729999999999999</v>
      </c>
      <c r="AA165">
        <v>0</v>
      </c>
      <c r="AB165">
        <v>0</v>
      </c>
      <c r="AC165">
        <v>0</v>
      </c>
      <c r="AD165">
        <v>8.17</v>
      </c>
      <c r="AE165">
        <v>0</v>
      </c>
      <c r="AF165">
        <v>0</v>
      </c>
      <c r="AG165">
        <v>0</v>
      </c>
      <c r="AH165">
        <v>8.17</v>
      </c>
      <c r="AI165">
        <v>1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1</v>
      </c>
      <c r="AQ165">
        <v>0</v>
      </c>
      <c r="AR165">
        <v>0</v>
      </c>
      <c r="AS165" t="s">
        <v>3</v>
      </c>
      <c r="AT165">
        <v>10.199999999999999</v>
      </c>
      <c r="AU165" t="s">
        <v>18</v>
      </c>
      <c r="AV165">
        <v>1</v>
      </c>
      <c r="AW165">
        <v>2</v>
      </c>
      <c r="AX165">
        <v>39612878</v>
      </c>
      <c r="AY165">
        <v>1</v>
      </c>
      <c r="AZ165">
        <v>0</v>
      </c>
      <c r="BA165">
        <v>153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Y165*Source!I102</f>
        <v>146.62499999999997</v>
      </c>
      <c r="CY165">
        <f>AD165</f>
        <v>8.17</v>
      </c>
      <c r="CZ165">
        <f>AH165</f>
        <v>8.17</v>
      </c>
      <c r="DA165">
        <f>AL165</f>
        <v>1</v>
      </c>
      <c r="DB165">
        <v>0</v>
      </c>
    </row>
    <row r="166" spans="1:106" x14ac:dyDescent="0.2">
      <c r="A166">
        <f>ROW(Source!A102)</f>
        <v>102</v>
      </c>
      <c r="B166">
        <v>39612628</v>
      </c>
      <c r="C166">
        <v>39612872</v>
      </c>
      <c r="D166">
        <v>37064876</v>
      </c>
      <c r="E166">
        <v>1</v>
      </c>
      <c r="F166">
        <v>1</v>
      </c>
      <c r="G166">
        <v>1</v>
      </c>
      <c r="H166">
        <v>1</v>
      </c>
      <c r="I166" t="s">
        <v>479</v>
      </c>
      <c r="J166" t="s">
        <v>3</v>
      </c>
      <c r="K166" t="s">
        <v>480</v>
      </c>
      <c r="L166">
        <v>1191</v>
      </c>
      <c r="N166">
        <v>1013</v>
      </c>
      <c r="O166" t="s">
        <v>474</v>
      </c>
      <c r="P166" t="s">
        <v>474</v>
      </c>
      <c r="Q166">
        <v>1</v>
      </c>
      <c r="W166">
        <v>0</v>
      </c>
      <c r="X166">
        <v>-1417349443</v>
      </c>
      <c r="Y166">
        <v>0.35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1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3</v>
      </c>
      <c r="AT166">
        <v>0.35</v>
      </c>
      <c r="AU166" t="s">
        <v>3</v>
      </c>
      <c r="AV166">
        <v>2</v>
      </c>
      <c r="AW166">
        <v>2</v>
      </c>
      <c r="AX166">
        <v>39612879</v>
      </c>
      <c r="AY166">
        <v>1</v>
      </c>
      <c r="AZ166">
        <v>2048</v>
      </c>
      <c r="BA166">
        <v>154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Y166*Source!I102</f>
        <v>4.375</v>
      </c>
      <c r="CY166">
        <f>AD166</f>
        <v>0</v>
      </c>
      <c r="CZ166">
        <f>AH166</f>
        <v>0</v>
      </c>
      <c r="DA166">
        <f>AL166</f>
        <v>1</v>
      </c>
      <c r="DB166">
        <v>0</v>
      </c>
    </row>
    <row r="167" spans="1:106" x14ac:dyDescent="0.2">
      <c r="A167">
        <f>ROW(Source!A102)</f>
        <v>102</v>
      </c>
      <c r="B167">
        <v>39612628</v>
      </c>
      <c r="C167">
        <v>39612872</v>
      </c>
      <c r="D167">
        <v>36882383</v>
      </c>
      <c r="E167">
        <v>1</v>
      </c>
      <c r="F167">
        <v>1</v>
      </c>
      <c r="G167">
        <v>1</v>
      </c>
      <c r="H167">
        <v>2</v>
      </c>
      <c r="I167" t="s">
        <v>512</v>
      </c>
      <c r="J167" t="s">
        <v>513</v>
      </c>
      <c r="K167" t="s">
        <v>514</v>
      </c>
      <c r="L167">
        <v>1368</v>
      </c>
      <c r="N167">
        <v>1011</v>
      </c>
      <c r="O167" t="s">
        <v>484</v>
      </c>
      <c r="P167" t="s">
        <v>484</v>
      </c>
      <c r="Q167">
        <v>1</v>
      </c>
      <c r="W167">
        <v>0</v>
      </c>
      <c r="X167">
        <v>1225731627</v>
      </c>
      <c r="Y167">
        <v>0.4375</v>
      </c>
      <c r="AA167">
        <v>0</v>
      </c>
      <c r="AB167">
        <v>89.99</v>
      </c>
      <c r="AC167">
        <v>10.06</v>
      </c>
      <c r="AD167">
        <v>0</v>
      </c>
      <c r="AE167">
        <v>0</v>
      </c>
      <c r="AF167">
        <v>89.99</v>
      </c>
      <c r="AG167">
        <v>10.06</v>
      </c>
      <c r="AH167">
        <v>0</v>
      </c>
      <c r="AI167">
        <v>1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1</v>
      </c>
      <c r="AQ167">
        <v>0</v>
      </c>
      <c r="AR167">
        <v>0</v>
      </c>
      <c r="AS167" t="s">
        <v>3</v>
      </c>
      <c r="AT167">
        <v>0.35</v>
      </c>
      <c r="AU167" t="s">
        <v>17</v>
      </c>
      <c r="AV167">
        <v>0</v>
      </c>
      <c r="AW167">
        <v>2</v>
      </c>
      <c r="AX167">
        <v>39612880</v>
      </c>
      <c r="AY167">
        <v>1</v>
      </c>
      <c r="AZ167">
        <v>0</v>
      </c>
      <c r="BA167">
        <v>155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Y167*Source!I102</f>
        <v>5.46875</v>
      </c>
      <c r="CY167">
        <f>AB167</f>
        <v>89.99</v>
      </c>
      <c r="CZ167">
        <f>AF167</f>
        <v>89.99</v>
      </c>
      <c r="DA167">
        <f>AJ167</f>
        <v>1</v>
      </c>
      <c r="DB167">
        <v>0</v>
      </c>
    </row>
    <row r="168" spans="1:106" x14ac:dyDescent="0.2">
      <c r="A168">
        <f>ROW(Source!A102)</f>
        <v>102</v>
      </c>
      <c r="B168">
        <v>39612628</v>
      </c>
      <c r="C168">
        <v>39612872</v>
      </c>
      <c r="D168">
        <v>36796087</v>
      </c>
      <c r="E168">
        <v>17</v>
      </c>
      <c r="F168">
        <v>1</v>
      </c>
      <c r="G168">
        <v>1</v>
      </c>
      <c r="H168">
        <v>3</v>
      </c>
      <c r="I168" t="s">
        <v>76</v>
      </c>
      <c r="J168" t="s">
        <v>3</v>
      </c>
      <c r="K168" t="s">
        <v>77</v>
      </c>
      <c r="L168">
        <v>1339</v>
      </c>
      <c r="N168">
        <v>1007</v>
      </c>
      <c r="O168" t="s">
        <v>28</v>
      </c>
      <c r="P168" t="s">
        <v>28</v>
      </c>
      <c r="Q168">
        <v>1</v>
      </c>
      <c r="W168">
        <v>0</v>
      </c>
      <c r="X168">
        <v>220090467</v>
      </c>
      <c r="Y168">
        <v>11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1</v>
      </c>
      <c r="AJ168">
        <v>1</v>
      </c>
      <c r="AK168">
        <v>1</v>
      </c>
      <c r="AL168">
        <v>1</v>
      </c>
      <c r="AN168">
        <v>0</v>
      </c>
      <c r="AO168">
        <v>0</v>
      </c>
      <c r="AP168">
        <v>0</v>
      </c>
      <c r="AQ168">
        <v>0</v>
      </c>
      <c r="AR168">
        <v>0</v>
      </c>
      <c r="AS168" t="s">
        <v>3</v>
      </c>
      <c r="AT168">
        <v>11</v>
      </c>
      <c r="AU168" t="s">
        <v>3</v>
      </c>
      <c r="AV168">
        <v>0</v>
      </c>
      <c r="AW168">
        <v>2</v>
      </c>
      <c r="AX168">
        <v>39612881</v>
      </c>
      <c r="AY168">
        <v>1</v>
      </c>
      <c r="AZ168">
        <v>0</v>
      </c>
      <c r="BA168">
        <v>156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Y168*Source!I102</f>
        <v>137.5</v>
      </c>
      <c r="CY168">
        <f>AA168</f>
        <v>0</v>
      </c>
      <c r="CZ168">
        <f>AE168</f>
        <v>0</v>
      </c>
      <c r="DA168">
        <f>AI168</f>
        <v>1</v>
      </c>
      <c r="DB168">
        <v>0</v>
      </c>
    </row>
    <row r="169" spans="1:106" x14ac:dyDescent="0.2">
      <c r="A169">
        <f>ROW(Source!A102)</f>
        <v>102</v>
      </c>
      <c r="B169">
        <v>39612628</v>
      </c>
      <c r="C169">
        <v>39612872</v>
      </c>
      <c r="D169">
        <v>36806289</v>
      </c>
      <c r="E169">
        <v>1</v>
      </c>
      <c r="F169">
        <v>1</v>
      </c>
      <c r="G169">
        <v>1</v>
      </c>
      <c r="H169">
        <v>3</v>
      </c>
      <c r="I169" t="s">
        <v>79</v>
      </c>
      <c r="J169" t="s">
        <v>81</v>
      </c>
      <c r="K169" t="s">
        <v>80</v>
      </c>
      <c r="L169">
        <v>1339</v>
      </c>
      <c r="N169">
        <v>1007</v>
      </c>
      <c r="O169" t="s">
        <v>28</v>
      </c>
      <c r="P169" t="s">
        <v>28</v>
      </c>
      <c r="Q169">
        <v>1</v>
      </c>
      <c r="W169">
        <v>0</v>
      </c>
      <c r="X169">
        <v>-35545874</v>
      </c>
      <c r="Y169">
        <v>11</v>
      </c>
      <c r="AA169">
        <v>55.26</v>
      </c>
      <c r="AB169">
        <v>0</v>
      </c>
      <c r="AC169">
        <v>0</v>
      </c>
      <c r="AD169">
        <v>0</v>
      </c>
      <c r="AE169">
        <v>55.26</v>
      </c>
      <c r="AF169">
        <v>0</v>
      </c>
      <c r="AG169">
        <v>0</v>
      </c>
      <c r="AH169">
        <v>0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0</v>
      </c>
      <c r="AP169">
        <v>0</v>
      </c>
      <c r="AQ169">
        <v>0</v>
      </c>
      <c r="AR169">
        <v>0</v>
      </c>
      <c r="AS169" t="s">
        <v>3</v>
      </c>
      <c r="AT169">
        <v>11</v>
      </c>
      <c r="AU169" t="s">
        <v>3</v>
      </c>
      <c r="AV169">
        <v>0</v>
      </c>
      <c r="AW169">
        <v>1</v>
      </c>
      <c r="AX169">
        <v>-1</v>
      </c>
      <c r="AY169">
        <v>0</v>
      </c>
      <c r="AZ169">
        <v>0</v>
      </c>
      <c r="BA169" t="s">
        <v>3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Y169*Source!I102</f>
        <v>137.5</v>
      </c>
      <c r="CY169">
        <f>AA169</f>
        <v>55.26</v>
      </c>
      <c r="CZ169">
        <f>AE169</f>
        <v>55.26</v>
      </c>
      <c r="DA169">
        <f>AI169</f>
        <v>1</v>
      </c>
      <c r="DB169">
        <v>0</v>
      </c>
    </row>
    <row r="170" spans="1:106" x14ac:dyDescent="0.2">
      <c r="A170">
        <f>ROW(Source!A103)</f>
        <v>103</v>
      </c>
      <c r="B170">
        <v>39612629</v>
      </c>
      <c r="C170">
        <v>39612872</v>
      </c>
      <c r="D170">
        <v>37066717</v>
      </c>
      <c r="E170">
        <v>1</v>
      </c>
      <c r="F170">
        <v>1</v>
      </c>
      <c r="G170">
        <v>1</v>
      </c>
      <c r="H170">
        <v>1</v>
      </c>
      <c r="I170" t="s">
        <v>541</v>
      </c>
      <c r="J170" t="s">
        <v>3</v>
      </c>
      <c r="K170" t="s">
        <v>542</v>
      </c>
      <c r="L170">
        <v>1191</v>
      </c>
      <c r="N170">
        <v>1013</v>
      </c>
      <c r="O170" t="s">
        <v>474</v>
      </c>
      <c r="P170" t="s">
        <v>474</v>
      </c>
      <c r="Q170">
        <v>1</v>
      </c>
      <c r="W170">
        <v>0</v>
      </c>
      <c r="X170">
        <v>-509590494</v>
      </c>
      <c r="Y170">
        <v>11.729999999999999</v>
      </c>
      <c r="AA170">
        <v>0</v>
      </c>
      <c r="AB170">
        <v>0</v>
      </c>
      <c r="AC170">
        <v>0</v>
      </c>
      <c r="AD170">
        <v>42.08</v>
      </c>
      <c r="AE170">
        <v>0</v>
      </c>
      <c r="AF170">
        <v>0</v>
      </c>
      <c r="AG170">
        <v>0</v>
      </c>
      <c r="AH170">
        <v>8.17</v>
      </c>
      <c r="AI170">
        <v>1</v>
      </c>
      <c r="AJ170">
        <v>1</v>
      </c>
      <c r="AK170">
        <v>1</v>
      </c>
      <c r="AL170">
        <v>5.15</v>
      </c>
      <c r="AN170">
        <v>0</v>
      </c>
      <c r="AO170">
        <v>1</v>
      </c>
      <c r="AP170">
        <v>1</v>
      </c>
      <c r="AQ170">
        <v>0</v>
      </c>
      <c r="AR170">
        <v>0</v>
      </c>
      <c r="AS170" t="s">
        <v>3</v>
      </c>
      <c r="AT170">
        <v>10.199999999999999</v>
      </c>
      <c r="AU170" t="s">
        <v>18</v>
      </c>
      <c r="AV170">
        <v>1</v>
      </c>
      <c r="AW170">
        <v>2</v>
      </c>
      <c r="AX170">
        <v>39612878</v>
      </c>
      <c r="AY170">
        <v>1</v>
      </c>
      <c r="AZ170">
        <v>0</v>
      </c>
      <c r="BA170">
        <v>157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Y170*Source!I103</f>
        <v>146.62499999999997</v>
      </c>
      <c r="CY170">
        <f>AD170</f>
        <v>42.08</v>
      </c>
      <c r="CZ170">
        <f>AH170</f>
        <v>8.17</v>
      </c>
      <c r="DA170">
        <f>AL170</f>
        <v>5.15</v>
      </c>
      <c r="DB170">
        <v>0</v>
      </c>
    </row>
    <row r="171" spans="1:106" x14ac:dyDescent="0.2">
      <c r="A171">
        <f>ROW(Source!A103)</f>
        <v>103</v>
      </c>
      <c r="B171">
        <v>39612629</v>
      </c>
      <c r="C171">
        <v>39612872</v>
      </c>
      <c r="D171">
        <v>37064876</v>
      </c>
      <c r="E171">
        <v>1</v>
      </c>
      <c r="F171">
        <v>1</v>
      </c>
      <c r="G171">
        <v>1</v>
      </c>
      <c r="H171">
        <v>1</v>
      </c>
      <c r="I171" t="s">
        <v>479</v>
      </c>
      <c r="J171" t="s">
        <v>3</v>
      </c>
      <c r="K171" t="s">
        <v>480</v>
      </c>
      <c r="L171">
        <v>1191</v>
      </c>
      <c r="N171">
        <v>1013</v>
      </c>
      <c r="O171" t="s">
        <v>474</v>
      </c>
      <c r="P171" t="s">
        <v>474</v>
      </c>
      <c r="Q171">
        <v>1</v>
      </c>
      <c r="W171">
        <v>0</v>
      </c>
      <c r="X171">
        <v>-1417349443</v>
      </c>
      <c r="Y171">
        <v>0.35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5.15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3</v>
      </c>
      <c r="AT171">
        <v>0.35</v>
      </c>
      <c r="AU171" t="s">
        <v>3</v>
      </c>
      <c r="AV171">
        <v>2</v>
      </c>
      <c r="AW171">
        <v>2</v>
      </c>
      <c r="AX171">
        <v>39612879</v>
      </c>
      <c r="AY171">
        <v>1</v>
      </c>
      <c r="AZ171">
        <v>2048</v>
      </c>
      <c r="BA171">
        <v>158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Y171*Source!I103</f>
        <v>4.375</v>
      </c>
      <c r="CY171">
        <f>AD171</f>
        <v>0</v>
      </c>
      <c r="CZ171">
        <f>AH171</f>
        <v>0</v>
      </c>
      <c r="DA171">
        <f>AL171</f>
        <v>1</v>
      </c>
      <c r="DB171">
        <v>0</v>
      </c>
    </row>
    <row r="172" spans="1:106" x14ac:dyDescent="0.2">
      <c r="A172">
        <f>ROW(Source!A103)</f>
        <v>103</v>
      </c>
      <c r="B172">
        <v>39612629</v>
      </c>
      <c r="C172">
        <v>39612872</v>
      </c>
      <c r="D172">
        <v>36882383</v>
      </c>
      <c r="E172">
        <v>1</v>
      </c>
      <c r="F172">
        <v>1</v>
      </c>
      <c r="G172">
        <v>1</v>
      </c>
      <c r="H172">
        <v>2</v>
      </c>
      <c r="I172" t="s">
        <v>512</v>
      </c>
      <c r="J172" t="s">
        <v>513</v>
      </c>
      <c r="K172" t="s">
        <v>514</v>
      </c>
      <c r="L172">
        <v>1368</v>
      </c>
      <c r="N172">
        <v>1011</v>
      </c>
      <c r="O172" t="s">
        <v>484</v>
      </c>
      <c r="P172" t="s">
        <v>484</v>
      </c>
      <c r="Q172">
        <v>1</v>
      </c>
      <c r="W172">
        <v>0</v>
      </c>
      <c r="X172">
        <v>1225731627</v>
      </c>
      <c r="Y172">
        <v>0.4375</v>
      </c>
      <c r="AA172">
        <v>0</v>
      </c>
      <c r="AB172">
        <v>463.45</v>
      </c>
      <c r="AC172">
        <v>10.06</v>
      </c>
      <c r="AD172">
        <v>0</v>
      </c>
      <c r="AE172">
        <v>0</v>
      </c>
      <c r="AF172">
        <v>89.99</v>
      </c>
      <c r="AG172">
        <v>10.06</v>
      </c>
      <c r="AH172">
        <v>0</v>
      </c>
      <c r="AI172">
        <v>1</v>
      </c>
      <c r="AJ172">
        <v>5.15</v>
      </c>
      <c r="AK172">
        <v>1</v>
      </c>
      <c r="AL172">
        <v>1</v>
      </c>
      <c r="AN172">
        <v>0</v>
      </c>
      <c r="AO172">
        <v>1</v>
      </c>
      <c r="AP172">
        <v>1</v>
      </c>
      <c r="AQ172">
        <v>0</v>
      </c>
      <c r="AR172">
        <v>0</v>
      </c>
      <c r="AS172" t="s">
        <v>3</v>
      </c>
      <c r="AT172">
        <v>0.35</v>
      </c>
      <c r="AU172" t="s">
        <v>17</v>
      </c>
      <c r="AV172">
        <v>0</v>
      </c>
      <c r="AW172">
        <v>2</v>
      </c>
      <c r="AX172">
        <v>39612880</v>
      </c>
      <c r="AY172">
        <v>1</v>
      </c>
      <c r="AZ172">
        <v>0</v>
      </c>
      <c r="BA172">
        <v>159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Y172*Source!I103</f>
        <v>5.46875</v>
      </c>
      <c r="CY172">
        <f>AB172</f>
        <v>463.45</v>
      </c>
      <c r="CZ172">
        <f>AF172</f>
        <v>89.99</v>
      </c>
      <c r="DA172">
        <f>AJ172</f>
        <v>5.15</v>
      </c>
      <c r="DB172">
        <v>0</v>
      </c>
    </row>
    <row r="173" spans="1:106" x14ac:dyDescent="0.2">
      <c r="A173">
        <f>ROW(Source!A103)</f>
        <v>103</v>
      </c>
      <c r="B173">
        <v>39612629</v>
      </c>
      <c r="C173">
        <v>39612872</v>
      </c>
      <c r="D173">
        <v>36796087</v>
      </c>
      <c r="E173">
        <v>17</v>
      </c>
      <c r="F173">
        <v>1</v>
      </c>
      <c r="G173">
        <v>1</v>
      </c>
      <c r="H173">
        <v>3</v>
      </c>
      <c r="I173" t="s">
        <v>76</v>
      </c>
      <c r="J173" t="s">
        <v>3</v>
      </c>
      <c r="K173" t="s">
        <v>77</v>
      </c>
      <c r="L173">
        <v>1339</v>
      </c>
      <c r="N173">
        <v>1007</v>
      </c>
      <c r="O173" t="s">
        <v>28</v>
      </c>
      <c r="P173" t="s">
        <v>28</v>
      </c>
      <c r="Q173">
        <v>1</v>
      </c>
      <c r="W173">
        <v>0</v>
      </c>
      <c r="X173">
        <v>220090467</v>
      </c>
      <c r="Y173">
        <v>11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5.15</v>
      </c>
      <c r="AJ173">
        <v>1</v>
      </c>
      <c r="AK173">
        <v>1</v>
      </c>
      <c r="AL173">
        <v>1</v>
      </c>
      <c r="AN173">
        <v>0</v>
      </c>
      <c r="AO173">
        <v>0</v>
      </c>
      <c r="AP173">
        <v>0</v>
      </c>
      <c r="AQ173">
        <v>0</v>
      </c>
      <c r="AR173">
        <v>0</v>
      </c>
      <c r="AS173" t="s">
        <v>3</v>
      </c>
      <c r="AT173">
        <v>11</v>
      </c>
      <c r="AU173" t="s">
        <v>3</v>
      </c>
      <c r="AV173">
        <v>0</v>
      </c>
      <c r="AW173">
        <v>2</v>
      </c>
      <c r="AX173">
        <v>39612881</v>
      </c>
      <c r="AY173">
        <v>1</v>
      </c>
      <c r="AZ173">
        <v>0</v>
      </c>
      <c r="BA173">
        <v>160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Y173*Source!I103</f>
        <v>137.5</v>
      </c>
      <c r="CY173">
        <f>AA173</f>
        <v>0</v>
      </c>
      <c r="CZ173">
        <f>AE173</f>
        <v>0</v>
      </c>
      <c r="DA173">
        <f>AI173</f>
        <v>5.15</v>
      </c>
      <c r="DB173">
        <v>0</v>
      </c>
    </row>
    <row r="174" spans="1:106" x14ac:dyDescent="0.2">
      <c r="A174">
        <f>ROW(Source!A103)</f>
        <v>103</v>
      </c>
      <c r="B174">
        <v>39612629</v>
      </c>
      <c r="C174">
        <v>39612872</v>
      </c>
      <c r="D174">
        <v>36806289</v>
      </c>
      <c r="E174">
        <v>1</v>
      </c>
      <c r="F174">
        <v>1</v>
      </c>
      <c r="G174">
        <v>1</v>
      </c>
      <c r="H174">
        <v>3</v>
      </c>
      <c r="I174" t="s">
        <v>79</v>
      </c>
      <c r="J174" t="s">
        <v>81</v>
      </c>
      <c r="K174" t="s">
        <v>80</v>
      </c>
      <c r="L174">
        <v>1339</v>
      </c>
      <c r="N174">
        <v>1007</v>
      </c>
      <c r="O174" t="s">
        <v>28</v>
      </c>
      <c r="P174" t="s">
        <v>28</v>
      </c>
      <c r="Q174">
        <v>1</v>
      </c>
      <c r="W174">
        <v>0</v>
      </c>
      <c r="X174">
        <v>-35545874</v>
      </c>
      <c r="Y174">
        <v>11</v>
      </c>
      <c r="AA174">
        <v>284.58999999999997</v>
      </c>
      <c r="AB174">
        <v>0</v>
      </c>
      <c r="AC174">
        <v>0</v>
      </c>
      <c r="AD174">
        <v>0</v>
      </c>
      <c r="AE174">
        <v>55.26</v>
      </c>
      <c r="AF174">
        <v>0</v>
      </c>
      <c r="AG174">
        <v>0</v>
      </c>
      <c r="AH174">
        <v>0</v>
      </c>
      <c r="AI174">
        <v>5.15</v>
      </c>
      <c r="AJ174">
        <v>1</v>
      </c>
      <c r="AK174">
        <v>1</v>
      </c>
      <c r="AL174">
        <v>1</v>
      </c>
      <c r="AN174">
        <v>0</v>
      </c>
      <c r="AO174">
        <v>0</v>
      </c>
      <c r="AP174">
        <v>0</v>
      </c>
      <c r="AQ174">
        <v>0</v>
      </c>
      <c r="AR174">
        <v>0</v>
      </c>
      <c r="AS174" t="s">
        <v>3</v>
      </c>
      <c r="AT174">
        <v>11</v>
      </c>
      <c r="AU174" t="s">
        <v>3</v>
      </c>
      <c r="AV174">
        <v>0</v>
      </c>
      <c r="AW174">
        <v>1</v>
      </c>
      <c r="AX174">
        <v>-1</v>
      </c>
      <c r="AY174">
        <v>0</v>
      </c>
      <c r="AZ174">
        <v>0</v>
      </c>
      <c r="BA174" t="s">
        <v>3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Y174*Source!I103</f>
        <v>137.5</v>
      </c>
      <c r="CY174">
        <f>AA174</f>
        <v>284.58999999999997</v>
      </c>
      <c r="CZ174">
        <f>AE174</f>
        <v>55.26</v>
      </c>
      <c r="DA174">
        <f>AI174</f>
        <v>5.15</v>
      </c>
      <c r="DB174">
        <v>0</v>
      </c>
    </row>
    <row r="175" spans="1:106" x14ac:dyDescent="0.2">
      <c r="A175">
        <f>ROW(Source!A108)</f>
        <v>108</v>
      </c>
      <c r="B175">
        <v>39612628</v>
      </c>
      <c r="C175">
        <v>39612884</v>
      </c>
      <c r="D175">
        <v>37066717</v>
      </c>
      <c r="E175">
        <v>1</v>
      </c>
      <c r="F175">
        <v>1</v>
      </c>
      <c r="G175">
        <v>1</v>
      </c>
      <c r="H175">
        <v>1</v>
      </c>
      <c r="I175" t="s">
        <v>541</v>
      </c>
      <c r="J175" t="s">
        <v>3</v>
      </c>
      <c r="K175" t="s">
        <v>542</v>
      </c>
      <c r="L175">
        <v>1191</v>
      </c>
      <c r="N175">
        <v>1013</v>
      </c>
      <c r="O175" t="s">
        <v>474</v>
      </c>
      <c r="P175" t="s">
        <v>474</v>
      </c>
      <c r="Q175">
        <v>1</v>
      </c>
      <c r="W175">
        <v>0</v>
      </c>
      <c r="X175">
        <v>-509590494</v>
      </c>
      <c r="Y175">
        <v>11.729999999999999</v>
      </c>
      <c r="AA175">
        <v>0</v>
      </c>
      <c r="AB175">
        <v>0</v>
      </c>
      <c r="AC175">
        <v>0</v>
      </c>
      <c r="AD175">
        <v>8.17</v>
      </c>
      <c r="AE175">
        <v>0</v>
      </c>
      <c r="AF175">
        <v>0</v>
      </c>
      <c r="AG175">
        <v>0</v>
      </c>
      <c r="AH175">
        <v>8.17</v>
      </c>
      <c r="AI175">
        <v>1</v>
      </c>
      <c r="AJ175">
        <v>1</v>
      </c>
      <c r="AK175">
        <v>1</v>
      </c>
      <c r="AL175">
        <v>1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3</v>
      </c>
      <c r="AT175">
        <v>10.199999999999999</v>
      </c>
      <c r="AU175" t="s">
        <v>18</v>
      </c>
      <c r="AV175">
        <v>1</v>
      </c>
      <c r="AW175">
        <v>2</v>
      </c>
      <c r="AX175">
        <v>39612889</v>
      </c>
      <c r="AY175">
        <v>1</v>
      </c>
      <c r="AZ175">
        <v>0</v>
      </c>
      <c r="BA175">
        <v>161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Y175*Source!I108</f>
        <v>99.704999999999984</v>
      </c>
      <c r="CY175">
        <f>AD175</f>
        <v>8.17</v>
      </c>
      <c r="CZ175">
        <f>AH175</f>
        <v>8.17</v>
      </c>
      <c r="DA175">
        <f>AL175</f>
        <v>1</v>
      </c>
      <c r="DB175">
        <v>0</v>
      </c>
    </row>
    <row r="176" spans="1:106" x14ac:dyDescent="0.2">
      <c r="A176">
        <f>ROW(Source!A108)</f>
        <v>108</v>
      </c>
      <c r="B176">
        <v>39612628</v>
      </c>
      <c r="C176">
        <v>39612884</v>
      </c>
      <c r="D176">
        <v>37064876</v>
      </c>
      <c r="E176">
        <v>1</v>
      </c>
      <c r="F176">
        <v>1</v>
      </c>
      <c r="G176">
        <v>1</v>
      </c>
      <c r="H176">
        <v>1</v>
      </c>
      <c r="I176" t="s">
        <v>479</v>
      </c>
      <c r="J176" t="s">
        <v>3</v>
      </c>
      <c r="K176" t="s">
        <v>480</v>
      </c>
      <c r="L176">
        <v>1191</v>
      </c>
      <c r="N176">
        <v>1013</v>
      </c>
      <c r="O176" t="s">
        <v>474</v>
      </c>
      <c r="P176" t="s">
        <v>474</v>
      </c>
      <c r="Q176">
        <v>1</v>
      </c>
      <c r="W176">
        <v>0</v>
      </c>
      <c r="X176">
        <v>-1417349443</v>
      </c>
      <c r="Y176">
        <v>0.51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1</v>
      </c>
      <c r="AJ176">
        <v>1</v>
      </c>
      <c r="AK176">
        <v>1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3</v>
      </c>
      <c r="AT176">
        <v>0.51</v>
      </c>
      <c r="AU176" t="s">
        <v>3</v>
      </c>
      <c r="AV176">
        <v>2</v>
      </c>
      <c r="AW176">
        <v>2</v>
      </c>
      <c r="AX176">
        <v>39612890</v>
      </c>
      <c r="AY176">
        <v>1</v>
      </c>
      <c r="AZ176">
        <v>2048</v>
      </c>
      <c r="BA176">
        <v>162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Y176*Source!I108</f>
        <v>4.335</v>
      </c>
      <c r="CY176">
        <f>AD176</f>
        <v>0</v>
      </c>
      <c r="CZ176">
        <f>AH176</f>
        <v>0</v>
      </c>
      <c r="DA176">
        <f>AL176</f>
        <v>1</v>
      </c>
      <c r="DB176">
        <v>0</v>
      </c>
    </row>
    <row r="177" spans="1:106" x14ac:dyDescent="0.2">
      <c r="A177">
        <f>ROW(Source!A108)</f>
        <v>108</v>
      </c>
      <c r="B177">
        <v>39612628</v>
      </c>
      <c r="C177">
        <v>39612884</v>
      </c>
      <c r="D177">
        <v>36882383</v>
      </c>
      <c r="E177">
        <v>1</v>
      </c>
      <c r="F177">
        <v>1</v>
      </c>
      <c r="G177">
        <v>1</v>
      </c>
      <c r="H177">
        <v>2</v>
      </c>
      <c r="I177" t="s">
        <v>512</v>
      </c>
      <c r="J177" t="s">
        <v>513</v>
      </c>
      <c r="K177" t="s">
        <v>514</v>
      </c>
      <c r="L177">
        <v>1368</v>
      </c>
      <c r="N177">
        <v>1011</v>
      </c>
      <c r="O177" t="s">
        <v>484</v>
      </c>
      <c r="P177" t="s">
        <v>484</v>
      </c>
      <c r="Q177">
        <v>1</v>
      </c>
      <c r="W177">
        <v>0</v>
      </c>
      <c r="X177">
        <v>1225731627</v>
      </c>
      <c r="Y177">
        <v>0.63749999999999996</v>
      </c>
      <c r="AA177">
        <v>0</v>
      </c>
      <c r="AB177">
        <v>89.99</v>
      </c>
      <c r="AC177">
        <v>10.06</v>
      </c>
      <c r="AD177">
        <v>0</v>
      </c>
      <c r="AE177">
        <v>0</v>
      </c>
      <c r="AF177">
        <v>89.99</v>
      </c>
      <c r="AG177">
        <v>10.06</v>
      </c>
      <c r="AH177">
        <v>0</v>
      </c>
      <c r="AI177">
        <v>1</v>
      </c>
      <c r="AJ177">
        <v>1</v>
      </c>
      <c r="AK177">
        <v>1</v>
      </c>
      <c r="AL177">
        <v>1</v>
      </c>
      <c r="AN177">
        <v>0</v>
      </c>
      <c r="AO177">
        <v>1</v>
      </c>
      <c r="AP177">
        <v>1</v>
      </c>
      <c r="AQ177">
        <v>0</v>
      </c>
      <c r="AR177">
        <v>0</v>
      </c>
      <c r="AS177" t="s">
        <v>3</v>
      </c>
      <c r="AT177">
        <v>0.51</v>
      </c>
      <c r="AU177" t="s">
        <v>17</v>
      </c>
      <c r="AV177">
        <v>0</v>
      </c>
      <c r="AW177">
        <v>2</v>
      </c>
      <c r="AX177">
        <v>39612891</v>
      </c>
      <c r="AY177">
        <v>1</v>
      </c>
      <c r="AZ177">
        <v>0</v>
      </c>
      <c r="BA177">
        <v>163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Y177*Source!I108</f>
        <v>5.4187499999999993</v>
      </c>
      <c r="CY177">
        <f>AB177</f>
        <v>89.99</v>
      </c>
      <c r="CZ177">
        <f>AF177</f>
        <v>89.99</v>
      </c>
      <c r="DA177">
        <f>AJ177</f>
        <v>1</v>
      </c>
      <c r="DB177">
        <v>0</v>
      </c>
    </row>
    <row r="178" spans="1:106" x14ac:dyDescent="0.2">
      <c r="A178">
        <f>ROW(Source!A108)</f>
        <v>108</v>
      </c>
      <c r="B178">
        <v>39612628</v>
      </c>
      <c r="C178">
        <v>39612884</v>
      </c>
      <c r="D178">
        <v>36806199</v>
      </c>
      <c r="E178">
        <v>1</v>
      </c>
      <c r="F178">
        <v>1</v>
      </c>
      <c r="G178">
        <v>1</v>
      </c>
      <c r="H178">
        <v>3</v>
      </c>
      <c r="I178" t="s">
        <v>543</v>
      </c>
      <c r="J178" t="s">
        <v>544</v>
      </c>
      <c r="K178" t="s">
        <v>545</v>
      </c>
      <c r="L178">
        <v>1339</v>
      </c>
      <c r="N178">
        <v>1007</v>
      </c>
      <c r="O178" t="s">
        <v>28</v>
      </c>
      <c r="P178" t="s">
        <v>28</v>
      </c>
      <c r="Q178">
        <v>1</v>
      </c>
      <c r="W178">
        <v>0</v>
      </c>
      <c r="X178">
        <v>-945365213</v>
      </c>
      <c r="Y178">
        <v>12.5</v>
      </c>
      <c r="AA178">
        <v>118.6</v>
      </c>
      <c r="AB178">
        <v>0</v>
      </c>
      <c r="AC178">
        <v>0</v>
      </c>
      <c r="AD178">
        <v>0</v>
      </c>
      <c r="AE178">
        <v>118.6</v>
      </c>
      <c r="AF178">
        <v>0</v>
      </c>
      <c r="AG178">
        <v>0</v>
      </c>
      <c r="AH178">
        <v>0</v>
      </c>
      <c r="AI178">
        <v>1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3</v>
      </c>
      <c r="AT178">
        <v>12.5</v>
      </c>
      <c r="AU178" t="s">
        <v>3</v>
      </c>
      <c r="AV178">
        <v>0</v>
      </c>
      <c r="AW178">
        <v>2</v>
      </c>
      <c r="AX178">
        <v>39612892</v>
      </c>
      <c r="AY178">
        <v>1</v>
      </c>
      <c r="AZ178">
        <v>0</v>
      </c>
      <c r="BA178">
        <v>164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Y178*Source!I108</f>
        <v>106.25</v>
      </c>
      <c r="CY178">
        <f>AA178</f>
        <v>118.6</v>
      </c>
      <c r="CZ178">
        <f>AE178</f>
        <v>118.6</v>
      </c>
      <c r="DA178">
        <f>AI178</f>
        <v>1</v>
      </c>
      <c r="DB178">
        <v>0</v>
      </c>
    </row>
    <row r="179" spans="1:106" x14ac:dyDescent="0.2">
      <c r="A179">
        <f>ROW(Source!A109)</f>
        <v>109</v>
      </c>
      <c r="B179">
        <v>39612629</v>
      </c>
      <c r="C179">
        <v>39612884</v>
      </c>
      <c r="D179">
        <v>37066717</v>
      </c>
      <c r="E179">
        <v>1</v>
      </c>
      <c r="F179">
        <v>1</v>
      </c>
      <c r="G179">
        <v>1</v>
      </c>
      <c r="H179">
        <v>1</v>
      </c>
      <c r="I179" t="s">
        <v>541</v>
      </c>
      <c r="J179" t="s">
        <v>3</v>
      </c>
      <c r="K179" t="s">
        <v>542</v>
      </c>
      <c r="L179">
        <v>1191</v>
      </c>
      <c r="N179">
        <v>1013</v>
      </c>
      <c r="O179" t="s">
        <v>474</v>
      </c>
      <c r="P179" t="s">
        <v>474</v>
      </c>
      <c r="Q179">
        <v>1</v>
      </c>
      <c r="W179">
        <v>0</v>
      </c>
      <c r="X179">
        <v>-509590494</v>
      </c>
      <c r="Y179">
        <v>11.729999999999999</v>
      </c>
      <c r="AA179">
        <v>0</v>
      </c>
      <c r="AB179">
        <v>0</v>
      </c>
      <c r="AC179">
        <v>0</v>
      </c>
      <c r="AD179">
        <v>42.08</v>
      </c>
      <c r="AE179">
        <v>0</v>
      </c>
      <c r="AF179">
        <v>0</v>
      </c>
      <c r="AG179">
        <v>0</v>
      </c>
      <c r="AH179">
        <v>8.17</v>
      </c>
      <c r="AI179">
        <v>1</v>
      </c>
      <c r="AJ179">
        <v>1</v>
      </c>
      <c r="AK179">
        <v>1</v>
      </c>
      <c r="AL179">
        <v>5.15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3</v>
      </c>
      <c r="AT179">
        <v>10.199999999999999</v>
      </c>
      <c r="AU179" t="s">
        <v>18</v>
      </c>
      <c r="AV179">
        <v>1</v>
      </c>
      <c r="AW179">
        <v>2</v>
      </c>
      <c r="AX179">
        <v>39612889</v>
      </c>
      <c r="AY179">
        <v>1</v>
      </c>
      <c r="AZ179">
        <v>0</v>
      </c>
      <c r="BA179">
        <v>165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Y179*Source!I109</f>
        <v>99.704999999999984</v>
      </c>
      <c r="CY179">
        <f>AD179</f>
        <v>42.08</v>
      </c>
      <c r="CZ179">
        <f>AH179</f>
        <v>8.17</v>
      </c>
      <c r="DA179">
        <f>AL179</f>
        <v>5.15</v>
      </c>
      <c r="DB179">
        <v>0</v>
      </c>
    </row>
    <row r="180" spans="1:106" x14ac:dyDescent="0.2">
      <c r="A180">
        <f>ROW(Source!A109)</f>
        <v>109</v>
      </c>
      <c r="B180">
        <v>39612629</v>
      </c>
      <c r="C180">
        <v>39612884</v>
      </c>
      <c r="D180">
        <v>37064876</v>
      </c>
      <c r="E180">
        <v>1</v>
      </c>
      <c r="F180">
        <v>1</v>
      </c>
      <c r="G180">
        <v>1</v>
      </c>
      <c r="H180">
        <v>1</v>
      </c>
      <c r="I180" t="s">
        <v>479</v>
      </c>
      <c r="J180" t="s">
        <v>3</v>
      </c>
      <c r="K180" t="s">
        <v>480</v>
      </c>
      <c r="L180">
        <v>1191</v>
      </c>
      <c r="N180">
        <v>1013</v>
      </c>
      <c r="O180" t="s">
        <v>474</v>
      </c>
      <c r="P180" t="s">
        <v>474</v>
      </c>
      <c r="Q180">
        <v>1</v>
      </c>
      <c r="W180">
        <v>0</v>
      </c>
      <c r="X180">
        <v>-1417349443</v>
      </c>
      <c r="Y180">
        <v>0.51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1</v>
      </c>
      <c r="AJ180">
        <v>1</v>
      </c>
      <c r="AK180">
        <v>5.15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3</v>
      </c>
      <c r="AT180">
        <v>0.51</v>
      </c>
      <c r="AU180" t="s">
        <v>3</v>
      </c>
      <c r="AV180">
        <v>2</v>
      </c>
      <c r="AW180">
        <v>2</v>
      </c>
      <c r="AX180">
        <v>39612890</v>
      </c>
      <c r="AY180">
        <v>1</v>
      </c>
      <c r="AZ180">
        <v>2048</v>
      </c>
      <c r="BA180">
        <v>166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Y180*Source!I109</f>
        <v>4.335</v>
      </c>
      <c r="CY180">
        <f>AD180</f>
        <v>0</v>
      </c>
      <c r="CZ180">
        <f>AH180</f>
        <v>0</v>
      </c>
      <c r="DA180">
        <f>AL180</f>
        <v>1</v>
      </c>
      <c r="DB180">
        <v>0</v>
      </c>
    </row>
    <row r="181" spans="1:106" x14ac:dyDescent="0.2">
      <c r="A181">
        <f>ROW(Source!A109)</f>
        <v>109</v>
      </c>
      <c r="B181">
        <v>39612629</v>
      </c>
      <c r="C181">
        <v>39612884</v>
      </c>
      <c r="D181">
        <v>36882383</v>
      </c>
      <c r="E181">
        <v>1</v>
      </c>
      <c r="F181">
        <v>1</v>
      </c>
      <c r="G181">
        <v>1</v>
      </c>
      <c r="H181">
        <v>2</v>
      </c>
      <c r="I181" t="s">
        <v>512</v>
      </c>
      <c r="J181" t="s">
        <v>513</v>
      </c>
      <c r="K181" t="s">
        <v>514</v>
      </c>
      <c r="L181">
        <v>1368</v>
      </c>
      <c r="N181">
        <v>1011</v>
      </c>
      <c r="O181" t="s">
        <v>484</v>
      </c>
      <c r="P181" t="s">
        <v>484</v>
      </c>
      <c r="Q181">
        <v>1</v>
      </c>
      <c r="W181">
        <v>0</v>
      </c>
      <c r="X181">
        <v>1225731627</v>
      </c>
      <c r="Y181">
        <v>0.63749999999999996</v>
      </c>
      <c r="AA181">
        <v>0</v>
      </c>
      <c r="AB181">
        <v>463.45</v>
      </c>
      <c r="AC181">
        <v>10.06</v>
      </c>
      <c r="AD181">
        <v>0</v>
      </c>
      <c r="AE181">
        <v>0</v>
      </c>
      <c r="AF181">
        <v>89.99</v>
      </c>
      <c r="AG181">
        <v>10.06</v>
      </c>
      <c r="AH181">
        <v>0</v>
      </c>
      <c r="AI181">
        <v>1</v>
      </c>
      <c r="AJ181">
        <v>5.15</v>
      </c>
      <c r="AK181">
        <v>1</v>
      </c>
      <c r="AL181">
        <v>1</v>
      </c>
      <c r="AN181">
        <v>0</v>
      </c>
      <c r="AO181">
        <v>1</v>
      </c>
      <c r="AP181">
        <v>1</v>
      </c>
      <c r="AQ181">
        <v>0</v>
      </c>
      <c r="AR181">
        <v>0</v>
      </c>
      <c r="AS181" t="s">
        <v>3</v>
      </c>
      <c r="AT181">
        <v>0.51</v>
      </c>
      <c r="AU181" t="s">
        <v>17</v>
      </c>
      <c r="AV181">
        <v>0</v>
      </c>
      <c r="AW181">
        <v>2</v>
      </c>
      <c r="AX181">
        <v>39612891</v>
      </c>
      <c r="AY181">
        <v>1</v>
      </c>
      <c r="AZ181">
        <v>0</v>
      </c>
      <c r="BA181">
        <v>167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Y181*Source!I109</f>
        <v>5.4187499999999993</v>
      </c>
      <c r="CY181">
        <f>AB181</f>
        <v>463.45</v>
      </c>
      <c r="CZ181">
        <f>AF181</f>
        <v>89.99</v>
      </c>
      <c r="DA181">
        <f>AJ181</f>
        <v>5.15</v>
      </c>
      <c r="DB181">
        <v>0</v>
      </c>
    </row>
    <row r="182" spans="1:106" x14ac:dyDescent="0.2">
      <c r="A182">
        <f>ROW(Source!A109)</f>
        <v>109</v>
      </c>
      <c r="B182">
        <v>39612629</v>
      </c>
      <c r="C182">
        <v>39612884</v>
      </c>
      <c r="D182">
        <v>36806199</v>
      </c>
      <c r="E182">
        <v>1</v>
      </c>
      <c r="F182">
        <v>1</v>
      </c>
      <c r="G182">
        <v>1</v>
      </c>
      <c r="H182">
        <v>3</v>
      </c>
      <c r="I182" t="s">
        <v>543</v>
      </c>
      <c r="J182" t="s">
        <v>544</v>
      </c>
      <c r="K182" t="s">
        <v>545</v>
      </c>
      <c r="L182">
        <v>1339</v>
      </c>
      <c r="N182">
        <v>1007</v>
      </c>
      <c r="O182" t="s">
        <v>28</v>
      </c>
      <c r="P182" t="s">
        <v>28</v>
      </c>
      <c r="Q182">
        <v>1</v>
      </c>
      <c r="W182">
        <v>0</v>
      </c>
      <c r="X182">
        <v>-945365213</v>
      </c>
      <c r="Y182">
        <v>12.5</v>
      </c>
      <c r="AA182">
        <v>610.79</v>
      </c>
      <c r="AB182">
        <v>0</v>
      </c>
      <c r="AC182">
        <v>0</v>
      </c>
      <c r="AD182">
        <v>0</v>
      </c>
      <c r="AE182">
        <v>118.6</v>
      </c>
      <c r="AF182">
        <v>0</v>
      </c>
      <c r="AG182">
        <v>0</v>
      </c>
      <c r="AH182">
        <v>0</v>
      </c>
      <c r="AI182">
        <v>5.15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3</v>
      </c>
      <c r="AT182">
        <v>12.5</v>
      </c>
      <c r="AU182" t="s">
        <v>3</v>
      </c>
      <c r="AV182">
        <v>0</v>
      </c>
      <c r="AW182">
        <v>2</v>
      </c>
      <c r="AX182">
        <v>39612892</v>
      </c>
      <c r="AY182">
        <v>1</v>
      </c>
      <c r="AZ182">
        <v>0</v>
      </c>
      <c r="BA182">
        <v>168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Y182*Source!I109</f>
        <v>106.25</v>
      </c>
      <c r="CY182">
        <f>AA182</f>
        <v>610.79</v>
      </c>
      <c r="CZ182">
        <f>AE182</f>
        <v>118.6</v>
      </c>
      <c r="DA182">
        <f>AI182</f>
        <v>5.15</v>
      </c>
      <c r="DB182">
        <v>0</v>
      </c>
    </row>
    <row r="183" spans="1:106" x14ac:dyDescent="0.2">
      <c r="A183">
        <f>ROW(Source!A110)</f>
        <v>110</v>
      </c>
      <c r="B183">
        <v>39612628</v>
      </c>
      <c r="C183">
        <v>39613389</v>
      </c>
      <c r="D183">
        <v>37066717</v>
      </c>
      <c r="E183">
        <v>1</v>
      </c>
      <c r="F183">
        <v>1</v>
      </c>
      <c r="G183">
        <v>1</v>
      </c>
      <c r="H183">
        <v>1</v>
      </c>
      <c r="I183" t="s">
        <v>541</v>
      </c>
      <c r="J183" t="s">
        <v>3</v>
      </c>
      <c r="K183" t="s">
        <v>542</v>
      </c>
      <c r="L183">
        <v>1191</v>
      </c>
      <c r="N183">
        <v>1013</v>
      </c>
      <c r="O183" t="s">
        <v>474</v>
      </c>
      <c r="P183" t="s">
        <v>474</v>
      </c>
      <c r="Q183">
        <v>1</v>
      </c>
      <c r="W183">
        <v>0</v>
      </c>
      <c r="X183">
        <v>-509590494</v>
      </c>
      <c r="Y183">
        <v>17.399999999999999</v>
      </c>
      <c r="AA183">
        <v>0</v>
      </c>
      <c r="AB183">
        <v>0</v>
      </c>
      <c r="AC183">
        <v>0</v>
      </c>
      <c r="AD183">
        <v>8.17</v>
      </c>
      <c r="AE183">
        <v>0</v>
      </c>
      <c r="AF183">
        <v>0</v>
      </c>
      <c r="AG183">
        <v>0</v>
      </c>
      <c r="AH183">
        <v>8.17</v>
      </c>
      <c r="AI183">
        <v>1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3</v>
      </c>
      <c r="AT183">
        <v>17.399999999999999</v>
      </c>
      <c r="AU183" t="s">
        <v>3</v>
      </c>
      <c r="AV183">
        <v>1</v>
      </c>
      <c r="AW183">
        <v>2</v>
      </c>
      <c r="AX183">
        <v>39613390</v>
      </c>
      <c r="AY183">
        <v>1</v>
      </c>
      <c r="AZ183">
        <v>0</v>
      </c>
      <c r="BA183">
        <v>169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Y183*Source!I110</f>
        <v>161.64599999999996</v>
      </c>
      <c r="CY183">
        <f>AD183</f>
        <v>8.17</v>
      </c>
      <c r="CZ183">
        <f>AH183</f>
        <v>8.17</v>
      </c>
      <c r="DA183">
        <f>AL183</f>
        <v>1</v>
      </c>
      <c r="DB183">
        <v>0</v>
      </c>
    </row>
    <row r="184" spans="1:106" x14ac:dyDescent="0.2">
      <c r="A184">
        <f>ROW(Source!A110)</f>
        <v>110</v>
      </c>
      <c r="B184">
        <v>39612628</v>
      </c>
      <c r="C184">
        <v>39613389</v>
      </c>
      <c r="D184">
        <v>37064876</v>
      </c>
      <c r="E184">
        <v>1</v>
      </c>
      <c r="F184">
        <v>1</v>
      </c>
      <c r="G184">
        <v>1</v>
      </c>
      <c r="H184">
        <v>1</v>
      </c>
      <c r="I184" t="s">
        <v>479</v>
      </c>
      <c r="J184" t="s">
        <v>3</v>
      </c>
      <c r="K184" t="s">
        <v>480</v>
      </c>
      <c r="L184">
        <v>1191</v>
      </c>
      <c r="N184">
        <v>1013</v>
      </c>
      <c r="O184" t="s">
        <v>474</v>
      </c>
      <c r="P184" t="s">
        <v>474</v>
      </c>
      <c r="Q184">
        <v>1</v>
      </c>
      <c r="W184">
        <v>0</v>
      </c>
      <c r="X184">
        <v>-1417349443</v>
      </c>
      <c r="Y184">
        <v>7.05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1</v>
      </c>
      <c r="AJ184">
        <v>1</v>
      </c>
      <c r="AK184">
        <v>1</v>
      </c>
      <c r="AL184">
        <v>1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3</v>
      </c>
      <c r="AT184">
        <v>7.05</v>
      </c>
      <c r="AU184" t="s">
        <v>3</v>
      </c>
      <c r="AV184">
        <v>2</v>
      </c>
      <c r="AW184">
        <v>2</v>
      </c>
      <c r="AX184">
        <v>39613391</v>
      </c>
      <c r="AY184">
        <v>1</v>
      </c>
      <c r="AZ184">
        <v>0</v>
      </c>
      <c r="BA184">
        <v>170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Y184*Source!I110</f>
        <v>65.494499999999988</v>
      </c>
      <c r="CY184">
        <f>AD184</f>
        <v>0</v>
      </c>
      <c r="CZ184">
        <f>AH184</f>
        <v>0</v>
      </c>
      <c r="DA184">
        <f>AL184</f>
        <v>1</v>
      </c>
      <c r="DB184">
        <v>0</v>
      </c>
    </row>
    <row r="185" spans="1:106" x14ac:dyDescent="0.2">
      <c r="A185">
        <f>ROW(Source!A110)</f>
        <v>110</v>
      </c>
      <c r="B185">
        <v>39612628</v>
      </c>
      <c r="C185">
        <v>39613389</v>
      </c>
      <c r="D185">
        <v>36882159</v>
      </c>
      <c r="E185">
        <v>1</v>
      </c>
      <c r="F185">
        <v>1</v>
      </c>
      <c r="G185">
        <v>1</v>
      </c>
      <c r="H185">
        <v>2</v>
      </c>
      <c r="I185" t="s">
        <v>509</v>
      </c>
      <c r="J185" t="s">
        <v>510</v>
      </c>
      <c r="K185" t="s">
        <v>511</v>
      </c>
      <c r="L185">
        <v>1368</v>
      </c>
      <c r="N185">
        <v>1011</v>
      </c>
      <c r="O185" t="s">
        <v>484</v>
      </c>
      <c r="P185" t="s">
        <v>484</v>
      </c>
      <c r="Q185">
        <v>1</v>
      </c>
      <c r="W185">
        <v>0</v>
      </c>
      <c r="X185">
        <v>-1718674368</v>
      </c>
      <c r="Y185">
        <v>2.46</v>
      </c>
      <c r="AA185">
        <v>0</v>
      </c>
      <c r="AB185">
        <v>111.99</v>
      </c>
      <c r="AC185">
        <v>13.5</v>
      </c>
      <c r="AD185">
        <v>0</v>
      </c>
      <c r="AE185">
        <v>0</v>
      </c>
      <c r="AF185">
        <v>111.99</v>
      </c>
      <c r="AG185">
        <v>13.5</v>
      </c>
      <c r="AH185">
        <v>0</v>
      </c>
      <c r="AI185">
        <v>1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3</v>
      </c>
      <c r="AT185">
        <v>2.46</v>
      </c>
      <c r="AU185" t="s">
        <v>3</v>
      </c>
      <c r="AV185">
        <v>0</v>
      </c>
      <c r="AW185">
        <v>2</v>
      </c>
      <c r="AX185">
        <v>39613392</v>
      </c>
      <c r="AY185">
        <v>1</v>
      </c>
      <c r="AZ185">
        <v>0</v>
      </c>
      <c r="BA185">
        <v>171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Y185*Source!I110</f>
        <v>22.853399999999997</v>
      </c>
      <c r="CY185">
        <f>AB185</f>
        <v>111.99</v>
      </c>
      <c r="CZ185">
        <f>AF185</f>
        <v>111.99</v>
      </c>
      <c r="DA185">
        <f>AJ185</f>
        <v>1</v>
      </c>
      <c r="DB185">
        <v>0</v>
      </c>
    </row>
    <row r="186" spans="1:106" x14ac:dyDescent="0.2">
      <c r="A186">
        <f>ROW(Source!A110)</f>
        <v>110</v>
      </c>
      <c r="B186">
        <v>39612628</v>
      </c>
      <c r="C186">
        <v>39613389</v>
      </c>
      <c r="D186">
        <v>36882569</v>
      </c>
      <c r="E186">
        <v>1</v>
      </c>
      <c r="F186">
        <v>1</v>
      </c>
      <c r="G186">
        <v>1</v>
      </c>
      <c r="H186">
        <v>2</v>
      </c>
      <c r="I186" t="s">
        <v>546</v>
      </c>
      <c r="J186" t="s">
        <v>547</v>
      </c>
      <c r="K186" t="s">
        <v>548</v>
      </c>
      <c r="L186">
        <v>1368</v>
      </c>
      <c r="N186">
        <v>1011</v>
      </c>
      <c r="O186" t="s">
        <v>484</v>
      </c>
      <c r="P186" t="s">
        <v>484</v>
      </c>
      <c r="Q186">
        <v>1</v>
      </c>
      <c r="W186">
        <v>0</v>
      </c>
      <c r="X186">
        <v>126902709</v>
      </c>
      <c r="Y186">
        <v>8.8699999999999992</v>
      </c>
      <c r="AA186">
        <v>0</v>
      </c>
      <c r="AB186">
        <v>0.5</v>
      </c>
      <c r="AC186">
        <v>0</v>
      </c>
      <c r="AD186">
        <v>0</v>
      </c>
      <c r="AE186">
        <v>0</v>
      </c>
      <c r="AF186">
        <v>0.5</v>
      </c>
      <c r="AG186">
        <v>0</v>
      </c>
      <c r="AH186">
        <v>0</v>
      </c>
      <c r="AI186">
        <v>1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3</v>
      </c>
      <c r="AT186">
        <v>8.8699999999999992</v>
      </c>
      <c r="AU186" t="s">
        <v>3</v>
      </c>
      <c r="AV186">
        <v>0</v>
      </c>
      <c r="AW186">
        <v>2</v>
      </c>
      <c r="AX186">
        <v>39613393</v>
      </c>
      <c r="AY186">
        <v>1</v>
      </c>
      <c r="AZ186">
        <v>0</v>
      </c>
      <c r="BA186">
        <v>172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Y186*Source!I110</f>
        <v>82.402299999999983</v>
      </c>
      <c r="CY186">
        <f>AB186</f>
        <v>0.5</v>
      </c>
      <c r="CZ186">
        <f>AF186</f>
        <v>0.5</v>
      </c>
      <c r="DA186">
        <f>AJ186</f>
        <v>1</v>
      </c>
      <c r="DB186">
        <v>0</v>
      </c>
    </row>
    <row r="187" spans="1:106" x14ac:dyDescent="0.2">
      <c r="A187">
        <f>ROW(Source!A110)</f>
        <v>110</v>
      </c>
      <c r="B187">
        <v>39612628</v>
      </c>
      <c r="C187">
        <v>39613389</v>
      </c>
      <c r="D187">
        <v>36883554</v>
      </c>
      <c r="E187">
        <v>1</v>
      </c>
      <c r="F187">
        <v>1</v>
      </c>
      <c r="G187">
        <v>1</v>
      </c>
      <c r="H187">
        <v>2</v>
      </c>
      <c r="I187" t="s">
        <v>504</v>
      </c>
      <c r="J187" t="s">
        <v>505</v>
      </c>
      <c r="K187" t="s">
        <v>506</v>
      </c>
      <c r="L187">
        <v>1368</v>
      </c>
      <c r="N187">
        <v>1011</v>
      </c>
      <c r="O187" t="s">
        <v>484</v>
      </c>
      <c r="P187" t="s">
        <v>484</v>
      </c>
      <c r="Q187">
        <v>1</v>
      </c>
      <c r="W187">
        <v>0</v>
      </c>
      <c r="X187">
        <v>1372534845</v>
      </c>
      <c r="Y187">
        <v>0.15</v>
      </c>
      <c r="AA187">
        <v>0</v>
      </c>
      <c r="AB187">
        <v>65.709999999999994</v>
      </c>
      <c r="AC187">
        <v>11.6</v>
      </c>
      <c r="AD187">
        <v>0</v>
      </c>
      <c r="AE187">
        <v>0</v>
      </c>
      <c r="AF187">
        <v>65.709999999999994</v>
      </c>
      <c r="AG187">
        <v>11.6</v>
      </c>
      <c r="AH187">
        <v>0</v>
      </c>
      <c r="AI187">
        <v>1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3</v>
      </c>
      <c r="AT187">
        <v>0.15</v>
      </c>
      <c r="AU187" t="s">
        <v>3</v>
      </c>
      <c r="AV187">
        <v>0</v>
      </c>
      <c r="AW187">
        <v>2</v>
      </c>
      <c r="AX187">
        <v>39613394</v>
      </c>
      <c r="AY187">
        <v>1</v>
      </c>
      <c r="AZ187">
        <v>0</v>
      </c>
      <c r="BA187">
        <v>173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Y187*Source!I110</f>
        <v>1.3934999999999997</v>
      </c>
      <c r="CY187">
        <f>AB187</f>
        <v>65.709999999999994</v>
      </c>
      <c r="CZ187">
        <f>AF187</f>
        <v>65.709999999999994</v>
      </c>
      <c r="DA187">
        <f>AJ187</f>
        <v>1</v>
      </c>
      <c r="DB187">
        <v>0</v>
      </c>
    </row>
    <row r="188" spans="1:106" x14ac:dyDescent="0.2">
      <c r="A188">
        <f>ROW(Source!A110)</f>
        <v>110</v>
      </c>
      <c r="B188">
        <v>39612628</v>
      </c>
      <c r="C188">
        <v>39613389</v>
      </c>
      <c r="D188">
        <v>36883682</v>
      </c>
      <c r="E188">
        <v>1</v>
      </c>
      <c r="F188">
        <v>1</v>
      </c>
      <c r="G188">
        <v>1</v>
      </c>
      <c r="H188">
        <v>2</v>
      </c>
      <c r="I188" t="s">
        <v>518</v>
      </c>
      <c r="J188" t="s">
        <v>519</v>
      </c>
      <c r="K188" t="s">
        <v>520</v>
      </c>
      <c r="L188">
        <v>1368</v>
      </c>
      <c r="N188">
        <v>1011</v>
      </c>
      <c r="O188" t="s">
        <v>484</v>
      </c>
      <c r="P188" t="s">
        <v>484</v>
      </c>
      <c r="Q188">
        <v>1</v>
      </c>
      <c r="W188">
        <v>0</v>
      </c>
      <c r="X188">
        <v>250868595</v>
      </c>
      <c r="Y188">
        <v>4.4400000000000004</v>
      </c>
      <c r="AA188">
        <v>0</v>
      </c>
      <c r="AB188">
        <v>27.11</v>
      </c>
      <c r="AC188">
        <v>11.6</v>
      </c>
      <c r="AD188">
        <v>0</v>
      </c>
      <c r="AE188">
        <v>0</v>
      </c>
      <c r="AF188">
        <v>27.11</v>
      </c>
      <c r="AG188">
        <v>11.6</v>
      </c>
      <c r="AH188">
        <v>0</v>
      </c>
      <c r="AI188">
        <v>1</v>
      </c>
      <c r="AJ188">
        <v>1</v>
      </c>
      <c r="AK188">
        <v>1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3</v>
      </c>
      <c r="AT188">
        <v>4.4400000000000004</v>
      </c>
      <c r="AU188" t="s">
        <v>3</v>
      </c>
      <c r="AV188">
        <v>0</v>
      </c>
      <c r="AW188">
        <v>2</v>
      </c>
      <c r="AX188">
        <v>39613395</v>
      </c>
      <c r="AY188">
        <v>1</v>
      </c>
      <c r="AZ188">
        <v>0</v>
      </c>
      <c r="BA188">
        <v>174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Y188*Source!I110</f>
        <v>41.247599999999998</v>
      </c>
      <c r="CY188">
        <f>AB188</f>
        <v>27.11</v>
      </c>
      <c r="CZ188">
        <f>AF188</f>
        <v>27.11</v>
      </c>
      <c r="DA188">
        <f>AJ188</f>
        <v>1</v>
      </c>
      <c r="DB188">
        <v>0</v>
      </c>
    </row>
    <row r="189" spans="1:106" x14ac:dyDescent="0.2">
      <c r="A189">
        <f>ROW(Source!A110)</f>
        <v>110</v>
      </c>
      <c r="B189">
        <v>39612628</v>
      </c>
      <c r="C189">
        <v>39613389</v>
      </c>
      <c r="D189">
        <v>36801792</v>
      </c>
      <c r="E189">
        <v>1</v>
      </c>
      <c r="F189">
        <v>1</v>
      </c>
      <c r="G189">
        <v>1</v>
      </c>
      <c r="H189">
        <v>3</v>
      </c>
      <c r="I189" t="s">
        <v>549</v>
      </c>
      <c r="J189" t="s">
        <v>550</v>
      </c>
      <c r="K189" t="s">
        <v>551</v>
      </c>
      <c r="L189">
        <v>1339</v>
      </c>
      <c r="N189">
        <v>1007</v>
      </c>
      <c r="O189" t="s">
        <v>28</v>
      </c>
      <c r="P189" t="s">
        <v>28</v>
      </c>
      <c r="Q189">
        <v>1</v>
      </c>
      <c r="W189">
        <v>0</v>
      </c>
      <c r="X189">
        <v>-1660354250</v>
      </c>
      <c r="Y189">
        <v>0.12</v>
      </c>
      <c r="AA189">
        <v>2.44</v>
      </c>
      <c r="AB189">
        <v>0</v>
      </c>
      <c r="AC189">
        <v>0</v>
      </c>
      <c r="AD189">
        <v>0</v>
      </c>
      <c r="AE189">
        <v>2.44</v>
      </c>
      <c r="AF189">
        <v>0</v>
      </c>
      <c r="AG189">
        <v>0</v>
      </c>
      <c r="AH189">
        <v>0</v>
      </c>
      <c r="AI189">
        <v>1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0</v>
      </c>
      <c r="AQ189">
        <v>0</v>
      </c>
      <c r="AR189">
        <v>0</v>
      </c>
      <c r="AS189" t="s">
        <v>3</v>
      </c>
      <c r="AT189">
        <v>0.12</v>
      </c>
      <c r="AU189" t="s">
        <v>3</v>
      </c>
      <c r="AV189">
        <v>0</v>
      </c>
      <c r="AW189">
        <v>2</v>
      </c>
      <c r="AX189">
        <v>39613396</v>
      </c>
      <c r="AY189">
        <v>1</v>
      </c>
      <c r="AZ189">
        <v>0</v>
      </c>
      <c r="BA189">
        <v>175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Y189*Source!I110</f>
        <v>1.1147999999999998</v>
      </c>
      <c r="CY189">
        <f>AA189</f>
        <v>2.44</v>
      </c>
      <c r="CZ189">
        <f>AE189</f>
        <v>2.44</v>
      </c>
      <c r="DA189">
        <f>AI189</f>
        <v>1</v>
      </c>
      <c r="DB189">
        <v>0</v>
      </c>
    </row>
    <row r="190" spans="1:106" x14ac:dyDescent="0.2">
      <c r="A190">
        <f>ROW(Source!A110)</f>
        <v>110</v>
      </c>
      <c r="B190">
        <v>39612628</v>
      </c>
      <c r="C190">
        <v>39613389</v>
      </c>
      <c r="D190">
        <v>36804545</v>
      </c>
      <c r="E190">
        <v>1</v>
      </c>
      <c r="F190">
        <v>1</v>
      </c>
      <c r="G190">
        <v>1</v>
      </c>
      <c r="H190">
        <v>3</v>
      </c>
      <c r="I190" t="s">
        <v>552</v>
      </c>
      <c r="J190" t="s">
        <v>553</v>
      </c>
      <c r="K190" t="s">
        <v>554</v>
      </c>
      <c r="L190">
        <v>1348</v>
      </c>
      <c r="N190">
        <v>1009</v>
      </c>
      <c r="O190" t="s">
        <v>104</v>
      </c>
      <c r="P190" t="s">
        <v>104</v>
      </c>
      <c r="Q190">
        <v>1000</v>
      </c>
      <c r="W190">
        <v>0</v>
      </c>
      <c r="X190">
        <v>1174701286</v>
      </c>
      <c r="Y190">
        <v>3.0000000000000001E-3</v>
      </c>
      <c r="AA190">
        <v>11978</v>
      </c>
      <c r="AB190">
        <v>0</v>
      </c>
      <c r="AC190">
        <v>0</v>
      </c>
      <c r="AD190">
        <v>0</v>
      </c>
      <c r="AE190">
        <v>11978</v>
      </c>
      <c r="AF190">
        <v>0</v>
      </c>
      <c r="AG190">
        <v>0</v>
      </c>
      <c r="AH190">
        <v>0</v>
      </c>
      <c r="AI190">
        <v>1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3</v>
      </c>
      <c r="AT190">
        <v>3.0000000000000001E-3</v>
      </c>
      <c r="AU190" t="s">
        <v>3</v>
      </c>
      <c r="AV190">
        <v>0</v>
      </c>
      <c r="AW190">
        <v>2</v>
      </c>
      <c r="AX190">
        <v>39613397</v>
      </c>
      <c r="AY190">
        <v>1</v>
      </c>
      <c r="AZ190">
        <v>0</v>
      </c>
      <c r="BA190">
        <v>176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Y190*Source!I110</f>
        <v>2.7869999999999999E-2</v>
      </c>
      <c r="CY190">
        <f>AA190</f>
        <v>11978</v>
      </c>
      <c r="CZ190">
        <f>AE190</f>
        <v>11978</v>
      </c>
      <c r="DA190">
        <f>AI190</f>
        <v>1</v>
      </c>
      <c r="DB190">
        <v>0</v>
      </c>
    </row>
    <row r="191" spans="1:106" x14ac:dyDescent="0.2">
      <c r="A191">
        <f>ROW(Source!A110)</f>
        <v>110</v>
      </c>
      <c r="B191">
        <v>39612628</v>
      </c>
      <c r="C191">
        <v>39613389</v>
      </c>
      <c r="D191">
        <v>36805534</v>
      </c>
      <c r="E191">
        <v>1</v>
      </c>
      <c r="F191">
        <v>1</v>
      </c>
      <c r="G191">
        <v>1</v>
      </c>
      <c r="H191">
        <v>3</v>
      </c>
      <c r="I191" t="s">
        <v>555</v>
      </c>
      <c r="J191" t="s">
        <v>556</v>
      </c>
      <c r="K191" t="s">
        <v>557</v>
      </c>
      <c r="L191">
        <v>1327</v>
      </c>
      <c r="N191">
        <v>1005</v>
      </c>
      <c r="O191" t="s">
        <v>558</v>
      </c>
      <c r="P191" t="s">
        <v>558</v>
      </c>
      <c r="Q191">
        <v>1</v>
      </c>
      <c r="W191">
        <v>0</v>
      </c>
      <c r="X191">
        <v>-1018580658</v>
      </c>
      <c r="Y191">
        <v>17.8</v>
      </c>
      <c r="AA191">
        <v>10.199999999999999</v>
      </c>
      <c r="AB191">
        <v>0</v>
      </c>
      <c r="AC191">
        <v>0</v>
      </c>
      <c r="AD191">
        <v>0</v>
      </c>
      <c r="AE191">
        <v>10.199999999999999</v>
      </c>
      <c r="AF191">
        <v>0</v>
      </c>
      <c r="AG191">
        <v>0</v>
      </c>
      <c r="AH191">
        <v>0</v>
      </c>
      <c r="AI191">
        <v>1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0</v>
      </c>
      <c r="AQ191">
        <v>0</v>
      </c>
      <c r="AR191">
        <v>0</v>
      </c>
      <c r="AS191" t="s">
        <v>3</v>
      </c>
      <c r="AT191">
        <v>17.8</v>
      </c>
      <c r="AU191" t="s">
        <v>3</v>
      </c>
      <c r="AV191">
        <v>0</v>
      </c>
      <c r="AW191">
        <v>2</v>
      </c>
      <c r="AX191">
        <v>39613398</v>
      </c>
      <c r="AY191">
        <v>1</v>
      </c>
      <c r="AZ191">
        <v>0</v>
      </c>
      <c r="BA191">
        <v>177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Y191*Source!I110</f>
        <v>165.36199999999999</v>
      </c>
      <c r="CY191">
        <f>AA191</f>
        <v>10.199999999999999</v>
      </c>
      <c r="CZ191">
        <f>AE191</f>
        <v>10.199999999999999</v>
      </c>
      <c r="DA191">
        <f>AI191</f>
        <v>1</v>
      </c>
      <c r="DB191">
        <v>0</v>
      </c>
    </row>
    <row r="192" spans="1:106" x14ac:dyDescent="0.2">
      <c r="A192">
        <f>ROW(Source!A110)</f>
        <v>110</v>
      </c>
      <c r="B192">
        <v>39612628</v>
      </c>
      <c r="C192">
        <v>39613389</v>
      </c>
      <c r="D192">
        <v>36807093</v>
      </c>
      <c r="E192">
        <v>1</v>
      </c>
      <c r="F192">
        <v>1</v>
      </c>
      <c r="G192">
        <v>1</v>
      </c>
      <c r="H192">
        <v>3</v>
      </c>
      <c r="I192" t="s">
        <v>559</v>
      </c>
      <c r="J192" t="s">
        <v>560</v>
      </c>
      <c r="K192" t="s">
        <v>561</v>
      </c>
      <c r="L192">
        <v>1339</v>
      </c>
      <c r="N192">
        <v>1007</v>
      </c>
      <c r="O192" t="s">
        <v>28</v>
      </c>
      <c r="P192" t="s">
        <v>28</v>
      </c>
      <c r="Q192">
        <v>1</v>
      </c>
      <c r="W192">
        <v>0</v>
      </c>
      <c r="X192">
        <v>628368960</v>
      </c>
      <c r="Y192">
        <v>10.199999999999999</v>
      </c>
      <c r="AA192">
        <v>560</v>
      </c>
      <c r="AB192">
        <v>0</v>
      </c>
      <c r="AC192">
        <v>0</v>
      </c>
      <c r="AD192">
        <v>0</v>
      </c>
      <c r="AE192">
        <v>560</v>
      </c>
      <c r="AF192">
        <v>0</v>
      </c>
      <c r="AG192">
        <v>0</v>
      </c>
      <c r="AH192">
        <v>0</v>
      </c>
      <c r="AI192">
        <v>1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0</v>
      </c>
      <c r="AQ192">
        <v>0</v>
      </c>
      <c r="AR192">
        <v>0</v>
      </c>
      <c r="AS192" t="s">
        <v>3</v>
      </c>
      <c r="AT192">
        <v>10.199999999999999</v>
      </c>
      <c r="AU192" t="s">
        <v>3</v>
      </c>
      <c r="AV192">
        <v>0</v>
      </c>
      <c r="AW192">
        <v>2</v>
      </c>
      <c r="AX192">
        <v>39613399</v>
      </c>
      <c r="AY192">
        <v>1</v>
      </c>
      <c r="AZ192">
        <v>0</v>
      </c>
      <c r="BA192">
        <v>178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Y192*Source!I110</f>
        <v>94.757999999999981</v>
      </c>
      <c r="CY192">
        <f>AA192</f>
        <v>560</v>
      </c>
      <c r="CZ192">
        <f>AE192</f>
        <v>560</v>
      </c>
      <c r="DA192">
        <f>AI192</f>
        <v>1</v>
      </c>
      <c r="DB192">
        <v>0</v>
      </c>
    </row>
    <row r="193" spans="1:106" x14ac:dyDescent="0.2">
      <c r="A193">
        <f>ROW(Source!A110)</f>
        <v>110</v>
      </c>
      <c r="B193">
        <v>39612628</v>
      </c>
      <c r="C193">
        <v>39613389</v>
      </c>
      <c r="D193">
        <v>36830500</v>
      </c>
      <c r="E193">
        <v>1</v>
      </c>
      <c r="F193">
        <v>1</v>
      </c>
      <c r="G193">
        <v>1</v>
      </c>
      <c r="H193">
        <v>3</v>
      </c>
      <c r="I193" t="s">
        <v>562</v>
      </c>
      <c r="J193" t="s">
        <v>563</v>
      </c>
      <c r="K193" t="s">
        <v>564</v>
      </c>
      <c r="L193">
        <v>1339</v>
      </c>
      <c r="N193">
        <v>1007</v>
      </c>
      <c r="O193" t="s">
        <v>28</v>
      </c>
      <c r="P193" t="s">
        <v>28</v>
      </c>
      <c r="Q193">
        <v>1</v>
      </c>
      <c r="W193">
        <v>0</v>
      </c>
      <c r="X193">
        <v>-915187339</v>
      </c>
      <c r="Y193">
        <v>0.22</v>
      </c>
      <c r="AA193">
        <v>1375</v>
      </c>
      <c r="AB193">
        <v>0</v>
      </c>
      <c r="AC193">
        <v>0</v>
      </c>
      <c r="AD193">
        <v>0</v>
      </c>
      <c r="AE193">
        <v>1375</v>
      </c>
      <c r="AF193">
        <v>0</v>
      </c>
      <c r="AG193">
        <v>0</v>
      </c>
      <c r="AH193">
        <v>0</v>
      </c>
      <c r="AI193">
        <v>1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0</v>
      </c>
      <c r="AQ193">
        <v>0</v>
      </c>
      <c r="AR193">
        <v>0</v>
      </c>
      <c r="AS193" t="s">
        <v>3</v>
      </c>
      <c r="AT193">
        <v>0.22</v>
      </c>
      <c r="AU193" t="s">
        <v>3</v>
      </c>
      <c r="AV193">
        <v>0</v>
      </c>
      <c r="AW193">
        <v>2</v>
      </c>
      <c r="AX193">
        <v>39613400</v>
      </c>
      <c r="AY193">
        <v>1</v>
      </c>
      <c r="AZ193">
        <v>0</v>
      </c>
      <c r="BA193">
        <v>179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Y193*Source!I110</f>
        <v>2.0437999999999996</v>
      </c>
      <c r="CY193">
        <f>AA193</f>
        <v>1375</v>
      </c>
      <c r="CZ193">
        <f>AE193</f>
        <v>1375</v>
      </c>
      <c r="DA193">
        <f>AI193</f>
        <v>1</v>
      </c>
      <c r="DB193">
        <v>0</v>
      </c>
    </row>
    <row r="194" spans="1:106" x14ac:dyDescent="0.2">
      <c r="A194">
        <f>ROW(Source!A111)</f>
        <v>111</v>
      </c>
      <c r="B194">
        <v>39612629</v>
      </c>
      <c r="C194">
        <v>39613389</v>
      </c>
      <c r="D194">
        <v>37066717</v>
      </c>
      <c r="E194">
        <v>1</v>
      </c>
      <c r="F194">
        <v>1</v>
      </c>
      <c r="G194">
        <v>1</v>
      </c>
      <c r="H194">
        <v>1</v>
      </c>
      <c r="I194" t="s">
        <v>541</v>
      </c>
      <c r="J194" t="s">
        <v>3</v>
      </c>
      <c r="K194" t="s">
        <v>542</v>
      </c>
      <c r="L194">
        <v>1191</v>
      </c>
      <c r="N194">
        <v>1013</v>
      </c>
      <c r="O194" t="s">
        <v>474</v>
      </c>
      <c r="P194" t="s">
        <v>474</v>
      </c>
      <c r="Q194">
        <v>1</v>
      </c>
      <c r="W194">
        <v>0</v>
      </c>
      <c r="X194">
        <v>-509590494</v>
      </c>
      <c r="Y194">
        <v>17.399999999999999</v>
      </c>
      <c r="AA194">
        <v>0</v>
      </c>
      <c r="AB194">
        <v>0</v>
      </c>
      <c r="AC194">
        <v>0</v>
      </c>
      <c r="AD194">
        <v>42.08</v>
      </c>
      <c r="AE194">
        <v>0</v>
      </c>
      <c r="AF194">
        <v>0</v>
      </c>
      <c r="AG194">
        <v>0</v>
      </c>
      <c r="AH194">
        <v>8.17</v>
      </c>
      <c r="AI194">
        <v>1</v>
      </c>
      <c r="AJ194">
        <v>1</v>
      </c>
      <c r="AK194">
        <v>1</v>
      </c>
      <c r="AL194">
        <v>5.15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3</v>
      </c>
      <c r="AT194">
        <v>17.399999999999999</v>
      </c>
      <c r="AU194" t="s">
        <v>3</v>
      </c>
      <c r="AV194">
        <v>1</v>
      </c>
      <c r="AW194">
        <v>2</v>
      </c>
      <c r="AX194">
        <v>39613390</v>
      </c>
      <c r="AY194">
        <v>1</v>
      </c>
      <c r="AZ194">
        <v>0</v>
      </c>
      <c r="BA194">
        <v>180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Y194*Source!I111</f>
        <v>161.64599999999996</v>
      </c>
      <c r="CY194">
        <f>AD194</f>
        <v>42.08</v>
      </c>
      <c r="CZ194">
        <f>AH194</f>
        <v>8.17</v>
      </c>
      <c r="DA194">
        <f>AL194</f>
        <v>5.15</v>
      </c>
      <c r="DB194">
        <v>0</v>
      </c>
    </row>
    <row r="195" spans="1:106" x14ac:dyDescent="0.2">
      <c r="A195">
        <f>ROW(Source!A111)</f>
        <v>111</v>
      </c>
      <c r="B195">
        <v>39612629</v>
      </c>
      <c r="C195">
        <v>39613389</v>
      </c>
      <c r="D195">
        <v>37064876</v>
      </c>
      <c r="E195">
        <v>1</v>
      </c>
      <c r="F195">
        <v>1</v>
      </c>
      <c r="G195">
        <v>1</v>
      </c>
      <c r="H195">
        <v>1</v>
      </c>
      <c r="I195" t="s">
        <v>479</v>
      </c>
      <c r="J195" t="s">
        <v>3</v>
      </c>
      <c r="K195" t="s">
        <v>480</v>
      </c>
      <c r="L195">
        <v>1191</v>
      </c>
      <c r="N195">
        <v>1013</v>
      </c>
      <c r="O195" t="s">
        <v>474</v>
      </c>
      <c r="P195" t="s">
        <v>474</v>
      </c>
      <c r="Q195">
        <v>1</v>
      </c>
      <c r="W195">
        <v>0</v>
      </c>
      <c r="X195">
        <v>-1417349443</v>
      </c>
      <c r="Y195">
        <v>7.05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1</v>
      </c>
      <c r="AJ195">
        <v>1</v>
      </c>
      <c r="AK195">
        <v>5.15</v>
      </c>
      <c r="AL195">
        <v>1</v>
      </c>
      <c r="AN195">
        <v>0</v>
      </c>
      <c r="AO195">
        <v>1</v>
      </c>
      <c r="AP195">
        <v>0</v>
      </c>
      <c r="AQ195">
        <v>0</v>
      </c>
      <c r="AR195">
        <v>0</v>
      </c>
      <c r="AS195" t="s">
        <v>3</v>
      </c>
      <c r="AT195">
        <v>7.05</v>
      </c>
      <c r="AU195" t="s">
        <v>3</v>
      </c>
      <c r="AV195">
        <v>2</v>
      </c>
      <c r="AW195">
        <v>2</v>
      </c>
      <c r="AX195">
        <v>39613391</v>
      </c>
      <c r="AY195">
        <v>1</v>
      </c>
      <c r="AZ195">
        <v>0</v>
      </c>
      <c r="BA195">
        <v>181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Y195*Source!I111</f>
        <v>65.494499999999988</v>
      </c>
      <c r="CY195">
        <f>AD195</f>
        <v>0</v>
      </c>
      <c r="CZ195">
        <f>AH195</f>
        <v>0</v>
      </c>
      <c r="DA195">
        <f>AL195</f>
        <v>1</v>
      </c>
      <c r="DB195">
        <v>0</v>
      </c>
    </row>
    <row r="196" spans="1:106" x14ac:dyDescent="0.2">
      <c r="A196">
        <f>ROW(Source!A111)</f>
        <v>111</v>
      </c>
      <c r="B196">
        <v>39612629</v>
      </c>
      <c r="C196">
        <v>39613389</v>
      </c>
      <c r="D196">
        <v>36882159</v>
      </c>
      <c r="E196">
        <v>1</v>
      </c>
      <c r="F196">
        <v>1</v>
      </c>
      <c r="G196">
        <v>1</v>
      </c>
      <c r="H196">
        <v>2</v>
      </c>
      <c r="I196" t="s">
        <v>509</v>
      </c>
      <c r="J196" t="s">
        <v>510</v>
      </c>
      <c r="K196" t="s">
        <v>511</v>
      </c>
      <c r="L196">
        <v>1368</v>
      </c>
      <c r="N196">
        <v>1011</v>
      </c>
      <c r="O196" t="s">
        <v>484</v>
      </c>
      <c r="P196" t="s">
        <v>484</v>
      </c>
      <c r="Q196">
        <v>1</v>
      </c>
      <c r="W196">
        <v>0</v>
      </c>
      <c r="X196">
        <v>-1718674368</v>
      </c>
      <c r="Y196">
        <v>2.46</v>
      </c>
      <c r="AA196">
        <v>0</v>
      </c>
      <c r="AB196">
        <v>576.75</v>
      </c>
      <c r="AC196">
        <v>13.5</v>
      </c>
      <c r="AD196">
        <v>0</v>
      </c>
      <c r="AE196">
        <v>0</v>
      </c>
      <c r="AF196">
        <v>111.99</v>
      </c>
      <c r="AG196">
        <v>13.5</v>
      </c>
      <c r="AH196">
        <v>0</v>
      </c>
      <c r="AI196">
        <v>1</v>
      </c>
      <c r="AJ196">
        <v>5.15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3</v>
      </c>
      <c r="AT196">
        <v>2.46</v>
      </c>
      <c r="AU196" t="s">
        <v>3</v>
      </c>
      <c r="AV196">
        <v>0</v>
      </c>
      <c r="AW196">
        <v>2</v>
      </c>
      <c r="AX196">
        <v>39613392</v>
      </c>
      <c r="AY196">
        <v>1</v>
      </c>
      <c r="AZ196">
        <v>0</v>
      </c>
      <c r="BA196">
        <v>182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Y196*Source!I111</f>
        <v>22.853399999999997</v>
      </c>
      <c r="CY196">
        <f>AB196</f>
        <v>576.75</v>
      </c>
      <c r="CZ196">
        <f>AF196</f>
        <v>111.99</v>
      </c>
      <c r="DA196">
        <f>AJ196</f>
        <v>5.15</v>
      </c>
      <c r="DB196">
        <v>0</v>
      </c>
    </row>
    <row r="197" spans="1:106" x14ac:dyDescent="0.2">
      <c r="A197">
        <f>ROW(Source!A111)</f>
        <v>111</v>
      </c>
      <c r="B197">
        <v>39612629</v>
      </c>
      <c r="C197">
        <v>39613389</v>
      </c>
      <c r="D197">
        <v>36882569</v>
      </c>
      <c r="E197">
        <v>1</v>
      </c>
      <c r="F197">
        <v>1</v>
      </c>
      <c r="G197">
        <v>1</v>
      </c>
      <c r="H197">
        <v>2</v>
      </c>
      <c r="I197" t="s">
        <v>546</v>
      </c>
      <c r="J197" t="s">
        <v>547</v>
      </c>
      <c r="K197" t="s">
        <v>548</v>
      </c>
      <c r="L197">
        <v>1368</v>
      </c>
      <c r="N197">
        <v>1011</v>
      </c>
      <c r="O197" t="s">
        <v>484</v>
      </c>
      <c r="P197" t="s">
        <v>484</v>
      </c>
      <c r="Q197">
        <v>1</v>
      </c>
      <c r="W197">
        <v>0</v>
      </c>
      <c r="X197">
        <v>126902709</v>
      </c>
      <c r="Y197">
        <v>8.8699999999999992</v>
      </c>
      <c r="AA197">
        <v>0</v>
      </c>
      <c r="AB197">
        <v>2.58</v>
      </c>
      <c r="AC197">
        <v>0</v>
      </c>
      <c r="AD197">
        <v>0</v>
      </c>
      <c r="AE197">
        <v>0</v>
      </c>
      <c r="AF197">
        <v>0.5</v>
      </c>
      <c r="AG197">
        <v>0</v>
      </c>
      <c r="AH197">
        <v>0</v>
      </c>
      <c r="AI197">
        <v>1</v>
      </c>
      <c r="AJ197">
        <v>5.15</v>
      </c>
      <c r="AK197">
        <v>1</v>
      </c>
      <c r="AL197">
        <v>1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3</v>
      </c>
      <c r="AT197">
        <v>8.8699999999999992</v>
      </c>
      <c r="AU197" t="s">
        <v>3</v>
      </c>
      <c r="AV197">
        <v>0</v>
      </c>
      <c r="AW197">
        <v>2</v>
      </c>
      <c r="AX197">
        <v>39613393</v>
      </c>
      <c r="AY197">
        <v>1</v>
      </c>
      <c r="AZ197">
        <v>0</v>
      </c>
      <c r="BA197">
        <v>183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Y197*Source!I111</f>
        <v>82.402299999999983</v>
      </c>
      <c r="CY197">
        <f>AB197</f>
        <v>2.58</v>
      </c>
      <c r="CZ197">
        <f>AF197</f>
        <v>0.5</v>
      </c>
      <c r="DA197">
        <f>AJ197</f>
        <v>5.15</v>
      </c>
      <c r="DB197">
        <v>0</v>
      </c>
    </row>
    <row r="198" spans="1:106" x14ac:dyDescent="0.2">
      <c r="A198">
        <f>ROW(Source!A111)</f>
        <v>111</v>
      </c>
      <c r="B198">
        <v>39612629</v>
      </c>
      <c r="C198">
        <v>39613389</v>
      </c>
      <c r="D198">
        <v>36883554</v>
      </c>
      <c r="E198">
        <v>1</v>
      </c>
      <c r="F198">
        <v>1</v>
      </c>
      <c r="G198">
        <v>1</v>
      </c>
      <c r="H198">
        <v>2</v>
      </c>
      <c r="I198" t="s">
        <v>504</v>
      </c>
      <c r="J198" t="s">
        <v>505</v>
      </c>
      <c r="K198" t="s">
        <v>506</v>
      </c>
      <c r="L198">
        <v>1368</v>
      </c>
      <c r="N198">
        <v>1011</v>
      </c>
      <c r="O198" t="s">
        <v>484</v>
      </c>
      <c r="P198" t="s">
        <v>484</v>
      </c>
      <c r="Q198">
        <v>1</v>
      </c>
      <c r="W198">
        <v>0</v>
      </c>
      <c r="X198">
        <v>1372534845</v>
      </c>
      <c r="Y198">
        <v>0.15</v>
      </c>
      <c r="AA198">
        <v>0</v>
      </c>
      <c r="AB198">
        <v>338.41</v>
      </c>
      <c r="AC198">
        <v>11.6</v>
      </c>
      <c r="AD198">
        <v>0</v>
      </c>
      <c r="AE198">
        <v>0</v>
      </c>
      <c r="AF198">
        <v>65.709999999999994</v>
      </c>
      <c r="AG198">
        <v>11.6</v>
      </c>
      <c r="AH198">
        <v>0</v>
      </c>
      <c r="AI198">
        <v>1</v>
      </c>
      <c r="AJ198">
        <v>5.15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3</v>
      </c>
      <c r="AT198">
        <v>0.15</v>
      </c>
      <c r="AU198" t="s">
        <v>3</v>
      </c>
      <c r="AV198">
        <v>0</v>
      </c>
      <c r="AW198">
        <v>2</v>
      </c>
      <c r="AX198">
        <v>39613394</v>
      </c>
      <c r="AY198">
        <v>1</v>
      </c>
      <c r="AZ198">
        <v>0</v>
      </c>
      <c r="BA198">
        <v>184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Y198*Source!I111</f>
        <v>1.3934999999999997</v>
      </c>
      <c r="CY198">
        <f>AB198</f>
        <v>338.41</v>
      </c>
      <c r="CZ198">
        <f>AF198</f>
        <v>65.709999999999994</v>
      </c>
      <c r="DA198">
        <f>AJ198</f>
        <v>5.15</v>
      </c>
      <c r="DB198">
        <v>0</v>
      </c>
    </row>
    <row r="199" spans="1:106" x14ac:dyDescent="0.2">
      <c r="A199">
        <f>ROW(Source!A111)</f>
        <v>111</v>
      </c>
      <c r="B199">
        <v>39612629</v>
      </c>
      <c r="C199">
        <v>39613389</v>
      </c>
      <c r="D199">
        <v>36883682</v>
      </c>
      <c r="E199">
        <v>1</v>
      </c>
      <c r="F199">
        <v>1</v>
      </c>
      <c r="G199">
        <v>1</v>
      </c>
      <c r="H199">
        <v>2</v>
      </c>
      <c r="I199" t="s">
        <v>518</v>
      </c>
      <c r="J199" t="s">
        <v>519</v>
      </c>
      <c r="K199" t="s">
        <v>520</v>
      </c>
      <c r="L199">
        <v>1368</v>
      </c>
      <c r="N199">
        <v>1011</v>
      </c>
      <c r="O199" t="s">
        <v>484</v>
      </c>
      <c r="P199" t="s">
        <v>484</v>
      </c>
      <c r="Q199">
        <v>1</v>
      </c>
      <c r="W199">
        <v>0</v>
      </c>
      <c r="X199">
        <v>250868595</v>
      </c>
      <c r="Y199">
        <v>4.4400000000000004</v>
      </c>
      <c r="AA199">
        <v>0</v>
      </c>
      <c r="AB199">
        <v>139.62</v>
      </c>
      <c r="AC199">
        <v>11.6</v>
      </c>
      <c r="AD199">
        <v>0</v>
      </c>
      <c r="AE199">
        <v>0</v>
      </c>
      <c r="AF199">
        <v>27.11</v>
      </c>
      <c r="AG199">
        <v>11.6</v>
      </c>
      <c r="AH199">
        <v>0</v>
      </c>
      <c r="AI199">
        <v>1</v>
      </c>
      <c r="AJ199">
        <v>5.15</v>
      </c>
      <c r="AK199">
        <v>1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3</v>
      </c>
      <c r="AT199">
        <v>4.4400000000000004</v>
      </c>
      <c r="AU199" t="s">
        <v>3</v>
      </c>
      <c r="AV199">
        <v>0</v>
      </c>
      <c r="AW199">
        <v>2</v>
      </c>
      <c r="AX199">
        <v>39613395</v>
      </c>
      <c r="AY199">
        <v>1</v>
      </c>
      <c r="AZ199">
        <v>0</v>
      </c>
      <c r="BA199">
        <v>185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Y199*Source!I111</f>
        <v>41.247599999999998</v>
      </c>
      <c r="CY199">
        <f>AB199</f>
        <v>139.62</v>
      </c>
      <c r="CZ199">
        <f>AF199</f>
        <v>27.11</v>
      </c>
      <c r="DA199">
        <f>AJ199</f>
        <v>5.15</v>
      </c>
      <c r="DB199">
        <v>0</v>
      </c>
    </row>
    <row r="200" spans="1:106" x14ac:dyDescent="0.2">
      <c r="A200">
        <f>ROW(Source!A111)</f>
        <v>111</v>
      </c>
      <c r="B200">
        <v>39612629</v>
      </c>
      <c r="C200">
        <v>39613389</v>
      </c>
      <c r="D200">
        <v>36801792</v>
      </c>
      <c r="E200">
        <v>1</v>
      </c>
      <c r="F200">
        <v>1</v>
      </c>
      <c r="G200">
        <v>1</v>
      </c>
      <c r="H200">
        <v>3</v>
      </c>
      <c r="I200" t="s">
        <v>549</v>
      </c>
      <c r="J200" t="s">
        <v>550</v>
      </c>
      <c r="K200" t="s">
        <v>551</v>
      </c>
      <c r="L200">
        <v>1339</v>
      </c>
      <c r="N200">
        <v>1007</v>
      </c>
      <c r="O200" t="s">
        <v>28</v>
      </c>
      <c r="P200" t="s">
        <v>28</v>
      </c>
      <c r="Q200">
        <v>1</v>
      </c>
      <c r="W200">
        <v>0</v>
      </c>
      <c r="X200">
        <v>-1660354250</v>
      </c>
      <c r="Y200">
        <v>0.12</v>
      </c>
      <c r="AA200">
        <v>12.57</v>
      </c>
      <c r="AB200">
        <v>0</v>
      </c>
      <c r="AC200">
        <v>0</v>
      </c>
      <c r="AD200">
        <v>0</v>
      </c>
      <c r="AE200">
        <v>2.44</v>
      </c>
      <c r="AF200">
        <v>0</v>
      </c>
      <c r="AG200">
        <v>0</v>
      </c>
      <c r="AH200">
        <v>0</v>
      </c>
      <c r="AI200">
        <v>5.15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3</v>
      </c>
      <c r="AT200">
        <v>0.12</v>
      </c>
      <c r="AU200" t="s">
        <v>3</v>
      </c>
      <c r="AV200">
        <v>0</v>
      </c>
      <c r="AW200">
        <v>2</v>
      </c>
      <c r="AX200">
        <v>39613396</v>
      </c>
      <c r="AY200">
        <v>1</v>
      </c>
      <c r="AZ200">
        <v>0</v>
      </c>
      <c r="BA200">
        <v>186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Y200*Source!I111</f>
        <v>1.1147999999999998</v>
      </c>
      <c r="CY200">
        <f>AA200</f>
        <v>12.57</v>
      </c>
      <c r="CZ200">
        <f>AE200</f>
        <v>2.44</v>
      </c>
      <c r="DA200">
        <f>AI200</f>
        <v>5.15</v>
      </c>
      <c r="DB200">
        <v>0</v>
      </c>
    </row>
    <row r="201" spans="1:106" x14ac:dyDescent="0.2">
      <c r="A201">
        <f>ROW(Source!A111)</f>
        <v>111</v>
      </c>
      <c r="B201">
        <v>39612629</v>
      </c>
      <c r="C201">
        <v>39613389</v>
      </c>
      <c r="D201">
        <v>36804545</v>
      </c>
      <c r="E201">
        <v>1</v>
      </c>
      <c r="F201">
        <v>1</v>
      </c>
      <c r="G201">
        <v>1</v>
      </c>
      <c r="H201">
        <v>3</v>
      </c>
      <c r="I201" t="s">
        <v>552</v>
      </c>
      <c r="J201" t="s">
        <v>553</v>
      </c>
      <c r="K201" t="s">
        <v>554</v>
      </c>
      <c r="L201">
        <v>1348</v>
      </c>
      <c r="N201">
        <v>1009</v>
      </c>
      <c r="O201" t="s">
        <v>104</v>
      </c>
      <c r="P201" t="s">
        <v>104</v>
      </c>
      <c r="Q201">
        <v>1000</v>
      </c>
      <c r="W201">
        <v>0</v>
      </c>
      <c r="X201">
        <v>1174701286</v>
      </c>
      <c r="Y201">
        <v>3.0000000000000001E-3</v>
      </c>
      <c r="AA201">
        <v>61686.7</v>
      </c>
      <c r="AB201">
        <v>0</v>
      </c>
      <c r="AC201">
        <v>0</v>
      </c>
      <c r="AD201">
        <v>0</v>
      </c>
      <c r="AE201">
        <v>11978</v>
      </c>
      <c r="AF201">
        <v>0</v>
      </c>
      <c r="AG201">
        <v>0</v>
      </c>
      <c r="AH201">
        <v>0</v>
      </c>
      <c r="AI201">
        <v>5.15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3</v>
      </c>
      <c r="AT201">
        <v>3.0000000000000001E-3</v>
      </c>
      <c r="AU201" t="s">
        <v>3</v>
      </c>
      <c r="AV201">
        <v>0</v>
      </c>
      <c r="AW201">
        <v>2</v>
      </c>
      <c r="AX201">
        <v>39613397</v>
      </c>
      <c r="AY201">
        <v>1</v>
      </c>
      <c r="AZ201">
        <v>0</v>
      </c>
      <c r="BA201">
        <v>187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Y201*Source!I111</f>
        <v>2.7869999999999999E-2</v>
      </c>
      <c r="CY201">
        <f>AA201</f>
        <v>61686.7</v>
      </c>
      <c r="CZ201">
        <f>AE201</f>
        <v>11978</v>
      </c>
      <c r="DA201">
        <f>AI201</f>
        <v>5.15</v>
      </c>
      <c r="DB201">
        <v>0</v>
      </c>
    </row>
    <row r="202" spans="1:106" x14ac:dyDescent="0.2">
      <c r="A202">
        <f>ROW(Source!A111)</f>
        <v>111</v>
      </c>
      <c r="B202">
        <v>39612629</v>
      </c>
      <c r="C202">
        <v>39613389</v>
      </c>
      <c r="D202">
        <v>36805534</v>
      </c>
      <c r="E202">
        <v>1</v>
      </c>
      <c r="F202">
        <v>1</v>
      </c>
      <c r="G202">
        <v>1</v>
      </c>
      <c r="H202">
        <v>3</v>
      </c>
      <c r="I202" t="s">
        <v>555</v>
      </c>
      <c r="J202" t="s">
        <v>556</v>
      </c>
      <c r="K202" t="s">
        <v>557</v>
      </c>
      <c r="L202">
        <v>1327</v>
      </c>
      <c r="N202">
        <v>1005</v>
      </c>
      <c r="O202" t="s">
        <v>558</v>
      </c>
      <c r="P202" t="s">
        <v>558</v>
      </c>
      <c r="Q202">
        <v>1</v>
      </c>
      <c r="W202">
        <v>0</v>
      </c>
      <c r="X202">
        <v>-1018580658</v>
      </c>
      <c r="Y202">
        <v>17.8</v>
      </c>
      <c r="AA202">
        <v>52.53</v>
      </c>
      <c r="AB202">
        <v>0</v>
      </c>
      <c r="AC202">
        <v>0</v>
      </c>
      <c r="AD202">
        <v>0</v>
      </c>
      <c r="AE202">
        <v>10.199999999999999</v>
      </c>
      <c r="AF202">
        <v>0</v>
      </c>
      <c r="AG202">
        <v>0</v>
      </c>
      <c r="AH202">
        <v>0</v>
      </c>
      <c r="AI202">
        <v>5.15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3</v>
      </c>
      <c r="AT202">
        <v>17.8</v>
      </c>
      <c r="AU202" t="s">
        <v>3</v>
      </c>
      <c r="AV202">
        <v>0</v>
      </c>
      <c r="AW202">
        <v>2</v>
      </c>
      <c r="AX202">
        <v>39613398</v>
      </c>
      <c r="AY202">
        <v>1</v>
      </c>
      <c r="AZ202">
        <v>0</v>
      </c>
      <c r="BA202">
        <v>188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Y202*Source!I111</f>
        <v>165.36199999999999</v>
      </c>
      <c r="CY202">
        <f>AA202</f>
        <v>52.53</v>
      </c>
      <c r="CZ202">
        <f>AE202</f>
        <v>10.199999999999999</v>
      </c>
      <c r="DA202">
        <f>AI202</f>
        <v>5.15</v>
      </c>
      <c r="DB202">
        <v>0</v>
      </c>
    </row>
    <row r="203" spans="1:106" x14ac:dyDescent="0.2">
      <c r="A203">
        <f>ROW(Source!A111)</f>
        <v>111</v>
      </c>
      <c r="B203">
        <v>39612629</v>
      </c>
      <c r="C203">
        <v>39613389</v>
      </c>
      <c r="D203">
        <v>36807093</v>
      </c>
      <c r="E203">
        <v>1</v>
      </c>
      <c r="F203">
        <v>1</v>
      </c>
      <c r="G203">
        <v>1</v>
      </c>
      <c r="H203">
        <v>3</v>
      </c>
      <c r="I203" t="s">
        <v>559</v>
      </c>
      <c r="J203" t="s">
        <v>560</v>
      </c>
      <c r="K203" t="s">
        <v>561</v>
      </c>
      <c r="L203">
        <v>1339</v>
      </c>
      <c r="N203">
        <v>1007</v>
      </c>
      <c r="O203" t="s">
        <v>28</v>
      </c>
      <c r="P203" t="s">
        <v>28</v>
      </c>
      <c r="Q203">
        <v>1</v>
      </c>
      <c r="W203">
        <v>0</v>
      </c>
      <c r="X203">
        <v>628368960</v>
      </c>
      <c r="Y203">
        <v>10.199999999999999</v>
      </c>
      <c r="AA203">
        <v>2884</v>
      </c>
      <c r="AB203">
        <v>0</v>
      </c>
      <c r="AC203">
        <v>0</v>
      </c>
      <c r="AD203">
        <v>0</v>
      </c>
      <c r="AE203">
        <v>560</v>
      </c>
      <c r="AF203">
        <v>0</v>
      </c>
      <c r="AG203">
        <v>0</v>
      </c>
      <c r="AH203">
        <v>0</v>
      </c>
      <c r="AI203">
        <v>5.15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3</v>
      </c>
      <c r="AT203">
        <v>10.199999999999999</v>
      </c>
      <c r="AU203" t="s">
        <v>3</v>
      </c>
      <c r="AV203">
        <v>0</v>
      </c>
      <c r="AW203">
        <v>2</v>
      </c>
      <c r="AX203">
        <v>39613399</v>
      </c>
      <c r="AY203">
        <v>1</v>
      </c>
      <c r="AZ203">
        <v>0</v>
      </c>
      <c r="BA203">
        <v>189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Y203*Source!I111</f>
        <v>94.757999999999981</v>
      </c>
      <c r="CY203">
        <f>AA203</f>
        <v>2884</v>
      </c>
      <c r="CZ203">
        <f>AE203</f>
        <v>560</v>
      </c>
      <c r="DA203">
        <f>AI203</f>
        <v>5.15</v>
      </c>
      <c r="DB203">
        <v>0</v>
      </c>
    </row>
    <row r="204" spans="1:106" x14ac:dyDescent="0.2">
      <c r="A204">
        <f>ROW(Source!A111)</f>
        <v>111</v>
      </c>
      <c r="B204">
        <v>39612629</v>
      </c>
      <c r="C204">
        <v>39613389</v>
      </c>
      <c r="D204">
        <v>36830500</v>
      </c>
      <c r="E204">
        <v>1</v>
      </c>
      <c r="F204">
        <v>1</v>
      </c>
      <c r="G204">
        <v>1</v>
      </c>
      <c r="H204">
        <v>3</v>
      </c>
      <c r="I204" t="s">
        <v>562</v>
      </c>
      <c r="J204" t="s">
        <v>563</v>
      </c>
      <c r="K204" t="s">
        <v>564</v>
      </c>
      <c r="L204">
        <v>1339</v>
      </c>
      <c r="N204">
        <v>1007</v>
      </c>
      <c r="O204" t="s">
        <v>28</v>
      </c>
      <c r="P204" t="s">
        <v>28</v>
      </c>
      <c r="Q204">
        <v>1</v>
      </c>
      <c r="W204">
        <v>0</v>
      </c>
      <c r="X204">
        <v>-915187339</v>
      </c>
      <c r="Y204">
        <v>0.22</v>
      </c>
      <c r="AA204">
        <v>7081.25</v>
      </c>
      <c r="AB204">
        <v>0</v>
      </c>
      <c r="AC204">
        <v>0</v>
      </c>
      <c r="AD204">
        <v>0</v>
      </c>
      <c r="AE204">
        <v>1375</v>
      </c>
      <c r="AF204">
        <v>0</v>
      </c>
      <c r="AG204">
        <v>0</v>
      </c>
      <c r="AH204">
        <v>0</v>
      </c>
      <c r="AI204">
        <v>5.15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3</v>
      </c>
      <c r="AT204">
        <v>0.22</v>
      </c>
      <c r="AU204" t="s">
        <v>3</v>
      </c>
      <c r="AV204">
        <v>0</v>
      </c>
      <c r="AW204">
        <v>2</v>
      </c>
      <c r="AX204">
        <v>39613400</v>
      </c>
      <c r="AY204">
        <v>1</v>
      </c>
      <c r="AZ204">
        <v>0</v>
      </c>
      <c r="BA204">
        <v>190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Y204*Source!I111</f>
        <v>2.0437999999999996</v>
      </c>
      <c r="CY204">
        <f>AA204</f>
        <v>7081.25</v>
      </c>
      <c r="CZ204">
        <f>AE204</f>
        <v>1375</v>
      </c>
      <c r="DA204">
        <f>AI204</f>
        <v>5.15</v>
      </c>
      <c r="DB204">
        <v>0</v>
      </c>
    </row>
    <row r="205" spans="1:106" x14ac:dyDescent="0.2">
      <c r="A205">
        <f>ROW(Source!A112)</f>
        <v>112</v>
      </c>
      <c r="B205">
        <v>39612628</v>
      </c>
      <c r="C205">
        <v>39612893</v>
      </c>
      <c r="D205">
        <v>37070090</v>
      </c>
      <c r="E205">
        <v>1</v>
      </c>
      <c r="F205">
        <v>1</v>
      </c>
      <c r="G205">
        <v>1</v>
      </c>
      <c r="H205">
        <v>1</v>
      </c>
      <c r="I205" t="s">
        <v>565</v>
      </c>
      <c r="J205" t="s">
        <v>3</v>
      </c>
      <c r="K205" t="s">
        <v>566</v>
      </c>
      <c r="L205">
        <v>1191</v>
      </c>
      <c r="N205">
        <v>1013</v>
      </c>
      <c r="O205" t="s">
        <v>474</v>
      </c>
      <c r="P205" t="s">
        <v>474</v>
      </c>
      <c r="Q205">
        <v>1</v>
      </c>
      <c r="W205">
        <v>0</v>
      </c>
      <c r="X205">
        <v>-814890593</v>
      </c>
      <c r="Y205">
        <v>27.61</v>
      </c>
      <c r="AA205">
        <v>0</v>
      </c>
      <c r="AB205">
        <v>0</v>
      </c>
      <c r="AC205">
        <v>0</v>
      </c>
      <c r="AD205">
        <v>8.9700000000000006</v>
      </c>
      <c r="AE205">
        <v>0</v>
      </c>
      <c r="AF205">
        <v>0</v>
      </c>
      <c r="AG205">
        <v>0</v>
      </c>
      <c r="AH205">
        <v>8.9700000000000006</v>
      </c>
      <c r="AI205">
        <v>1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3</v>
      </c>
      <c r="AT205">
        <v>27.61</v>
      </c>
      <c r="AU205" t="s">
        <v>3</v>
      </c>
      <c r="AV205">
        <v>1</v>
      </c>
      <c r="AW205">
        <v>2</v>
      </c>
      <c r="AX205">
        <v>39612897</v>
      </c>
      <c r="AY205">
        <v>1</v>
      </c>
      <c r="AZ205">
        <v>0</v>
      </c>
      <c r="BA205">
        <v>191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Y205*Source!I112</f>
        <v>3.4512499999999999</v>
      </c>
      <c r="CY205">
        <f>AD205</f>
        <v>8.9700000000000006</v>
      </c>
      <c r="CZ205">
        <f>AH205</f>
        <v>8.9700000000000006</v>
      </c>
      <c r="DA205">
        <f>AL205</f>
        <v>1</v>
      </c>
      <c r="DB205">
        <v>0</v>
      </c>
    </row>
    <row r="206" spans="1:106" x14ac:dyDescent="0.2">
      <c r="A206">
        <f>ROW(Source!A112)</f>
        <v>112</v>
      </c>
      <c r="B206">
        <v>39612628</v>
      </c>
      <c r="C206">
        <v>39612893</v>
      </c>
      <c r="D206">
        <v>36883883</v>
      </c>
      <c r="E206">
        <v>1</v>
      </c>
      <c r="F206">
        <v>1</v>
      </c>
      <c r="G206">
        <v>1</v>
      </c>
      <c r="H206">
        <v>2</v>
      </c>
      <c r="I206" t="s">
        <v>567</v>
      </c>
      <c r="J206" t="s">
        <v>568</v>
      </c>
      <c r="K206" t="s">
        <v>569</v>
      </c>
      <c r="L206">
        <v>1368</v>
      </c>
      <c r="N206">
        <v>1011</v>
      </c>
      <c r="O206" t="s">
        <v>484</v>
      </c>
      <c r="P206" t="s">
        <v>484</v>
      </c>
      <c r="Q206">
        <v>1</v>
      </c>
      <c r="W206">
        <v>0</v>
      </c>
      <c r="X206">
        <v>-2111251057</v>
      </c>
      <c r="Y206">
        <v>11.43</v>
      </c>
      <c r="AA206">
        <v>0</v>
      </c>
      <c r="AB206">
        <v>32.5</v>
      </c>
      <c r="AC206">
        <v>0</v>
      </c>
      <c r="AD206">
        <v>0</v>
      </c>
      <c r="AE206">
        <v>0</v>
      </c>
      <c r="AF206">
        <v>32.5</v>
      </c>
      <c r="AG206">
        <v>0</v>
      </c>
      <c r="AH206">
        <v>0</v>
      </c>
      <c r="AI206">
        <v>1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3</v>
      </c>
      <c r="AT206">
        <v>11.43</v>
      </c>
      <c r="AU206" t="s">
        <v>3</v>
      </c>
      <c r="AV206">
        <v>0</v>
      </c>
      <c r="AW206">
        <v>2</v>
      </c>
      <c r="AX206">
        <v>39612898</v>
      </c>
      <c r="AY206">
        <v>1</v>
      </c>
      <c r="AZ206">
        <v>0</v>
      </c>
      <c r="BA206">
        <v>192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Y206*Source!I112</f>
        <v>1.42875</v>
      </c>
      <c r="CY206">
        <f>AB206</f>
        <v>32.5</v>
      </c>
      <c r="CZ206">
        <f>AF206</f>
        <v>32.5</v>
      </c>
      <c r="DA206">
        <f>AJ206</f>
        <v>1</v>
      </c>
      <c r="DB206">
        <v>0</v>
      </c>
    </row>
    <row r="207" spans="1:106" x14ac:dyDescent="0.2">
      <c r="A207">
        <f>ROW(Source!A112)</f>
        <v>112</v>
      </c>
      <c r="B207">
        <v>39612628</v>
      </c>
      <c r="C207">
        <v>39612893</v>
      </c>
      <c r="D207">
        <v>36884481</v>
      </c>
      <c r="E207">
        <v>1</v>
      </c>
      <c r="F207">
        <v>1</v>
      </c>
      <c r="G207">
        <v>1</v>
      </c>
      <c r="H207">
        <v>2</v>
      </c>
      <c r="I207" t="s">
        <v>570</v>
      </c>
      <c r="J207" t="s">
        <v>571</v>
      </c>
      <c r="K207" t="s">
        <v>572</v>
      </c>
      <c r="L207">
        <v>1368</v>
      </c>
      <c r="N207">
        <v>1011</v>
      </c>
      <c r="O207" t="s">
        <v>484</v>
      </c>
      <c r="P207" t="s">
        <v>484</v>
      </c>
      <c r="Q207">
        <v>1</v>
      </c>
      <c r="W207">
        <v>0</v>
      </c>
      <c r="X207">
        <v>1518765163</v>
      </c>
      <c r="Y207">
        <v>22.86</v>
      </c>
      <c r="AA207">
        <v>0</v>
      </c>
      <c r="AB207">
        <v>1.53</v>
      </c>
      <c r="AC207">
        <v>0</v>
      </c>
      <c r="AD207">
        <v>0</v>
      </c>
      <c r="AE207">
        <v>0</v>
      </c>
      <c r="AF207">
        <v>1.53</v>
      </c>
      <c r="AG207">
        <v>0</v>
      </c>
      <c r="AH207">
        <v>0</v>
      </c>
      <c r="AI207">
        <v>1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3</v>
      </c>
      <c r="AT207">
        <v>22.86</v>
      </c>
      <c r="AU207" t="s">
        <v>3</v>
      </c>
      <c r="AV207">
        <v>0</v>
      </c>
      <c r="AW207">
        <v>2</v>
      </c>
      <c r="AX207">
        <v>39612899</v>
      </c>
      <c r="AY207">
        <v>1</v>
      </c>
      <c r="AZ207">
        <v>0</v>
      </c>
      <c r="BA207">
        <v>193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Y207*Source!I112</f>
        <v>2.8574999999999999</v>
      </c>
      <c r="CY207">
        <f>AB207</f>
        <v>1.53</v>
      </c>
      <c r="CZ207">
        <f>AF207</f>
        <v>1.53</v>
      </c>
      <c r="DA207">
        <f>AJ207</f>
        <v>1</v>
      </c>
      <c r="DB207">
        <v>0</v>
      </c>
    </row>
    <row r="208" spans="1:106" x14ac:dyDescent="0.2">
      <c r="A208">
        <f>ROW(Source!A113)</f>
        <v>113</v>
      </c>
      <c r="B208">
        <v>39612629</v>
      </c>
      <c r="C208">
        <v>39612893</v>
      </c>
      <c r="D208">
        <v>37070090</v>
      </c>
      <c r="E208">
        <v>1</v>
      </c>
      <c r="F208">
        <v>1</v>
      </c>
      <c r="G208">
        <v>1</v>
      </c>
      <c r="H208">
        <v>1</v>
      </c>
      <c r="I208" t="s">
        <v>565</v>
      </c>
      <c r="J208" t="s">
        <v>3</v>
      </c>
      <c r="K208" t="s">
        <v>566</v>
      </c>
      <c r="L208">
        <v>1191</v>
      </c>
      <c r="N208">
        <v>1013</v>
      </c>
      <c r="O208" t="s">
        <v>474</v>
      </c>
      <c r="P208" t="s">
        <v>474</v>
      </c>
      <c r="Q208">
        <v>1</v>
      </c>
      <c r="W208">
        <v>0</v>
      </c>
      <c r="X208">
        <v>-814890593</v>
      </c>
      <c r="Y208">
        <v>27.61</v>
      </c>
      <c r="AA208">
        <v>0</v>
      </c>
      <c r="AB208">
        <v>0</v>
      </c>
      <c r="AC208">
        <v>0</v>
      </c>
      <c r="AD208">
        <v>46.2</v>
      </c>
      <c r="AE208">
        <v>0</v>
      </c>
      <c r="AF208">
        <v>0</v>
      </c>
      <c r="AG208">
        <v>0</v>
      </c>
      <c r="AH208">
        <v>8.9700000000000006</v>
      </c>
      <c r="AI208">
        <v>1</v>
      </c>
      <c r="AJ208">
        <v>1</v>
      </c>
      <c r="AK208">
        <v>1</v>
      </c>
      <c r="AL208">
        <v>5.15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3</v>
      </c>
      <c r="AT208">
        <v>27.61</v>
      </c>
      <c r="AU208" t="s">
        <v>3</v>
      </c>
      <c r="AV208">
        <v>1</v>
      </c>
      <c r="AW208">
        <v>2</v>
      </c>
      <c r="AX208">
        <v>39612897</v>
      </c>
      <c r="AY208">
        <v>1</v>
      </c>
      <c r="AZ208">
        <v>0</v>
      </c>
      <c r="BA208">
        <v>194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Y208*Source!I113</f>
        <v>3.4512499999999999</v>
      </c>
      <c r="CY208">
        <f>AD208</f>
        <v>46.2</v>
      </c>
      <c r="CZ208">
        <f>AH208</f>
        <v>8.9700000000000006</v>
      </c>
      <c r="DA208">
        <f>AL208</f>
        <v>5.15</v>
      </c>
      <c r="DB208">
        <v>0</v>
      </c>
    </row>
    <row r="209" spans="1:106" x14ac:dyDescent="0.2">
      <c r="A209">
        <f>ROW(Source!A113)</f>
        <v>113</v>
      </c>
      <c r="B209">
        <v>39612629</v>
      </c>
      <c r="C209">
        <v>39612893</v>
      </c>
      <c r="D209">
        <v>36883883</v>
      </c>
      <c r="E209">
        <v>1</v>
      </c>
      <c r="F209">
        <v>1</v>
      </c>
      <c r="G209">
        <v>1</v>
      </c>
      <c r="H209">
        <v>2</v>
      </c>
      <c r="I209" t="s">
        <v>567</v>
      </c>
      <c r="J209" t="s">
        <v>568</v>
      </c>
      <c r="K209" t="s">
        <v>569</v>
      </c>
      <c r="L209">
        <v>1368</v>
      </c>
      <c r="N209">
        <v>1011</v>
      </c>
      <c r="O209" t="s">
        <v>484</v>
      </c>
      <c r="P209" t="s">
        <v>484</v>
      </c>
      <c r="Q209">
        <v>1</v>
      </c>
      <c r="W209">
        <v>0</v>
      </c>
      <c r="X209">
        <v>-2111251057</v>
      </c>
      <c r="Y209">
        <v>11.43</v>
      </c>
      <c r="AA209">
        <v>0</v>
      </c>
      <c r="AB209">
        <v>167.38</v>
      </c>
      <c r="AC209">
        <v>0</v>
      </c>
      <c r="AD209">
        <v>0</v>
      </c>
      <c r="AE209">
        <v>0</v>
      </c>
      <c r="AF209">
        <v>32.5</v>
      </c>
      <c r="AG209">
        <v>0</v>
      </c>
      <c r="AH209">
        <v>0</v>
      </c>
      <c r="AI209">
        <v>1</v>
      </c>
      <c r="AJ209">
        <v>5.15</v>
      </c>
      <c r="AK209">
        <v>1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3</v>
      </c>
      <c r="AT209">
        <v>11.43</v>
      </c>
      <c r="AU209" t="s">
        <v>3</v>
      </c>
      <c r="AV209">
        <v>0</v>
      </c>
      <c r="AW209">
        <v>2</v>
      </c>
      <c r="AX209">
        <v>39612898</v>
      </c>
      <c r="AY209">
        <v>1</v>
      </c>
      <c r="AZ209">
        <v>0</v>
      </c>
      <c r="BA209">
        <v>195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Y209*Source!I113</f>
        <v>1.42875</v>
      </c>
      <c r="CY209">
        <f>AB209</f>
        <v>167.38</v>
      </c>
      <c r="CZ209">
        <f>AF209</f>
        <v>32.5</v>
      </c>
      <c r="DA209">
        <f>AJ209</f>
        <v>5.15</v>
      </c>
      <c r="DB209">
        <v>0</v>
      </c>
    </row>
    <row r="210" spans="1:106" x14ac:dyDescent="0.2">
      <c r="A210">
        <f>ROW(Source!A113)</f>
        <v>113</v>
      </c>
      <c r="B210">
        <v>39612629</v>
      </c>
      <c r="C210">
        <v>39612893</v>
      </c>
      <c r="D210">
        <v>36884481</v>
      </c>
      <c r="E210">
        <v>1</v>
      </c>
      <c r="F210">
        <v>1</v>
      </c>
      <c r="G210">
        <v>1</v>
      </c>
      <c r="H210">
        <v>2</v>
      </c>
      <c r="I210" t="s">
        <v>570</v>
      </c>
      <c r="J210" t="s">
        <v>571</v>
      </c>
      <c r="K210" t="s">
        <v>572</v>
      </c>
      <c r="L210">
        <v>1368</v>
      </c>
      <c r="N210">
        <v>1011</v>
      </c>
      <c r="O210" t="s">
        <v>484</v>
      </c>
      <c r="P210" t="s">
        <v>484</v>
      </c>
      <c r="Q210">
        <v>1</v>
      </c>
      <c r="W210">
        <v>0</v>
      </c>
      <c r="X210">
        <v>1518765163</v>
      </c>
      <c r="Y210">
        <v>22.86</v>
      </c>
      <c r="AA210">
        <v>0</v>
      </c>
      <c r="AB210">
        <v>7.88</v>
      </c>
      <c r="AC210">
        <v>0</v>
      </c>
      <c r="AD210">
        <v>0</v>
      </c>
      <c r="AE210">
        <v>0</v>
      </c>
      <c r="AF210">
        <v>1.53</v>
      </c>
      <c r="AG210">
        <v>0</v>
      </c>
      <c r="AH210">
        <v>0</v>
      </c>
      <c r="AI210">
        <v>1</v>
      </c>
      <c r="AJ210">
        <v>5.15</v>
      </c>
      <c r="AK210">
        <v>1</v>
      </c>
      <c r="AL210">
        <v>1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3</v>
      </c>
      <c r="AT210">
        <v>22.86</v>
      </c>
      <c r="AU210" t="s">
        <v>3</v>
      </c>
      <c r="AV210">
        <v>0</v>
      </c>
      <c r="AW210">
        <v>2</v>
      </c>
      <c r="AX210">
        <v>39612899</v>
      </c>
      <c r="AY210">
        <v>1</v>
      </c>
      <c r="AZ210">
        <v>0</v>
      </c>
      <c r="BA210">
        <v>196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Y210*Source!I113</f>
        <v>2.8574999999999999</v>
      </c>
      <c r="CY210">
        <f>AB210</f>
        <v>7.88</v>
      </c>
      <c r="CZ210">
        <f>AF210</f>
        <v>1.53</v>
      </c>
      <c r="DA210">
        <f>AJ210</f>
        <v>5.15</v>
      </c>
      <c r="DB210">
        <v>0</v>
      </c>
    </row>
    <row r="211" spans="1:106" x14ac:dyDescent="0.2">
      <c r="A211">
        <f>ROW(Source!A114)</f>
        <v>114</v>
      </c>
      <c r="B211">
        <v>39612628</v>
      </c>
      <c r="C211">
        <v>39612901</v>
      </c>
      <c r="D211">
        <v>37070164</v>
      </c>
      <c r="E211">
        <v>1</v>
      </c>
      <c r="F211">
        <v>1</v>
      </c>
      <c r="G211">
        <v>1</v>
      </c>
      <c r="H211">
        <v>1</v>
      </c>
      <c r="I211" t="s">
        <v>573</v>
      </c>
      <c r="J211" t="s">
        <v>3</v>
      </c>
      <c r="K211" t="s">
        <v>574</v>
      </c>
      <c r="L211">
        <v>1191</v>
      </c>
      <c r="N211">
        <v>1013</v>
      </c>
      <c r="O211" t="s">
        <v>474</v>
      </c>
      <c r="P211" t="s">
        <v>474</v>
      </c>
      <c r="Q211">
        <v>1</v>
      </c>
      <c r="W211">
        <v>0</v>
      </c>
      <c r="X211">
        <v>-598469600</v>
      </c>
      <c r="Y211">
        <v>11.840000000000002</v>
      </c>
      <c r="AA211">
        <v>0</v>
      </c>
      <c r="AB211">
        <v>0</v>
      </c>
      <c r="AC211">
        <v>0</v>
      </c>
      <c r="AD211">
        <v>9.2899999999999991</v>
      </c>
      <c r="AE211">
        <v>0</v>
      </c>
      <c r="AF211">
        <v>0</v>
      </c>
      <c r="AG211">
        <v>0</v>
      </c>
      <c r="AH211">
        <v>9.2899999999999991</v>
      </c>
      <c r="AI211">
        <v>1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1</v>
      </c>
      <c r="AQ211">
        <v>0</v>
      </c>
      <c r="AR211">
        <v>0</v>
      </c>
      <c r="AS211" t="s">
        <v>3</v>
      </c>
      <c r="AT211">
        <v>14.8</v>
      </c>
      <c r="AU211" t="s">
        <v>40</v>
      </c>
      <c r="AV211">
        <v>1</v>
      </c>
      <c r="AW211">
        <v>2</v>
      </c>
      <c r="AX211">
        <v>39612912</v>
      </c>
      <c r="AY211">
        <v>1</v>
      </c>
      <c r="AZ211">
        <v>0</v>
      </c>
      <c r="BA211">
        <v>197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Y211*Source!I114</f>
        <v>17.760000000000002</v>
      </c>
      <c r="CY211">
        <f>AD211</f>
        <v>9.2899999999999991</v>
      </c>
      <c r="CZ211">
        <f>AH211</f>
        <v>9.2899999999999991</v>
      </c>
      <c r="DA211">
        <f>AL211</f>
        <v>1</v>
      </c>
      <c r="DB211">
        <v>0</v>
      </c>
    </row>
    <row r="212" spans="1:106" x14ac:dyDescent="0.2">
      <c r="A212">
        <f>ROW(Source!A114)</f>
        <v>114</v>
      </c>
      <c r="B212">
        <v>39612628</v>
      </c>
      <c r="C212">
        <v>39612901</v>
      </c>
      <c r="D212">
        <v>37064876</v>
      </c>
      <c r="E212">
        <v>1</v>
      </c>
      <c r="F212">
        <v>1</v>
      </c>
      <c r="G212">
        <v>1</v>
      </c>
      <c r="H212">
        <v>1</v>
      </c>
      <c r="I212" t="s">
        <v>479</v>
      </c>
      <c r="J212" t="s">
        <v>3</v>
      </c>
      <c r="K212" t="s">
        <v>480</v>
      </c>
      <c r="L212">
        <v>1191</v>
      </c>
      <c r="N212">
        <v>1013</v>
      </c>
      <c r="O212" t="s">
        <v>474</v>
      </c>
      <c r="P212" t="s">
        <v>474</v>
      </c>
      <c r="Q212">
        <v>1</v>
      </c>
      <c r="W212">
        <v>0</v>
      </c>
      <c r="X212">
        <v>-1417349443</v>
      </c>
      <c r="Y212">
        <v>0.51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1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3</v>
      </c>
      <c r="AT212">
        <v>0.51</v>
      </c>
      <c r="AU212" t="s">
        <v>3</v>
      </c>
      <c r="AV212">
        <v>2</v>
      </c>
      <c r="AW212">
        <v>2</v>
      </c>
      <c r="AX212">
        <v>39612913</v>
      </c>
      <c r="AY212">
        <v>1</v>
      </c>
      <c r="AZ212">
        <v>2048</v>
      </c>
      <c r="BA212">
        <v>198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Y212*Source!I114</f>
        <v>0.76500000000000001</v>
      </c>
      <c r="CY212">
        <f>AD212</f>
        <v>0</v>
      </c>
      <c r="CZ212">
        <f>AH212</f>
        <v>0</v>
      </c>
      <c r="DA212">
        <f>AL212</f>
        <v>1</v>
      </c>
      <c r="DB212">
        <v>0</v>
      </c>
    </row>
    <row r="213" spans="1:106" x14ac:dyDescent="0.2">
      <c r="A213">
        <f>ROW(Source!A114)</f>
        <v>114</v>
      </c>
      <c r="B213">
        <v>39612628</v>
      </c>
      <c r="C213">
        <v>39612901</v>
      </c>
      <c r="D213">
        <v>36883554</v>
      </c>
      <c r="E213">
        <v>1</v>
      </c>
      <c r="F213">
        <v>1</v>
      </c>
      <c r="G213">
        <v>1</v>
      </c>
      <c r="H213">
        <v>2</v>
      </c>
      <c r="I213" t="s">
        <v>504</v>
      </c>
      <c r="J213" t="s">
        <v>505</v>
      </c>
      <c r="K213" t="s">
        <v>506</v>
      </c>
      <c r="L213">
        <v>1368</v>
      </c>
      <c r="N213">
        <v>1011</v>
      </c>
      <c r="O213" t="s">
        <v>484</v>
      </c>
      <c r="P213" t="s">
        <v>484</v>
      </c>
      <c r="Q213">
        <v>1</v>
      </c>
      <c r="W213">
        <v>0</v>
      </c>
      <c r="X213">
        <v>1372534845</v>
      </c>
      <c r="Y213">
        <v>0.40800000000000003</v>
      </c>
      <c r="AA213">
        <v>0</v>
      </c>
      <c r="AB213">
        <v>65.709999999999994</v>
      </c>
      <c r="AC213">
        <v>11.6</v>
      </c>
      <c r="AD213">
        <v>0</v>
      </c>
      <c r="AE213">
        <v>0</v>
      </c>
      <c r="AF213">
        <v>65.709999999999994</v>
      </c>
      <c r="AG213">
        <v>11.6</v>
      </c>
      <c r="AH213">
        <v>0</v>
      </c>
      <c r="AI213">
        <v>1</v>
      </c>
      <c r="AJ213">
        <v>1</v>
      </c>
      <c r="AK213">
        <v>1</v>
      </c>
      <c r="AL213">
        <v>1</v>
      </c>
      <c r="AN213">
        <v>0</v>
      </c>
      <c r="AO213">
        <v>1</v>
      </c>
      <c r="AP213">
        <v>1</v>
      </c>
      <c r="AQ213">
        <v>0</v>
      </c>
      <c r="AR213">
        <v>0</v>
      </c>
      <c r="AS213" t="s">
        <v>3</v>
      </c>
      <c r="AT213">
        <v>0.51</v>
      </c>
      <c r="AU213" t="s">
        <v>40</v>
      </c>
      <c r="AV213">
        <v>0</v>
      </c>
      <c r="AW213">
        <v>2</v>
      </c>
      <c r="AX213">
        <v>39612914</v>
      </c>
      <c r="AY213">
        <v>1</v>
      </c>
      <c r="AZ213">
        <v>0</v>
      </c>
      <c r="BA213">
        <v>199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Y213*Source!I114</f>
        <v>0.6120000000000001</v>
      </c>
      <c r="CY213">
        <f>AB213</f>
        <v>65.709999999999994</v>
      </c>
      <c r="CZ213">
        <f>AF213</f>
        <v>65.709999999999994</v>
      </c>
      <c r="DA213">
        <f>AJ213</f>
        <v>1</v>
      </c>
      <c r="DB213">
        <v>0</v>
      </c>
    </row>
    <row r="214" spans="1:106" x14ac:dyDescent="0.2">
      <c r="A214">
        <f>ROW(Source!A114)</f>
        <v>114</v>
      </c>
      <c r="B214">
        <v>39612628</v>
      </c>
      <c r="C214">
        <v>39612901</v>
      </c>
      <c r="D214">
        <v>36884726</v>
      </c>
      <c r="E214">
        <v>1</v>
      </c>
      <c r="F214">
        <v>1</v>
      </c>
      <c r="G214">
        <v>1</v>
      </c>
      <c r="H214">
        <v>2</v>
      </c>
      <c r="I214" t="s">
        <v>575</v>
      </c>
      <c r="J214" t="s">
        <v>576</v>
      </c>
      <c r="K214" t="s">
        <v>577</v>
      </c>
      <c r="L214">
        <v>1368</v>
      </c>
      <c r="N214">
        <v>1011</v>
      </c>
      <c r="O214" t="s">
        <v>484</v>
      </c>
      <c r="P214" t="s">
        <v>484</v>
      </c>
      <c r="Q214">
        <v>1</v>
      </c>
      <c r="W214">
        <v>0</v>
      </c>
      <c r="X214">
        <v>1581354540</v>
      </c>
      <c r="Y214">
        <v>0.16000000000000003</v>
      </c>
      <c r="AA214">
        <v>0</v>
      </c>
      <c r="AB214">
        <v>2.16</v>
      </c>
      <c r="AC214">
        <v>0</v>
      </c>
      <c r="AD214">
        <v>0</v>
      </c>
      <c r="AE214">
        <v>0</v>
      </c>
      <c r="AF214">
        <v>2.16</v>
      </c>
      <c r="AG214">
        <v>0</v>
      </c>
      <c r="AH214">
        <v>0</v>
      </c>
      <c r="AI214">
        <v>1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1</v>
      </c>
      <c r="AQ214">
        <v>0</v>
      </c>
      <c r="AR214">
        <v>0</v>
      </c>
      <c r="AS214" t="s">
        <v>3</v>
      </c>
      <c r="AT214">
        <v>0.2</v>
      </c>
      <c r="AU214" t="s">
        <v>40</v>
      </c>
      <c r="AV214">
        <v>0</v>
      </c>
      <c r="AW214">
        <v>2</v>
      </c>
      <c r="AX214">
        <v>39612915</v>
      </c>
      <c r="AY214">
        <v>1</v>
      </c>
      <c r="AZ214">
        <v>0</v>
      </c>
      <c r="BA214">
        <v>200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Y214*Source!I114</f>
        <v>0.24000000000000005</v>
      </c>
      <c r="CY214">
        <f>AB214</f>
        <v>2.16</v>
      </c>
      <c r="CZ214">
        <f>AF214</f>
        <v>2.16</v>
      </c>
      <c r="DA214">
        <f>AJ214</f>
        <v>1</v>
      </c>
      <c r="DB214">
        <v>0</v>
      </c>
    </row>
    <row r="215" spans="1:106" x14ac:dyDescent="0.2">
      <c r="A215">
        <f>ROW(Source!A114)</f>
        <v>114</v>
      </c>
      <c r="B215">
        <v>39612628</v>
      </c>
      <c r="C215">
        <v>39612901</v>
      </c>
      <c r="D215">
        <v>36825562</v>
      </c>
      <c r="E215">
        <v>1</v>
      </c>
      <c r="F215">
        <v>1</v>
      </c>
      <c r="G215">
        <v>1</v>
      </c>
      <c r="H215">
        <v>3</v>
      </c>
      <c r="I215" t="s">
        <v>578</v>
      </c>
      <c r="J215" t="s">
        <v>579</v>
      </c>
      <c r="K215" t="s">
        <v>580</v>
      </c>
      <c r="L215">
        <v>1348</v>
      </c>
      <c r="N215">
        <v>1009</v>
      </c>
      <c r="O215" t="s">
        <v>104</v>
      </c>
      <c r="P215" t="s">
        <v>104</v>
      </c>
      <c r="Q215">
        <v>1000</v>
      </c>
      <c r="W215">
        <v>0</v>
      </c>
      <c r="X215">
        <v>532254978</v>
      </c>
      <c r="Y215">
        <v>0</v>
      </c>
      <c r="AA215">
        <v>7590</v>
      </c>
      <c r="AB215">
        <v>0</v>
      </c>
      <c r="AC215">
        <v>0</v>
      </c>
      <c r="AD215">
        <v>0</v>
      </c>
      <c r="AE215">
        <v>7590</v>
      </c>
      <c r="AF215">
        <v>0</v>
      </c>
      <c r="AG215">
        <v>0</v>
      </c>
      <c r="AH215">
        <v>0</v>
      </c>
      <c r="AI215">
        <v>1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1</v>
      </c>
      <c r="AQ215">
        <v>0</v>
      </c>
      <c r="AR215">
        <v>0</v>
      </c>
      <c r="AS215" t="s">
        <v>3</v>
      </c>
      <c r="AT215">
        <v>7.26E-3</v>
      </c>
      <c r="AU215" t="s">
        <v>39</v>
      </c>
      <c r="AV215">
        <v>0</v>
      </c>
      <c r="AW215">
        <v>2</v>
      </c>
      <c r="AX215">
        <v>39612916</v>
      </c>
      <c r="AY215">
        <v>1</v>
      </c>
      <c r="AZ215">
        <v>0</v>
      </c>
      <c r="BA215">
        <v>201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Y215*Source!I114</f>
        <v>0</v>
      </c>
      <c r="CY215">
        <f t="shared" ref="CY215:CY220" si="24">AA215</f>
        <v>7590</v>
      </c>
      <c r="CZ215">
        <f t="shared" ref="CZ215:CZ220" si="25">AE215</f>
        <v>7590</v>
      </c>
      <c r="DA215">
        <f t="shared" ref="DA215:DA220" si="26">AI215</f>
        <v>1</v>
      </c>
      <c r="DB215">
        <v>0</v>
      </c>
    </row>
    <row r="216" spans="1:106" x14ac:dyDescent="0.2">
      <c r="A216">
        <f>ROW(Source!A114)</f>
        <v>114</v>
      </c>
      <c r="B216">
        <v>39612628</v>
      </c>
      <c r="C216">
        <v>39612901</v>
      </c>
      <c r="D216">
        <v>36825612</v>
      </c>
      <c r="E216">
        <v>1</v>
      </c>
      <c r="F216">
        <v>1</v>
      </c>
      <c r="G216">
        <v>1</v>
      </c>
      <c r="H216">
        <v>3</v>
      </c>
      <c r="I216" t="s">
        <v>581</v>
      </c>
      <c r="J216" t="s">
        <v>582</v>
      </c>
      <c r="K216" t="s">
        <v>583</v>
      </c>
      <c r="L216">
        <v>1346</v>
      </c>
      <c r="N216">
        <v>1009</v>
      </c>
      <c r="O216" t="s">
        <v>584</v>
      </c>
      <c r="P216" t="s">
        <v>584</v>
      </c>
      <c r="Q216">
        <v>1</v>
      </c>
      <c r="W216">
        <v>0</v>
      </c>
      <c r="X216">
        <v>-773021859</v>
      </c>
      <c r="Y216">
        <v>0</v>
      </c>
      <c r="AA216">
        <v>8.94</v>
      </c>
      <c r="AB216">
        <v>0</v>
      </c>
      <c r="AC216">
        <v>0</v>
      </c>
      <c r="AD216">
        <v>0</v>
      </c>
      <c r="AE216">
        <v>8.94</v>
      </c>
      <c r="AF216">
        <v>0</v>
      </c>
      <c r="AG216">
        <v>0</v>
      </c>
      <c r="AH216">
        <v>0</v>
      </c>
      <c r="AI216">
        <v>1</v>
      </c>
      <c r="AJ216">
        <v>1</v>
      </c>
      <c r="AK216">
        <v>1</v>
      </c>
      <c r="AL216">
        <v>1</v>
      </c>
      <c r="AN216">
        <v>0</v>
      </c>
      <c r="AO216">
        <v>1</v>
      </c>
      <c r="AP216">
        <v>1</v>
      </c>
      <c r="AQ216">
        <v>0</v>
      </c>
      <c r="AR216">
        <v>0</v>
      </c>
      <c r="AS216" t="s">
        <v>3</v>
      </c>
      <c r="AT216">
        <v>0.5</v>
      </c>
      <c r="AU216" t="s">
        <v>39</v>
      </c>
      <c r="AV216">
        <v>0</v>
      </c>
      <c r="AW216">
        <v>2</v>
      </c>
      <c r="AX216">
        <v>39612917</v>
      </c>
      <c r="AY216">
        <v>1</v>
      </c>
      <c r="AZ216">
        <v>0</v>
      </c>
      <c r="BA216">
        <v>202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Y216*Source!I114</f>
        <v>0</v>
      </c>
      <c r="CY216">
        <f t="shared" si="24"/>
        <v>8.94</v>
      </c>
      <c r="CZ216">
        <f t="shared" si="25"/>
        <v>8.94</v>
      </c>
      <c r="DA216">
        <f t="shared" si="26"/>
        <v>1</v>
      </c>
      <c r="DB216">
        <v>0</v>
      </c>
    </row>
    <row r="217" spans="1:106" x14ac:dyDescent="0.2">
      <c r="A217">
        <f>ROW(Source!A114)</f>
        <v>114</v>
      </c>
      <c r="B217">
        <v>39612628</v>
      </c>
      <c r="C217">
        <v>39612901</v>
      </c>
      <c r="D217">
        <v>36825616</v>
      </c>
      <c r="E217">
        <v>1</v>
      </c>
      <c r="F217">
        <v>1</v>
      </c>
      <c r="G217">
        <v>1</v>
      </c>
      <c r="H217">
        <v>3</v>
      </c>
      <c r="I217" t="s">
        <v>585</v>
      </c>
      <c r="J217" t="s">
        <v>586</v>
      </c>
      <c r="K217" t="s">
        <v>587</v>
      </c>
      <c r="L217">
        <v>1346</v>
      </c>
      <c r="N217">
        <v>1009</v>
      </c>
      <c r="O217" t="s">
        <v>584</v>
      </c>
      <c r="P217" t="s">
        <v>584</v>
      </c>
      <c r="Q217">
        <v>1</v>
      </c>
      <c r="W217">
        <v>0</v>
      </c>
      <c r="X217">
        <v>-1617562030</v>
      </c>
      <c r="Y217">
        <v>0</v>
      </c>
      <c r="AA217">
        <v>6.6</v>
      </c>
      <c r="AB217">
        <v>0</v>
      </c>
      <c r="AC217">
        <v>0</v>
      </c>
      <c r="AD217">
        <v>0</v>
      </c>
      <c r="AE217">
        <v>6.6</v>
      </c>
      <c r="AF217">
        <v>0</v>
      </c>
      <c r="AG217">
        <v>0</v>
      </c>
      <c r="AH217">
        <v>0</v>
      </c>
      <c r="AI217">
        <v>1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3</v>
      </c>
      <c r="AT217">
        <v>1.4</v>
      </c>
      <c r="AU217" t="s">
        <v>39</v>
      </c>
      <c r="AV217">
        <v>0</v>
      </c>
      <c r="AW217">
        <v>2</v>
      </c>
      <c r="AX217">
        <v>39612918</v>
      </c>
      <c r="AY217">
        <v>1</v>
      </c>
      <c r="AZ217">
        <v>0</v>
      </c>
      <c r="BA217">
        <v>203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Y217*Source!I114</f>
        <v>0</v>
      </c>
      <c r="CY217">
        <f t="shared" si="24"/>
        <v>6.6</v>
      </c>
      <c r="CZ217">
        <f t="shared" si="25"/>
        <v>6.6</v>
      </c>
      <c r="DA217">
        <f t="shared" si="26"/>
        <v>1</v>
      </c>
      <c r="DB217">
        <v>0</v>
      </c>
    </row>
    <row r="218" spans="1:106" x14ac:dyDescent="0.2">
      <c r="A218">
        <f>ROW(Source!A114)</f>
        <v>114</v>
      </c>
      <c r="B218">
        <v>39612628</v>
      </c>
      <c r="C218">
        <v>39612901</v>
      </c>
      <c r="D218">
        <v>36825635</v>
      </c>
      <c r="E218">
        <v>1</v>
      </c>
      <c r="F218">
        <v>1</v>
      </c>
      <c r="G218">
        <v>1</v>
      </c>
      <c r="H218">
        <v>3</v>
      </c>
      <c r="I218" t="s">
        <v>588</v>
      </c>
      <c r="J218" t="s">
        <v>589</v>
      </c>
      <c r="K218" t="s">
        <v>590</v>
      </c>
      <c r="L218">
        <v>1348</v>
      </c>
      <c r="N218">
        <v>1009</v>
      </c>
      <c r="O218" t="s">
        <v>104</v>
      </c>
      <c r="P218" t="s">
        <v>104</v>
      </c>
      <c r="Q218">
        <v>1000</v>
      </c>
      <c r="W218">
        <v>0</v>
      </c>
      <c r="X218">
        <v>1049606220</v>
      </c>
      <c r="Y218">
        <v>0</v>
      </c>
      <c r="AA218">
        <v>14690</v>
      </c>
      <c r="AB218">
        <v>0</v>
      </c>
      <c r="AC218">
        <v>0</v>
      </c>
      <c r="AD218">
        <v>0</v>
      </c>
      <c r="AE218">
        <v>14690</v>
      </c>
      <c r="AF218">
        <v>0</v>
      </c>
      <c r="AG218">
        <v>0</v>
      </c>
      <c r="AH218">
        <v>0</v>
      </c>
      <c r="AI218">
        <v>1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1</v>
      </c>
      <c r="AQ218">
        <v>0</v>
      </c>
      <c r="AR218">
        <v>0</v>
      </c>
      <c r="AS218" t="s">
        <v>3</v>
      </c>
      <c r="AT218">
        <v>2E-3</v>
      </c>
      <c r="AU218" t="s">
        <v>39</v>
      </c>
      <c r="AV218">
        <v>0</v>
      </c>
      <c r="AW218">
        <v>2</v>
      </c>
      <c r="AX218">
        <v>39612919</v>
      </c>
      <c r="AY218">
        <v>1</v>
      </c>
      <c r="AZ218">
        <v>0</v>
      </c>
      <c r="BA218">
        <v>204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Y218*Source!I114</f>
        <v>0</v>
      </c>
      <c r="CY218">
        <f t="shared" si="24"/>
        <v>14690</v>
      </c>
      <c r="CZ218">
        <f t="shared" si="25"/>
        <v>14690</v>
      </c>
      <c r="DA218">
        <f t="shared" si="26"/>
        <v>1</v>
      </c>
      <c r="DB218">
        <v>0</v>
      </c>
    </row>
    <row r="219" spans="1:106" x14ac:dyDescent="0.2">
      <c r="A219">
        <f>ROW(Source!A114)</f>
        <v>114</v>
      </c>
      <c r="B219">
        <v>39612628</v>
      </c>
      <c r="C219">
        <v>39612901</v>
      </c>
      <c r="D219">
        <v>36825644</v>
      </c>
      <c r="E219">
        <v>1</v>
      </c>
      <c r="F219">
        <v>1</v>
      </c>
      <c r="G219">
        <v>1</v>
      </c>
      <c r="H219">
        <v>3</v>
      </c>
      <c r="I219" t="s">
        <v>591</v>
      </c>
      <c r="J219" t="s">
        <v>592</v>
      </c>
      <c r="K219" t="s">
        <v>593</v>
      </c>
      <c r="L219">
        <v>1348</v>
      </c>
      <c r="N219">
        <v>1009</v>
      </c>
      <c r="O219" t="s">
        <v>104</v>
      </c>
      <c r="P219" t="s">
        <v>104</v>
      </c>
      <c r="Q219">
        <v>1000</v>
      </c>
      <c r="W219">
        <v>0</v>
      </c>
      <c r="X219">
        <v>-742502409</v>
      </c>
      <c r="Y219">
        <v>0</v>
      </c>
      <c r="AA219">
        <v>12110</v>
      </c>
      <c r="AB219">
        <v>0</v>
      </c>
      <c r="AC219">
        <v>0</v>
      </c>
      <c r="AD219">
        <v>0</v>
      </c>
      <c r="AE219">
        <v>12110</v>
      </c>
      <c r="AF219">
        <v>0</v>
      </c>
      <c r="AG219">
        <v>0</v>
      </c>
      <c r="AH219">
        <v>0</v>
      </c>
      <c r="AI219">
        <v>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3</v>
      </c>
      <c r="AT219">
        <v>3.0000000000000001E-3</v>
      </c>
      <c r="AU219" t="s">
        <v>39</v>
      </c>
      <c r="AV219">
        <v>0</v>
      </c>
      <c r="AW219">
        <v>2</v>
      </c>
      <c r="AX219">
        <v>39612920</v>
      </c>
      <c r="AY219">
        <v>1</v>
      </c>
      <c r="AZ219">
        <v>0</v>
      </c>
      <c r="BA219">
        <v>205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Y219*Source!I114</f>
        <v>0</v>
      </c>
      <c r="CY219">
        <f t="shared" si="24"/>
        <v>12110</v>
      </c>
      <c r="CZ219">
        <f t="shared" si="25"/>
        <v>12110</v>
      </c>
      <c r="DA219">
        <f t="shared" si="26"/>
        <v>1</v>
      </c>
      <c r="DB219">
        <v>0</v>
      </c>
    </row>
    <row r="220" spans="1:106" x14ac:dyDescent="0.2">
      <c r="A220">
        <f>ROW(Source!A114)</f>
        <v>114</v>
      </c>
      <c r="B220">
        <v>39612628</v>
      </c>
      <c r="C220">
        <v>39612901</v>
      </c>
      <c r="D220">
        <v>36825881</v>
      </c>
      <c r="E220">
        <v>1</v>
      </c>
      <c r="F220">
        <v>1</v>
      </c>
      <c r="G220">
        <v>1</v>
      </c>
      <c r="H220">
        <v>3</v>
      </c>
      <c r="I220" t="s">
        <v>594</v>
      </c>
      <c r="J220" t="s">
        <v>595</v>
      </c>
      <c r="K220" t="s">
        <v>596</v>
      </c>
      <c r="L220">
        <v>1348</v>
      </c>
      <c r="N220">
        <v>1009</v>
      </c>
      <c r="O220" t="s">
        <v>104</v>
      </c>
      <c r="P220" t="s">
        <v>104</v>
      </c>
      <c r="Q220">
        <v>1000</v>
      </c>
      <c r="W220">
        <v>0</v>
      </c>
      <c r="X220">
        <v>802497018</v>
      </c>
      <c r="Y220">
        <v>0</v>
      </c>
      <c r="AA220">
        <v>11000</v>
      </c>
      <c r="AB220">
        <v>0</v>
      </c>
      <c r="AC220">
        <v>0</v>
      </c>
      <c r="AD220">
        <v>0</v>
      </c>
      <c r="AE220">
        <v>11000</v>
      </c>
      <c r="AF220">
        <v>0</v>
      </c>
      <c r="AG220">
        <v>0</v>
      </c>
      <c r="AH220">
        <v>0</v>
      </c>
      <c r="AI220">
        <v>1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1</v>
      </c>
      <c r="AQ220">
        <v>0</v>
      </c>
      <c r="AR220">
        <v>0</v>
      </c>
      <c r="AS220" t="s">
        <v>3</v>
      </c>
      <c r="AT220">
        <v>6.0000000000000002E-5</v>
      </c>
      <c r="AU220" t="s">
        <v>39</v>
      </c>
      <c r="AV220">
        <v>0</v>
      </c>
      <c r="AW220">
        <v>2</v>
      </c>
      <c r="AX220">
        <v>39612921</v>
      </c>
      <c r="AY220">
        <v>1</v>
      </c>
      <c r="AZ220">
        <v>0</v>
      </c>
      <c r="BA220">
        <v>206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Y220*Source!I114</f>
        <v>0</v>
      </c>
      <c r="CY220">
        <f t="shared" si="24"/>
        <v>11000</v>
      </c>
      <c r="CZ220">
        <f t="shared" si="25"/>
        <v>11000</v>
      </c>
      <c r="DA220">
        <f t="shared" si="26"/>
        <v>1</v>
      </c>
      <c r="DB220">
        <v>0</v>
      </c>
    </row>
    <row r="221" spans="1:106" x14ac:dyDescent="0.2">
      <c r="A221">
        <f>ROW(Source!A115)</f>
        <v>115</v>
      </c>
      <c r="B221">
        <v>39612629</v>
      </c>
      <c r="C221">
        <v>39612901</v>
      </c>
      <c r="D221">
        <v>37070164</v>
      </c>
      <c r="E221">
        <v>1</v>
      </c>
      <c r="F221">
        <v>1</v>
      </c>
      <c r="G221">
        <v>1</v>
      </c>
      <c r="H221">
        <v>1</v>
      </c>
      <c r="I221" t="s">
        <v>573</v>
      </c>
      <c r="J221" t="s">
        <v>3</v>
      </c>
      <c r="K221" t="s">
        <v>574</v>
      </c>
      <c r="L221">
        <v>1191</v>
      </c>
      <c r="N221">
        <v>1013</v>
      </c>
      <c r="O221" t="s">
        <v>474</v>
      </c>
      <c r="P221" t="s">
        <v>474</v>
      </c>
      <c r="Q221">
        <v>1</v>
      </c>
      <c r="W221">
        <v>0</v>
      </c>
      <c r="X221">
        <v>-598469600</v>
      </c>
      <c r="Y221">
        <v>11.840000000000002</v>
      </c>
      <c r="AA221">
        <v>0</v>
      </c>
      <c r="AB221">
        <v>0</v>
      </c>
      <c r="AC221">
        <v>0</v>
      </c>
      <c r="AD221">
        <v>47.84</v>
      </c>
      <c r="AE221">
        <v>0</v>
      </c>
      <c r="AF221">
        <v>0</v>
      </c>
      <c r="AG221">
        <v>0</v>
      </c>
      <c r="AH221">
        <v>9.2899999999999991</v>
      </c>
      <c r="AI221">
        <v>1</v>
      </c>
      <c r="AJ221">
        <v>1</v>
      </c>
      <c r="AK221">
        <v>1</v>
      </c>
      <c r="AL221">
        <v>5.15</v>
      </c>
      <c r="AN221">
        <v>0</v>
      </c>
      <c r="AO221">
        <v>1</v>
      </c>
      <c r="AP221">
        <v>1</v>
      </c>
      <c r="AQ221">
        <v>0</v>
      </c>
      <c r="AR221">
        <v>0</v>
      </c>
      <c r="AS221" t="s">
        <v>3</v>
      </c>
      <c r="AT221">
        <v>14.8</v>
      </c>
      <c r="AU221" t="s">
        <v>40</v>
      </c>
      <c r="AV221">
        <v>1</v>
      </c>
      <c r="AW221">
        <v>2</v>
      </c>
      <c r="AX221">
        <v>39612912</v>
      </c>
      <c r="AY221">
        <v>1</v>
      </c>
      <c r="AZ221">
        <v>0</v>
      </c>
      <c r="BA221">
        <v>208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Y221*Source!I115</f>
        <v>17.760000000000002</v>
      </c>
      <c r="CY221">
        <f>AD221</f>
        <v>47.84</v>
      </c>
      <c r="CZ221">
        <f>AH221</f>
        <v>9.2899999999999991</v>
      </c>
      <c r="DA221">
        <f>AL221</f>
        <v>5.15</v>
      </c>
      <c r="DB221">
        <v>0</v>
      </c>
    </row>
    <row r="222" spans="1:106" x14ac:dyDescent="0.2">
      <c r="A222">
        <f>ROW(Source!A115)</f>
        <v>115</v>
      </c>
      <c r="B222">
        <v>39612629</v>
      </c>
      <c r="C222">
        <v>39612901</v>
      </c>
      <c r="D222">
        <v>37064876</v>
      </c>
      <c r="E222">
        <v>1</v>
      </c>
      <c r="F222">
        <v>1</v>
      </c>
      <c r="G222">
        <v>1</v>
      </c>
      <c r="H222">
        <v>1</v>
      </c>
      <c r="I222" t="s">
        <v>479</v>
      </c>
      <c r="J222" t="s">
        <v>3</v>
      </c>
      <c r="K222" t="s">
        <v>480</v>
      </c>
      <c r="L222">
        <v>1191</v>
      </c>
      <c r="N222">
        <v>1013</v>
      </c>
      <c r="O222" t="s">
        <v>474</v>
      </c>
      <c r="P222" t="s">
        <v>474</v>
      </c>
      <c r="Q222">
        <v>1</v>
      </c>
      <c r="W222">
        <v>0</v>
      </c>
      <c r="X222">
        <v>-1417349443</v>
      </c>
      <c r="Y222">
        <v>0.51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1</v>
      </c>
      <c r="AJ222">
        <v>1</v>
      </c>
      <c r="AK222">
        <v>5.15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3</v>
      </c>
      <c r="AT222">
        <v>0.51</v>
      </c>
      <c r="AU222" t="s">
        <v>3</v>
      </c>
      <c r="AV222">
        <v>2</v>
      </c>
      <c r="AW222">
        <v>2</v>
      </c>
      <c r="AX222">
        <v>39612913</v>
      </c>
      <c r="AY222">
        <v>1</v>
      </c>
      <c r="AZ222">
        <v>2048</v>
      </c>
      <c r="BA222">
        <v>209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Y222*Source!I115</f>
        <v>0.76500000000000001</v>
      </c>
      <c r="CY222">
        <f>AD222</f>
        <v>0</v>
      </c>
      <c r="CZ222">
        <f>AH222</f>
        <v>0</v>
      </c>
      <c r="DA222">
        <f>AL222</f>
        <v>1</v>
      </c>
      <c r="DB222">
        <v>0</v>
      </c>
    </row>
    <row r="223" spans="1:106" x14ac:dyDescent="0.2">
      <c r="A223">
        <f>ROW(Source!A115)</f>
        <v>115</v>
      </c>
      <c r="B223">
        <v>39612629</v>
      </c>
      <c r="C223">
        <v>39612901</v>
      </c>
      <c r="D223">
        <v>36883554</v>
      </c>
      <c r="E223">
        <v>1</v>
      </c>
      <c r="F223">
        <v>1</v>
      </c>
      <c r="G223">
        <v>1</v>
      </c>
      <c r="H223">
        <v>2</v>
      </c>
      <c r="I223" t="s">
        <v>504</v>
      </c>
      <c r="J223" t="s">
        <v>505</v>
      </c>
      <c r="K223" t="s">
        <v>506</v>
      </c>
      <c r="L223">
        <v>1368</v>
      </c>
      <c r="N223">
        <v>1011</v>
      </c>
      <c r="O223" t="s">
        <v>484</v>
      </c>
      <c r="P223" t="s">
        <v>484</v>
      </c>
      <c r="Q223">
        <v>1</v>
      </c>
      <c r="W223">
        <v>0</v>
      </c>
      <c r="X223">
        <v>1372534845</v>
      </c>
      <c r="Y223">
        <v>0.40800000000000003</v>
      </c>
      <c r="AA223">
        <v>0</v>
      </c>
      <c r="AB223">
        <v>338.41</v>
      </c>
      <c r="AC223">
        <v>11.6</v>
      </c>
      <c r="AD223">
        <v>0</v>
      </c>
      <c r="AE223">
        <v>0</v>
      </c>
      <c r="AF223">
        <v>65.709999999999994</v>
      </c>
      <c r="AG223">
        <v>11.6</v>
      </c>
      <c r="AH223">
        <v>0</v>
      </c>
      <c r="AI223">
        <v>1</v>
      </c>
      <c r="AJ223">
        <v>5.15</v>
      </c>
      <c r="AK223">
        <v>1</v>
      </c>
      <c r="AL223">
        <v>1</v>
      </c>
      <c r="AN223">
        <v>0</v>
      </c>
      <c r="AO223">
        <v>1</v>
      </c>
      <c r="AP223">
        <v>1</v>
      </c>
      <c r="AQ223">
        <v>0</v>
      </c>
      <c r="AR223">
        <v>0</v>
      </c>
      <c r="AS223" t="s">
        <v>3</v>
      </c>
      <c r="AT223">
        <v>0.51</v>
      </c>
      <c r="AU223" t="s">
        <v>40</v>
      </c>
      <c r="AV223">
        <v>0</v>
      </c>
      <c r="AW223">
        <v>2</v>
      </c>
      <c r="AX223">
        <v>39612914</v>
      </c>
      <c r="AY223">
        <v>1</v>
      </c>
      <c r="AZ223">
        <v>0</v>
      </c>
      <c r="BA223">
        <v>210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Y223*Source!I115</f>
        <v>0.6120000000000001</v>
      </c>
      <c r="CY223">
        <f>AB223</f>
        <v>338.41</v>
      </c>
      <c r="CZ223">
        <f>AF223</f>
        <v>65.709999999999994</v>
      </c>
      <c r="DA223">
        <f>AJ223</f>
        <v>5.15</v>
      </c>
      <c r="DB223">
        <v>0</v>
      </c>
    </row>
    <row r="224" spans="1:106" x14ac:dyDescent="0.2">
      <c r="A224">
        <f>ROW(Source!A115)</f>
        <v>115</v>
      </c>
      <c r="B224">
        <v>39612629</v>
      </c>
      <c r="C224">
        <v>39612901</v>
      </c>
      <c r="D224">
        <v>36884726</v>
      </c>
      <c r="E224">
        <v>1</v>
      </c>
      <c r="F224">
        <v>1</v>
      </c>
      <c r="G224">
        <v>1</v>
      </c>
      <c r="H224">
        <v>2</v>
      </c>
      <c r="I224" t="s">
        <v>575</v>
      </c>
      <c r="J224" t="s">
        <v>576</v>
      </c>
      <c r="K224" t="s">
        <v>577</v>
      </c>
      <c r="L224">
        <v>1368</v>
      </c>
      <c r="N224">
        <v>1011</v>
      </c>
      <c r="O224" t="s">
        <v>484</v>
      </c>
      <c r="P224" t="s">
        <v>484</v>
      </c>
      <c r="Q224">
        <v>1</v>
      </c>
      <c r="W224">
        <v>0</v>
      </c>
      <c r="X224">
        <v>1581354540</v>
      </c>
      <c r="Y224">
        <v>0.16000000000000003</v>
      </c>
      <c r="AA224">
        <v>0</v>
      </c>
      <c r="AB224">
        <v>11.12</v>
      </c>
      <c r="AC224">
        <v>0</v>
      </c>
      <c r="AD224">
        <v>0</v>
      </c>
      <c r="AE224">
        <v>0</v>
      </c>
      <c r="AF224">
        <v>2.16</v>
      </c>
      <c r="AG224">
        <v>0</v>
      </c>
      <c r="AH224">
        <v>0</v>
      </c>
      <c r="AI224">
        <v>1</v>
      </c>
      <c r="AJ224">
        <v>5.15</v>
      </c>
      <c r="AK224">
        <v>1</v>
      </c>
      <c r="AL224">
        <v>1</v>
      </c>
      <c r="AN224">
        <v>0</v>
      </c>
      <c r="AO224">
        <v>1</v>
      </c>
      <c r="AP224">
        <v>1</v>
      </c>
      <c r="AQ224">
        <v>0</v>
      </c>
      <c r="AR224">
        <v>0</v>
      </c>
      <c r="AS224" t="s">
        <v>3</v>
      </c>
      <c r="AT224">
        <v>0.2</v>
      </c>
      <c r="AU224" t="s">
        <v>40</v>
      </c>
      <c r="AV224">
        <v>0</v>
      </c>
      <c r="AW224">
        <v>2</v>
      </c>
      <c r="AX224">
        <v>39612915</v>
      </c>
      <c r="AY224">
        <v>1</v>
      </c>
      <c r="AZ224">
        <v>0</v>
      </c>
      <c r="BA224">
        <v>211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Y224*Source!I115</f>
        <v>0.24000000000000005</v>
      </c>
      <c r="CY224">
        <f>AB224</f>
        <v>11.12</v>
      </c>
      <c r="CZ224">
        <f>AF224</f>
        <v>2.16</v>
      </c>
      <c r="DA224">
        <f>AJ224</f>
        <v>5.15</v>
      </c>
      <c r="DB224">
        <v>0</v>
      </c>
    </row>
    <row r="225" spans="1:106" x14ac:dyDescent="0.2">
      <c r="A225">
        <f>ROW(Source!A115)</f>
        <v>115</v>
      </c>
      <c r="B225">
        <v>39612629</v>
      </c>
      <c r="C225">
        <v>39612901</v>
      </c>
      <c r="D225">
        <v>36825562</v>
      </c>
      <c r="E225">
        <v>1</v>
      </c>
      <c r="F225">
        <v>1</v>
      </c>
      <c r="G225">
        <v>1</v>
      </c>
      <c r="H225">
        <v>3</v>
      </c>
      <c r="I225" t="s">
        <v>578</v>
      </c>
      <c r="J225" t="s">
        <v>579</v>
      </c>
      <c r="K225" t="s">
        <v>580</v>
      </c>
      <c r="L225">
        <v>1348</v>
      </c>
      <c r="N225">
        <v>1009</v>
      </c>
      <c r="O225" t="s">
        <v>104</v>
      </c>
      <c r="P225" t="s">
        <v>104</v>
      </c>
      <c r="Q225">
        <v>1000</v>
      </c>
      <c r="W225">
        <v>0</v>
      </c>
      <c r="X225">
        <v>532254978</v>
      </c>
      <c r="Y225">
        <v>0</v>
      </c>
      <c r="AA225">
        <v>39088.5</v>
      </c>
      <c r="AB225">
        <v>0</v>
      </c>
      <c r="AC225">
        <v>0</v>
      </c>
      <c r="AD225">
        <v>0</v>
      </c>
      <c r="AE225">
        <v>7590</v>
      </c>
      <c r="AF225">
        <v>0</v>
      </c>
      <c r="AG225">
        <v>0</v>
      </c>
      <c r="AH225">
        <v>0</v>
      </c>
      <c r="AI225">
        <v>5.15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1</v>
      </c>
      <c r="AQ225">
        <v>0</v>
      </c>
      <c r="AR225">
        <v>0</v>
      </c>
      <c r="AS225" t="s">
        <v>3</v>
      </c>
      <c r="AT225">
        <v>7.26E-3</v>
      </c>
      <c r="AU225" t="s">
        <v>39</v>
      </c>
      <c r="AV225">
        <v>0</v>
      </c>
      <c r="AW225">
        <v>2</v>
      </c>
      <c r="AX225">
        <v>39612916</v>
      </c>
      <c r="AY225">
        <v>1</v>
      </c>
      <c r="AZ225">
        <v>0</v>
      </c>
      <c r="BA225">
        <v>212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Y225*Source!I115</f>
        <v>0</v>
      </c>
      <c r="CY225">
        <f t="shared" ref="CY225:CY230" si="27">AA225</f>
        <v>39088.5</v>
      </c>
      <c r="CZ225">
        <f t="shared" ref="CZ225:CZ230" si="28">AE225</f>
        <v>7590</v>
      </c>
      <c r="DA225">
        <f t="shared" ref="DA225:DA230" si="29">AI225</f>
        <v>5.15</v>
      </c>
      <c r="DB225">
        <v>0</v>
      </c>
    </row>
    <row r="226" spans="1:106" x14ac:dyDescent="0.2">
      <c r="A226">
        <f>ROW(Source!A115)</f>
        <v>115</v>
      </c>
      <c r="B226">
        <v>39612629</v>
      </c>
      <c r="C226">
        <v>39612901</v>
      </c>
      <c r="D226">
        <v>36825612</v>
      </c>
      <c r="E226">
        <v>1</v>
      </c>
      <c r="F226">
        <v>1</v>
      </c>
      <c r="G226">
        <v>1</v>
      </c>
      <c r="H226">
        <v>3</v>
      </c>
      <c r="I226" t="s">
        <v>581</v>
      </c>
      <c r="J226" t="s">
        <v>582</v>
      </c>
      <c r="K226" t="s">
        <v>583</v>
      </c>
      <c r="L226">
        <v>1346</v>
      </c>
      <c r="N226">
        <v>1009</v>
      </c>
      <c r="O226" t="s">
        <v>584</v>
      </c>
      <c r="P226" t="s">
        <v>584</v>
      </c>
      <c r="Q226">
        <v>1</v>
      </c>
      <c r="W226">
        <v>0</v>
      </c>
      <c r="X226">
        <v>-773021859</v>
      </c>
      <c r="Y226">
        <v>0</v>
      </c>
      <c r="AA226">
        <v>46.04</v>
      </c>
      <c r="AB226">
        <v>0</v>
      </c>
      <c r="AC226">
        <v>0</v>
      </c>
      <c r="AD226">
        <v>0</v>
      </c>
      <c r="AE226">
        <v>8.94</v>
      </c>
      <c r="AF226">
        <v>0</v>
      </c>
      <c r="AG226">
        <v>0</v>
      </c>
      <c r="AH226">
        <v>0</v>
      </c>
      <c r="AI226">
        <v>5.15</v>
      </c>
      <c r="AJ226">
        <v>1</v>
      </c>
      <c r="AK226">
        <v>1</v>
      </c>
      <c r="AL226">
        <v>1</v>
      </c>
      <c r="AN226">
        <v>0</v>
      </c>
      <c r="AO226">
        <v>1</v>
      </c>
      <c r="AP226">
        <v>1</v>
      </c>
      <c r="AQ226">
        <v>0</v>
      </c>
      <c r="AR226">
        <v>0</v>
      </c>
      <c r="AS226" t="s">
        <v>3</v>
      </c>
      <c r="AT226">
        <v>0.5</v>
      </c>
      <c r="AU226" t="s">
        <v>39</v>
      </c>
      <c r="AV226">
        <v>0</v>
      </c>
      <c r="AW226">
        <v>2</v>
      </c>
      <c r="AX226">
        <v>39612917</v>
      </c>
      <c r="AY226">
        <v>1</v>
      </c>
      <c r="AZ226">
        <v>0</v>
      </c>
      <c r="BA226">
        <v>213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Y226*Source!I115</f>
        <v>0</v>
      </c>
      <c r="CY226">
        <f t="shared" si="27"/>
        <v>46.04</v>
      </c>
      <c r="CZ226">
        <f t="shared" si="28"/>
        <v>8.94</v>
      </c>
      <c r="DA226">
        <f t="shared" si="29"/>
        <v>5.15</v>
      </c>
      <c r="DB226">
        <v>0</v>
      </c>
    </row>
    <row r="227" spans="1:106" x14ac:dyDescent="0.2">
      <c r="A227">
        <f>ROW(Source!A115)</f>
        <v>115</v>
      </c>
      <c r="B227">
        <v>39612629</v>
      </c>
      <c r="C227">
        <v>39612901</v>
      </c>
      <c r="D227">
        <v>36825616</v>
      </c>
      <c r="E227">
        <v>1</v>
      </c>
      <c r="F227">
        <v>1</v>
      </c>
      <c r="G227">
        <v>1</v>
      </c>
      <c r="H227">
        <v>3</v>
      </c>
      <c r="I227" t="s">
        <v>585</v>
      </c>
      <c r="J227" t="s">
        <v>586</v>
      </c>
      <c r="K227" t="s">
        <v>587</v>
      </c>
      <c r="L227">
        <v>1346</v>
      </c>
      <c r="N227">
        <v>1009</v>
      </c>
      <c r="O227" t="s">
        <v>584</v>
      </c>
      <c r="P227" t="s">
        <v>584</v>
      </c>
      <c r="Q227">
        <v>1</v>
      </c>
      <c r="W227">
        <v>0</v>
      </c>
      <c r="X227">
        <v>-1617562030</v>
      </c>
      <c r="Y227">
        <v>0</v>
      </c>
      <c r="AA227">
        <v>33.99</v>
      </c>
      <c r="AB227">
        <v>0</v>
      </c>
      <c r="AC227">
        <v>0</v>
      </c>
      <c r="AD227">
        <v>0</v>
      </c>
      <c r="AE227">
        <v>6.6</v>
      </c>
      <c r="AF227">
        <v>0</v>
      </c>
      <c r="AG227">
        <v>0</v>
      </c>
      <c r="AH227">
        <v>0</v>
      </c>
      <c r="AI227">
        <v>5.15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1</v>
      </c>
      <c r="AQ227">
        <v>0</v>
      </c>
      <c r="AR227">
        <v>0</v>
      </c>
      <c r="AS227" t="s">
        <v>3</v>
      </c>
      <c r="AT227">
        <v>1.4</v>
      </c>
      <c r="AU227" t="s">
        <v>39</v>
      </c>
      <c r="AV227">
        <v>0</v>
      </c>
      <c r="AW227">
        <v>2</v>
      </c>
      <c r="AX227">
        <v>39612918</v>
      </c>
      <c r="AY227">
        <v>1</v>
      </c>
      <c r="AZ227">
        <v>0</v>
      </c>
      <c r="BA227">
        <v>214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Y227*Source!I115</f>
        <v>0</v>
      </c>
      <c r="CY227">
        <f t="shared" si="27"/>
        <v>33.99</v>
      </c>
      <c r="CZ227">
        <f t="shared" si="28"/>
        <v>6.6</v>
      </c>
      <c r="DA227">
        <f t="shared" si="29"/>
        <v>5.15</v>
      </c>
      <c r="DB227">
        <v>0</v>
      </c>
    </row>
    <row r="228" spans="1:106" x14ac:dyDescent="0.2">
      <c r="A228">
        <f>ROW(Source!A115)</f>
        <v>115</v>
      </c>
      <c r="B228">
        <v>39612629</v>
      </c>
      <c r="C228">
        <v>39612901</v>
      </c>
      <c r="D228">
        <v>36825635</v>
      </c>
      <c r="E228">
        <v>1</v>
      </c>
      <c r="F228">
        <v>1</v>
      </c>
      <c r="G228">
        <v>1</v>
      </c>
      <c r="H228">
        <v>3</v>
      </c>
      <c r="I228" t="s">
        <v>588</v>
      </c>
      <c r="J228" t="s">
        <v>589</v>
      </c>
      <c r="K228" t="s">
        <v>590</v>
      </c>
      <c r="L228">
        <v>1348</v>
      </c>
      <c r="N228">
        <v>1009</v>
      </c>
      <c r="O228" t="s">
        <v>104</v>
      </c>
      <c r="P228" t="s">
        <v>104</v>
      </c>
      <c r="Q228">
        <v>1000</v>
      </c>
      <c r="W228">
        <v>0</v>
      </c>
      <c r="X228">
        <v>1049606220</v>
      </c>
      <c r="Y228">
        <v>0</v>
      </c>
      <c r="AA228">
        <v>75653.5</v>
      </c>
      <c r="AB228">
        <v>0</v>
      </c>
      <c r="AC228">
        <v>0</v>
      </c>
      <c r="AD228">
        <v>0</v>
      </c>
      <c r="AE228">
        <v>14690</v>
      </c>
      <c r="AF228">
        <v>0</v>
      </c>
      <c r="AG228">
        <v>0</v>
      </c>
      <c r="AH228">
        <v>0</v>
      </c>
      <c r="AI228">
        <v>5.15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1</v>
      </c>
      <c r="AQ228">
        <v>0</v>
      </c>
      <c r="AR228">
        <v>0</v>
      </c>
      <c r="AS228" t="s">
        <v>3</v>
      </c>
      <c r="AT228">
        <v>2E-3</v>
      </c>
      <c r="AU228" t="s">
        <v>39</v>
      </c>
      <c r="AV228">
        <v>0</v>
      </c>
      <c r="AW228">
        <v>2</v>
      </c>
      <c r="AX228">
        <v>39612919</v>
      </c>
      <c r="AY228">
        <v>1</v>
      </c>
      <c r="AZ228">
        <v>0</v>
      </c>
      <c r="BA228">
        <v>215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Y228*Source!I115</f>
        <v>0</v>
      </c>
      <c r="CY228">
        <f t="shared" si="27"/>
        <v>75653.5</v>
      </c>
      <c r="CZ228">
        <f t="shared" si="28"/>
        <v>14690</v>
      </c>
      <c r="DA228">
        <f t="shared" si="29"/>
        <v>5.15</v>
      </c>
      <c r="DB228">
        <v>0</v>
      </c>
    </row>
    <row r="229" spans="1:106" x14ac:dyDescent="0.2">
      <c r="A229">
        <f>ROW(Source!A115)</f>
        <v>115</v>
      </c>
      <c r="B229">
        <v>39612629</v>
      </c>
      <c r="C229">
        <v>39612901</v>
      </c>
      <c r="D229">
        <v>36825644</v>
      </c>
      <c r="E229">
        <v>1</v>
      </c>
      <c r="F229">
        <v>1</v>
      </c>
      <c r="G229">
        <v>1</v>
      </c>
      <c r="H229">
        <v>3</v>
      </c>
      <c r="I229" t="s">
        <v>591</v>
      </c>
      <c r="J229" t="s">
        <v>592</v>
      </c>
      <c r="K229" t="s">
        <v>593</v>
      </c>
      <c r="L229">
        <v>1348</v>
      </c>
      <c r="N229">
        <v>1009</v>
      </c>
      <c r="O229" t="s">
        <v>104</v>
      </c>
      <c r="P229" t="s">
        <v>104</v>
      </c>
      <c r="Q229">
        <v>1000</v>
      </c>
      <c r="W229">
        <v>0</v>
      </c>
      <c r="X229">
        <v>-742502409</v>
      </c>
      <c r="Y229">
        <v>0</v>
      </c>
      <c r="AA229">
        <v>62366.5</v>
      </c>
      <c r="AB229">
        <v>0</v>
      </c>
      <c r="AC229">
        <v>0</v>
      </c>
      <c r="AD229">
        <v>0</v>
      </c>
      <c r="AE229">
        <v>12110</v>
      </c>
      <c r="AF229">
        <v>0</v>
      </c>
      <c r="AG229">
        <v>0</v>
      </c>
      <c r="AH229">
        <v>0</v>
      </c>
      <c r="AI229">
        <v>5.15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1</v>
      </c>
      <c r="AQ229">
        <v>0</v>
      </c>
      <c r="AR229">
        <v>0</v>
      </c>
      <c r="AS229" t="s">
        <v>3</v>
      </c>
      <c r="AT229">
        <v>3.0000000000000001E-3</v>
      </c>
      <c r="AU229" t="s">
        <v>39</v>
      </c>
      <c r="AV229">
        <v>0</v>
      </c>
      <c r="AW229">
        <v>2</v>
      </c>
      <c r="AX229">
        <v>39612920</v>
      </c>
      <c r="AY229">
        <v>1</v>
      </c>
      <c r="AZ229">
        <v>0</v>
      </c>
      <c r="BA229">
        <v>216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Y229*Source!I115</f>
        <v>0</v>
      </c>
      <c r="CY229">
        <f t="shared" si="27"/>
        <v>62366.5</v>
      </c>
      <c r="CZ229">
        <f t="shared" si="28"/>
        <v>12110</v>
      </c>
      <c r="DA229">
        <f t="shared" si="29"/>
        <v>5.15</v>
      </c>
      <c r="DB229">
        <v>0</v>
      </c>
    </row>
    <row r="230" spans="1:106" x14ac:dyDescent="0.2">
      <c r="A230">
        <f>ROW(Source!A115)</f>
        <v>115</v>
      </c>
      <c r="B230">
        <v>39612629</v>
      </c>
      <c r="C230">
        <v>39612901</v>
      </c>
      <c r="D230">
        <v>36825881</v>
      </c>
      <c r="E230">
        <v>1</v>
      </c>
      <c r="F230">
        <v>1</v>
      </c>
      <c r="G230">
        <v>1</v>
      </c>
      <c r="H230">
        <v>3</v>
      </c>
      <c r="I230" t="s">
        <v>594</v>
      </c>
      <c r="J230" t="s">
        <v>595</v>
      </c>
      <c r="K230" t="s">
        <v>596</v>
      </c>
      <c r="L230">
        <v>1348</v>
      </c>
      <c r="N230">
        <v>1009</v>
      </c>
      <c r="O230" t="s">
        <v>104</v>
      </c>
      <c r="P230" t="s">
        <v>104</v>
      </c>
      <c r="Q230">
        <v>1000</v>
      </c>
      <c r="W230">
        <v>0</v>
      </c>
      <c r="X230">
        <v>802497018</v>
      </c>
      <c r="Y230">
        <v>0</v>
      </c>
      <c r="AA230">
        <v>56650</v>
      </c>
      <c r="AB230">
        <v>0</v>
      </c>
      <c r="AC230">
        <v>0</v>
      </c>
      <c r="AD230">
        <v>0</v>
      </c>
      <c r="AE230">
        <v>11000</v>
      </c>
      <c r="AF230">
        <v>0</v>
      </c>
      <c r="AG230">
        <v>0</v>
      </c>
      <c r="AH230">
        <v>0</v>
      </c>
      <c r="AI230">
        <v>5.15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1</v>
      </c>
      <c r="AQ230">
        <v>0</v>
      </c>
      <c r="AR230">
        <v>0</v>
      </c>
      <c r="AS230" t="s">
        <v>3</v>
      </c>
      <c r="AT230">
        <v>6.0000000000000002E-5</v>
      </c>
      <c r="AU230" t="s">
        <v>39</v>
      </c>
      <c r="AV230">
        <v>0</v>
      </c>
      <c r="AW230">
        <v>2</v>
      </c>
      <c r="AX230">
        <v>39612921</v>
      </c>
      <c r="AY230">
        <v>1</v>
      </c>
      <c r="AZ230">
        <v>0</v>
      </c>
      <c r="BA230">
        <v>217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Y230*Source!I115</f>
        <v>0</v>
      </c>
      <c r="CY230">
        <f t="shared" si="27"/>
        <v>56650</v>
      </c>
      <c r="CZ230">
        <f t="shared" si="28"/>
        <v>11000</v>
      </c>
      <c r="DA230">
        <f t="shared" si="29"/>
        <v>5.15</v>
      </c>
      <c r="DB230">
        <v>0</v>
      </c>
    </row>
    <row r="231" spans="1:106" x14ac:dyDescent="0.2">
      <c r="A231">
        <f>ROW(Source!A116)</f>
        <v>116</v>
      </c>
      <c r="B231">
        <v>39612628</v>
      </c>
      <c r="C231">
        <v>39612923</v>
      </c>
      <c r="D231">
        <v>37080781</v>
      </c>
      <c r="E231">
        <v>1</v>
      </c>
      <c r="F231">
        <v>1</v>
      </c>
      <c r="G231">
        <v>1</v>
      </c>
      <c r="H231">
        <v>1</v>
      </c>
      <c r="I231" t="s">
        <v>597</v>
      </c>
      <c r="J231" t="s">
        <v>3</v>
      </c>
      <c r="K231" t="s">
        <v>598</v>
      </c>
      <c r="L231">
        <v>1191</v>
      </c>
      <c r="N231">
        <v>1013</v>
      </c>
      <c r="O231" t="s">
        <v>474</v>
      </c>
      <c r="P231" t="s">
        <v>474</v>
      </c>
      <c r="Q231">
        <v>1</v>
      </c>
      <c r="W231">
        <v>0</v>
      </c>
      <c r="X231">
        <v>912892513</v>
      </c>
      <c r="Y231">
        <v>36.31</v>
      </c>
      <c r="AA231">
        <v>0</v>
      </c>
      <c r="AB231">
        <v>0</v>
      </c>
      <c r="AC231">
        <v>0</v>
      </c>
      <c r="AD231">
        <v>9.92</v>
      </c>
      <c r="AE231">
        <v>0</v>
      </c>
      <c r="AF231">
        <v>0</v>
      </c>
      <c r="AG231">
        <v>0</v>
      </c>
      <c r="AH231">
        <v>9.92</v>
      </c>
      <c r="AI231">
        <v>1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3</v>
      </c>
      <c r="AT231">
        <v>36.31</v>
      </c>
      <c r="AU231" t="s">
        <v>3</v>
      </c>
      <c r="AV231">
        <v>1</v>
      </c>
      <c r="AW231">
        <v>2</v>
      </c>
      <c r="AX231">
        <v>39612931</v>
      </c>
      <c r="AY231">
        <v>1</v>
      </c>
      <c r="AZ231">
        <v>0</v>
      </c>
      <c r="BA231">
        <v>219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Y231*Source!I116</f>
        <v>406.67200000000003</v>
      </c>
      <c r="CY231">
        <f>AD231</f>
        <v>9.92</v>
      </c>
      <c r="CZ231">
        <f>AH231</f>
        <v>9.92</v>
      </c>
      <c r="DA231">
        <f>AL231</f>
        <v>1</v>
      </c>
      <c r="DB231">
        <v>0</v>
      </c>
    </row>
    <row r="232" spans="1:106" x14ac:dyDescent="0.2">
      <c r="A232">
        <f>ROW(Source!A116)</f>
        <v>116</v>
      </c>
      <c r="B232">
        <v>39612628</v>
      </c>
      <c r="C232">
        <v>39612923</v>
      </c>
      <c r="D232">
        <v>37064876</v>
      </c>
      <c r="E232">
        <v>1</v>
      </c>
      <c r="F232">
        <v>1</v>
      </c>
      <c r="G232">
        <v>1</v>
      </c>
      <c r="H232">
        <v>1</v>
      </c>
      <c r="I232" t="s">
        <v>479</v>
      </c>
      <c r="J232" t="s">
        <v>3</v>
      </c>
      <c r="K232" t="s">
        <v>480</v>
      </c>
      <c r="L232">
        <v>1191</v>
      </c>
      <c r="N232">
        <v>1013</v>
      </c>
      <c r="O232" t="s">
        <v>474</v>
      </c>
      <c r="P232" t="s">
        <v>474</v>
      </c>
      <c r="Q232">
        <v>1</v>
      </c>
      <c r="W232">
        <v>0</v>
      </c>
      <c r="X232">
        <v>-1417349443</v>
      </c>
      <c r="Y232">
        <v>0.75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1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3</v>
      </c>
      <c r="AT232">
        <v>0.75</v>
      </c>
      <c r="AU232" t="s">
        <v>3</v>
      </c>
      <c r="AV232">
        <v>2</v>
      </c>
      <c r="AW232">
        <v>2</v>
      </c>
      <c r="AX232">
        <v>39612932</v>
      </c>
      <c r="AY232">
        <v>1</v>
      </c>
      <c r="AZ232">
        <v>0</v>
      </c>
      <c r="BA232">
        <v>220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Y232*Source!I116</f>
        <v>8.3999999999999986</v>
      </c>
      <c r="CY232">
        <f>AD232</f>
        <v>0</v>
      </c>
      <c r="CZ232">
        <f>AH232</f>
        <v>0</v>
      </c>
      <c r="DA232">
        <f>AL232</f>
        <v>1</v>
      </c>
      <c r="DB232">
        <v>0</v>
      </c>
    </row>
    <row r="233" spans="1:106" x14ac:dyDescent="0.2">
      <c r="A233">
        <f>ROW(Source!A116)</f>
        <v>116</v>
      </c>
      <c r="B233">
        <v>39612628</v>
      </c>
      <c r="C233">
        <v>39612923</v>
      </c>
      <c r="D233">
        <v>36883554</v>
      </c>
      <c r="E233">
        <v>1</v>
      </c>
      <c r="F233">
        <v>1</v>
      </c>
      <c r="G233">
        <v>1</v>
      </c>
      <c r="H233">
        <v>2</v>
      </c>
      <c r="I233" t="s">
        <v>504</v>
      </c>
      <c r="J233" t="s">
        <v>505</v>
      </c>
      <c r="K233" t="s">
        <v>506</v>
      </c>
      <c r="L233">
        <v>1368</v>
      </c>
      <c r="N233">
        <v>1011</v>
      </c>
      <c r="O233" t="s">
        <v>484</v>
      </c>
      <c r="P233" t="s">
        <v>484</v>
      </c>
      <c r="Q233">
        <v>1</v>
      </c>
      <c r="W233">
        <v>0</v>
      </c>
      <c r="X233">
        <v>1372534845</v>
      </c>
      <c r="Y233">
        <v>0.75</v>
      </c>
      <c r="AA233">
        <v>0</v>
      </c>
      <c r="AB233">
        <v>65.709999999999994</v>
      </c>
      <c r="AC233">
        <v>11.6</v>
      </c>
      <c r="AD233">
        <v>0</v>
      </c>
      <c r="AE233">
        <v>0</v>
      </c>
      <c r="AF233">
        <v>65.709999999999994</v>
      </c>
      <c r="AG233">
        <v>11.6</v>
      </c>
      <c r="AH233">
        <v>0</v>
      </c>
      <c r="AI233">
        <v>1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3</v>
      </c>
      <c r="AT233">
        <v>0.75</v>
      </c>
      <c r="AU233" t="s">
        <v>3</v>
      </c>
      <c r="AV233">
        <v>0</v>
      </c>
      <c r="AW233">
        <v>2</v>
      </c>
      <c r="AX233">
        <v>39612933</v>
      </c>
      <c r="AY233">
        <v>1</v>
      </c>
      <c r="AZ233">
        <v>0</v>
      </c>
      <c r="BA233">
        <v>221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Y233*Source!I116</f>
        <v>8.3999999999999986</v>
      </c>
      <c r="CY233">
        <f>AB233</f>
        <v>65.709999999999994</v>
      </c>
      <c r="CZ233">
        <f>AF233</f>
        <v>65.709999999999994</v>
      </c>
      <c r="DA233">
        <f>AJ233</f>
        <v>1</v>
      </c>
      <c r="DB233">
        <v>0</v>
      </c>
    </row>
    <row r="234" spans="1:106" x14ac:dyDescent="0.2">
      <c r="A234">
        <f>ROW(Source!A116)</f>
        <v>116</v>
      </c>
      <c r="B234">
        <v>39612628</v>
      </c>
      <c r="C234">
        <v>39612923</v>
      </c>
      <c r="D234">
        <v>36825881</v>
      </c>
      <c r="E234">
        <v>1</v>
      </c>
      <c r="F234">
        <v>1</v>
      </c>
      <c r="G234">
        <v>1</v>
      </c>
      <c r="H234">
        <v>3</v>
      </c>
      <c r="I234" t="s">
        <v>594</v>
      </c>
      <c r="J234" t="s">
        <v>595</v>
      </c>
      <c r="K234" t="s">
        <v>596</v>
      </c>
      <c r="L234">
        <v>1348</v>
      </c>
      <c r="N234">
        <v>1009</v>
      </c>
      <c r="O234" t="s">
        <v>104</v>
      </c>
      <c r="P234" t="s">
        <v>104</v>
      </c>
      <c r="Q234">
        <v>1000</v>
      </c>
      <c r="W234">
        <v>0</v>
      </c>
      <c r="X234">
        <v>802497018</v>
      </c>
      <c r="Y234">
        <v>3.8199999999999998E-2</v>
      </c>
      <c r="AA234">
        <v>11000</v>
      </c>
      <c r="AB234">
        <v>0</v>
      </c>
      <c r="AC234">
        <v>0</v>
      </c>
      <c r="AD234">
        <v>0</v>
      </c>
      <c r="AE234">
        <v>11000</v>
      </c>
      <c r="AF234">
        <v>0</v>
      </c>
      <c r="AG234">
        <v>0</v>
      </c>
      <c r="AH234">
        <v>0</v>
      </c>
      <c r="AI234">
        <v>1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3</v>
      </c>
      <c r="AT234">
        <v>3.8199999999999998E-2</v>
      </c>
      <c r="AU234" t="s">
        <v>3</v>
      </c>
      <c r="AV234">
        <v>0</v>
      </c>
      <c r="AW234">
        <v>2</v>
      </c>
      <c r="AX234">
        <v>39612935</v>
      </c>
      <c r="AY234">
        <v>1</v>
      </c>
      <c r="AZ234">
        <v>0</v>
      </c>
      <c r="BA234">
        <v>223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Y234*Source!I116</f>
        <v>0.42783999999999994</v>
      </c>
      <c r="CY234">
        <f>AA234</f>
        <v>11000</v>
      </c>
      <c r="CZ234">
        <f>AE234</f>
        <v>11000</v>
      </c>
      <c r="DA234">
        <f>AI234</f>
        <v>1</v>
      </c>
      <c r="DB234">
        <v>0</v>
      </c>
    </row>
    <row r="235" spans="1:106" x14ac:dyDescent="0.2">
      <c r="A235">
        <f>ROW(Source!A116)</f>
        <v>116</v>
      </c>
      <c r="B235">
        <v>39612628</v>
      </c>
      <c r="C235">
        <v>39612923</v>
      </c>
      <c r="D235">
        <v>36828297</v>
      </c>
      <c r="E235">
        <v>1</v>
      </c>
      <c r="F235">
        <v>1</v>
      </c>
      <c r="G235">
        <v>1</v>
      </c>
      <c r="H235">
        <v>3</v>
      </c>
      <c r="I235" t="s">
        <v>599</v>
      </c>
      <c r="J235" t="s">
        <v>600</v>
      </c>
      <c r="K235" t="s">
        <v>601</v>
      </c>
      <c r="L235">
        <v>1346</v>
      </c>
      <c r="N235">
        <v>1009</v>
      </c>
      <c r="O235" t="s">
        <v>584</v>
      </c>
      <c r="P235" t="s">
        <v>584</v>
      </c>
      <c r="Q235">
        <v>1</v>
      </c>
      <c r="W235">
        <v>0</v>
      </c>
      <c r="X235">
        <v>1108606059</v>
      </c>
      <c r="Y235">
        <v>2.63</v>
      </c>
      <c r="AA235">
        <v>52.86</v>
      </c>
      <c r="AB235">
        <v>0</v>
      </c>
      <c r="AC235">
        <v>0</v>
      </c>
      <c r="AD235">
        <v>0</v>
      </c>
      <c r="AE235">
        <v>52.86</v>
      </c>
      <c r="AF235">
        <v>0</v>
      </c>
      <c r="AG235">
        <v>0</v>
      </c>
      <c r="AH235">
        <v>0</v>
      </c>
      <c r="AI235">
        <v>1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0</v>
      </c>
      <c r="AQ235">
        <v>0</v>
      </c>
      <c r="AR235">
        <v>0</v>
      </c>
      <c r="AS235" t="s">
        <v>3</v>
      </c>
      <c r="AT235">
        <v>2.63</v>
      </c>
      <c r="AU235" t="s">
        <v>3</v>
      </c>
      <c r="AV235">
        <v>0</v>
      </c>
      <c r="AW235">
        <v>2</v>
      </c>
      <c r="AX235">
        <v>39612936</v>
      </c>
      <c r="AY235">
        <v>1</v>
      </c>
      <c r="AZ235">
        <v>0</v>
      </c>
      <c r="BA235">
        <v>224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Y235*Source!I116</f>
        <v>29.455999999999996</v>
      </c>
      <c r="CY235">
        <f>AA235</f>
        <v>52.86</v>
      </c>
      <c r="CZ235">
        <f>AE235</f>
        <v>52.86</v>
      </c>
      <c r="DA235">
        <f>AI235</f>
        <v>1</v>
      </c>
      <c r="DB235">
        <v>0</v>
      </c>
    </row>
    <row r="236" spans="1:106" x14ac:dyDescent="0.2">
      <c r="A236">
        <f>ROW(Source!A116)</f>
        <v>116</v>
      </c>
      <c r="B236">
        <v>39612628</v>
      </c>
      <c r="C236">
        <v>39612923</v>
      </c>
      <c r="D236">
        <v>36833508</v>
      </c>
      <c r="E236">
        <v>1</v>
      </c>
      <c r="F236">
        <v>1</v>
      </c>
      <c r="G236">
        <v>1</v>
      </c>
      <c r="H236">
        <v>3</v>
      </c>
      <c r="I236" t="s">
        <v>185</v>
      </c>
      <c r="J236" t="s">
        <v>187</v>
      </c>
      <c r="K236" t="s">
        <v>186</v>
      </c>
      <c r="L236">
        <v>1339</v>
      </c>
      <c r="N236">
        <v>1007</v>
      </c>
      <c r="O236" t="s">
        <v>28</v>
      </c>
      <c r="P236" t="s">
        <v>28</v>
      </c>
      <c r="Q236">
        <v>1</v>
      </c>
      <c r="W236">
        <v>0</v>
      </c>
      <c r="X236">
        <v>784463824</v>
      </c>
      <c r="Y236">
        <v>1.0324</v>
      </c>
      <c r="AA236">
        <v>701.99</v>
      </c>
      <c r="AB236">
        <v>0</v>
      </c>
      <c r="AC236">
        <v>0</v>
      </c>
      <c r="AD236">
        <v>0</v>
      </c>
      <c r="AE236">
        <v>701.99</v>
      </c>
      <c r="AF236">
        <v>0</v>
      </c>
      <c r="AG236">
        <v>0</v>
      </c>
      <c r="AH236">
        <v>0</v>
      </c>
      <c r="AI236">
        <v>1</v>
      </c>
      <c r="AJ236">
        <v>1</v>
      </c>
      <c r="AK236">
        <v>1</v>
      </c>
      <c r="AL236">
        <v>1</v>
      </c>
      <c r="AN236">
        <v>0</v>
      </c>
      <c r="AO236">
        <v>0</v>
      </c>
      <c r="AP236">
        <v>0</v>
      </c>
      <c r="AQ236">
        <v>0</v>
      </c>
      <c r="AR236">
        <v>0</v>
      </c>
      <c r="AS236" t="s">
        <v>3</v>
      </c>
      <c r="AT236">
        <v>1.0324</v>
      </c>
      <c r="AU236" t="s">
        <v>3</v>
      </c>
      <c r="AV236">
        <v>0</v>
      </c>
      <c r="AW236">
        <v>1</v>
      </c>
      <c r="AX236">
        <v>-1</v>
      </c>
      <c r="AY236">
        <v>0</v>
      </c>
      <c r="AZ236">
        <v>0</v>
      </c>
      <c r="BA236" t="s">
        <v>3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Y236*Source!I116</f>
        <v>11.56288</v>
      </c>
      <c r="CY236">
        <f>AA236</f>
        <v>701.99</v>
      </c>
      <c r="CZ236">
        <f>AE236</f>
        <v>701.99</v>
      </c>
      <c r="DA236">
        <f>AI236</f>
        <v>1</v>
      </c>
      <c r="DB236">
        <v>0</v>
      </c>
    </row>
    <row r="237" spans="1:106" x14ac:dyDescent="0.2">
      <c r="A237">
        <f>ROW(Source!A116)</f>
        <v>116</v>
      </c>
      <c r="B237">
        <v>39612628</v>
      </c>
      <c r="C237">
        <v>39612923</v>
      </c>
      <c r="D237">
        <v>36797933</v>
      </c>
      <c r="E237">
        <v>17</v>
      </c>
      <c r="F237">
        <v>1</v>
      </c>
      <c r="G237">
        <v>1</v>
      </c>
      <c r="H237">
        <v>3</v>
      </c>
      <c r="I237" t="s">
        <v>182</v>
      </c>
      <c r="J237" t="s">
        <v>3</v>
      </c>
      <c r="K237" t="s">
        <v>183</v>
      </c>
      <c r="L237">
        <v>1339</v>
      </c>
      <c r="N237">
        <v>1007</v>
      </c>
      <c r="O237" t="s">
        <v>28</v>
      </c>
      <c r="P237" t="s">
        <v>28</v>
      </c>
      <c r="Q237">
        <v>1</v>
      </c>
      <c r="W237">
        <v>0</v>
      </c>
      <c r="X237">
        <v>-471572584</v>
      </c>
      <c r="Y237">
        <v>1.0324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1</v>
      </c>
      <c r="AJ237">
        <v>1</v>
      </c>
      <c r="AK237">
        <v>1</v>
      </c>
      <c r="AL237">
        <v>1</v>
      </c>
      <c r="AN237">
        <v>0</v>
      </c>
      <c r="AO237">
        <v>0</v>
      </c>
      <c r="AP237">
        <v>0</v>
      </c>
      <c r="AQ237">
        <v>0</v>
      </c>
      <c r="AR237">
        <v>0</v>
      </c>
      <c r="AS237" t="s">
        <v>3</v>
      </c>
      <c r="AT237">
        <v>1.0324</v>
      </c>
      <c r="AU237" t="s">
        <v>3</v>
      </c>
      <c r="AV237">
        <v>0</v>
      </c>
      <c r="AW237">
        <v>2</v>
      </c>
      <c r="AX237">
        <v>39612937</v>
      </c>
      <c r="AY237">
        <v>1</v>
      </c>
      <c r="AZ237">
        <v>0</v>
      </c>
      <c r="BA237">
        <v>225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Y237*Source!I116</f>
        <v>11.56288</v>
      </c>
      <c r="CY237">
        <f>AA237</f>
        <v>0</v>
      </c>
      <c r="CZ237">
        <f>AE237</f>
        <v>0</v>
      </c>
      <c r="DA237">
        <f>AI237</f>
        <v>1</v>
      </c>
      <c r="DB237">
        <v>0</v>
      </c>
    </row>
    <row r="238" spans="1:106" x14ac:dyDescent="0.2">
      <c r="A238">
        <f>ROW(Source!A117)</f>
        <v>117</v>
      </c>
      <c r="B238">
        <v>39612629</v>
      </c>
      <c r="C238">
        <v>39612923</v>
      </c>
      <c r="D238">
        <v>37080781</v>
      </c>
      <c r="E238">
        <v>1</v>
      </c>
      <c r="F238">
        <v>1</v>
      </c>
      <c r="G238">
        <v>1</v>
      </c>
      <c r="H238">
        <v>1</v>
      </c>
      <c r="I238" t="s">
        <v>597</v>
      </c>
      <c r="J238" t="s">
        <v>3</v>
      </c>
      <c r="K238" t="s">
        <v>598</v>
      </c>
      <c r="L238">
        <v>1191</v>
      </c>
      <c r="N238">
        <v>1013</v>
      </c>
      <c r="O238" t="s">
        <v>474</v>
      </c>
      <c r="P238" t="s">
        <v>474</v>
      </c>
      <c r="Q238">
        <v>1</v>
      </c>
      <c r="W238">
        <v>0</v>
      </c>
      <c r="X238">
        <v>912892513</v>
      </c>
      <c r="Y238">
        <v>36.31</v>
      </c>
      <c r="AA238">
        <v>0</v>
      </c>
      <c r="AB238">
        <v>0</v>
      </c>
      <c r="AC238">
        <v>0</v>
      </c>
      <c r="AD238">
        <v>51.09</v>
      </c>
      <c r="AE238">
        <v>0</v>
      </c>
      <c r="AF238">
        <v>0</v>
      </c>
      <c r="AG238">
        <v>0</v>
      </c>
      <c r="AH238">
        <v>9.92</v>
      </c>
      <c r="AI238">
        <v>1</v>
      </c>
      <c r="AJ238">
        <v>1</v>
      </c>
      <c r="AK238">
        <v>1</v>
      </c>
      <c r="AL238">
        <v>5.15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3</v>
      </c>
      <c r="AT238">
        <v>36.31</v>
      </c>
      <c r="AU238" t="s">
        <v>3</v>
      </c>
      <c r="AV238">
        <v>1</v>
      </c>
      <c r="AW238">
        <v>2</v>
      </c>
      <c r="AX238">
        <v>39612931</v>
      </c>
      <c r="AY238">
        <v>1</v>
      </c>
      <c r="AZ238">
        <v>0</v>
      </c>
      <c r="BA238">
        <v>226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Y238*Source!I117</f>
        <v>406.67200000000003</v>
      </c>
      <c r="CY238">
        <f>AD238</f>
        <v>51.09</v>
      </c>
      <c r="CZ238">
        <f>AH238</f>
        <v>9.92</v>
      </c>
      <c r="DA238">
        <f>AL238</f>
        <v>5.15</v>
      </c>
      <c r="DB238">
        <v>0</v>
      </c>
    </row>
    <row r="239" spans="1:106" x14ac:dyDescent="0.2">
      <c r="A239">
        <f>ROW(Source!A117)</f>
        <v>117</v>
      </c>
      <c r="B239">
        <v>39612629</v>
      </c>
      <c r="C239">
        <v>39612923</v>
      </c>
      <c r="D239">
        <v>37064876</v>
      </c>
      <c r="E239">
        <v>1</v>
      </c>
      <c r="F239">
        <v>1</v>
      </c>
      <c r="G239">
        <v>1</v>
      </c>
      <c r="H239">
        <v>1</v>
      </c>
      <c r="I239" t="s">
        <v>479</v>
      </c>
      <c r="J239" t="s">
        <v>3</v>
      </c>
      <c r="K239" t="s">
        <v>480</v>
      </c>
      <c r="L239">
        <v>1191</v>
      </c>
      <c r="N239">
        <v>1013</v>
      </c>
      <c r="O239" t="s">
        <v>474</v>
      </c>
      <c r="P239" t="s">
        <v>474</v>
      </c>
      <c r="Q239">
        <v>1</v>
      </c>
      <c r="W239">
        <v>0</v>
      </c>
      <c r="X239">
        <v>-1417349443</v>
      </c>
      <c r="Y239">
        <v>0.75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1</v>
      </c>
      <c r="AJ239">
        <v>1</v>
      </c>
      <c r="AK239">
        <v>5.15</v>
      </c>
      <c r="AL239">
        <v>1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3</v>
      </c>
      <c r="AT239">
        <v>0.75</v>
      </c>
      <c r="AU239" t="s">
        <v>3</v>
      </c>
      <c r="AV239">
        <v>2</v>
      </c>
      <c r="AW239">
        <v>2</v>
      </c>
      <c r="AX239">
        <v>39612932</v>
      </c>
      <c r="AY239">
        <v>1</v>
      </c>
      <c r="AZ239">
        <v>0</v>
      </c>
      <c r="BA239">
        <v>227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Y239*Source!I117</f>
        <v>8.3999999999999986</v>
      </c>
      <c r="CY239">
        <f>AD239</f>
        <v>0</v>
      </c>
      <c r="CZ239">
        <f>AH239</f>
        <v>0</v>
      </c>
      <c r="DA239">
        <f>AL239</f>
        <v>1</v>
      </c>
      <c r="DB239">
        <v>0</v>
      </c>
    </row>
    <row r="240" spans="1:106" x14ac:dyDescent="0.2">
      <c r="A240">
        <f>ROW(Source!A117)</f>
        <v>117</v>
      </c>
      <c r="B240">
        <v>39612629</v>
      </c>
      <c r="C240">
        <v>39612923</v>
      </c>
      <c r="D240">
        <v>36883554</v>
      </c>
      <c r="E240">
        <v>1</v>
      </c>
      <c r="F240">
        <v>1</v>
      </c>
      <c r="G240">
        <v>1</v>
      </c>
      <c r="H240">
        <v>2</v>
      </c>
      <c r="I240" t="s">
        <v>504</v>
      </c>
      <c r="J240" t="s">
        <v>505</v>
      </c>
      <c r="K240" t="s">
        <v>506</v>
      </c>
      <c r="L240">
        <v>1368</v>
      </c>
      <c r="N240">
        <v>1011</v>
      </c>
      <c r="O240" t="s">
        <v>484</v>
      </c>
      <c r="P240" t="s">
        <v>484</v>
      </c>
      <c r="Q240">
        <v>1</v>
      </c>
      <c r="W240">
        <v>0</v>
      </c>
      <c r="X240">
        <v>1372534845</v>
      </c>
      <c r="Y240">
        <v>0.75</v>
      </c>
      <c r="AA240">
        <v>0</v>
      </c>
      <c r="AB240">
        <v>338.41</v>
      </c>
      <c r="AC240">
        <v>11.6</v>
      </c>
      <c r="AD240">
        <v>0</v>
      </c>
      <c r="AE240">
        <v>0</v>
      </c>
      <c r="AF240">
        <v>65.709999999999994</v>
      </c>
      <c r="AG240">
        <v>11.6</v>
      </c>
      <c r="AH240">
        <v>0</v>
      </c>
      <c r="AI240">
        <v>1</v>
      </c>
      <c r="AJ240">
        <v>5.15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3</v>
      </c>
      <c r="AT240">
        <v>0.75</v>
      </c>
      <c r="AU240" t="s">
        <v>3</v>
      </c>
      <c r="AV240">
        <v>0</v>
      </c>
      <c r="AW240">
        <v>2</v>
      </c>
      <c r="AX240">
        <v>39612933</v>
      </c>
      <c r="AY240">
        <v>1</v>
      </c>
      <c r="AZ240">
        <v>0</v>
      </c>
      <c r="BA240">
        <v>228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Y240*Source!I117</f>
        <v>8.3999999999999986</v>
      </c>
      <c r="CY240">
        <f>AB240</f>
        <v>338.41</v>
      </c>
      <c r="CZ240">
        <f>AF240</f>
        <v>65.709999999999994</v>
      </c>
      <c r="DA240">
        <f>AJ240</f>
        <v>5.15</v>
      </c>
      <c r="DB240">
        <v>0</v>
      </c>
    </row>
    <row r="241" spans="1:106" x14ac:dyDescent="0.2">
      <c r="A241">
        <f>ROW(Source!A117)</f>
        <v>117</v>
      </c>
      <c r="B241">
        <v>39612629</v>
      </c>
      <c r="C241">
        <v>39612923</v>
      </c>
      <c r="D241">
        <v>36825881</v>
      </c>
      <c r="E241">
        <v>1</v>
      </c>
      <c r="F241">
        <v>1</v>
      </c>
      <c r="G241">
        <v>1</v>
      </c>
      <c r="H241">
        <v>3</v>
      </c>
      <c r="I241" t="s">
        <v>594</v>
      </c>
      <c r="J241" t="s">
        <v>595</v>
      </c>
      <c r="K241" t="s">
        <v>596</v>
      </c>
      <c r="L241">
        <v>1348</v>
      </c>
      <c r="N241">
        <v>1009</v>
      </c>
      <c r="O241" t="s">
        <v>104</v>
      </c>
      <c r="P241" t="s">
        <v>104</v>
      </c>
      <c r="Q241">
        <v>1000</v>
      </c>
      <c r="W241">
        <v>0</v>
      </c>
      <c r="X241">
        <v>802497018</v>
      </c>
      <c r="Y241">
        <v>3.8199999999999998E-2</v>
      </c>
      <c r="AA241">
        <v>56650</v>
      </c>
      <c r="AB241">
        <v>0</v>
      </c>
      <c r="AC241">
        <v>0</v>
      </c>
      <c r="AD241">
        <v>0</v>
      </c>
      <c r="AE241">
        <v>11000</v>
      </c>
      <c r="AF241">
        <v>0</v>
      </c>
      <c r="AG241">
        <v>0</v>
      </c>
      <c r="AH241">
        <v>0</v>
      </c>
      <c r="AI241">
        <v>5.15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3</v>
      </c>
      <c r="AT241">
        <v>3.8199999999999998E-2</v>
      </c>
      <c r="AU241" t="s">
        <v>3</v>
      </c>
      <c r="AV241">
        <v>0</v>
      </c>
      <c r="AW241">
        <v>2</v>
      </c>
      <c r="AX241">
        <v>39612935</v>
      </c>
      <c r="AY241">
        <v>1</v>
      </c>
      <c r="AZ241">
        <v>0</v>
      </c>
      <c r="BA241">
        <v>230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Y241*Source!I117</f>
        <v>0.42783999999999994</v>
      </c>
      <c r="CY241">
        <f>AA241</f>
        <v>56650</v>
      </c>
      <c r="CZ241">
        <f>AE241</f>
        <v>11000</v>
      </c>
      <c r="DA241">
        <f>AI241</f>
        <v>5.15</v>
      </c>
      <c r="DB241">
        <v>0</v>
      </c>
    </row>
    <row r="242" spans="1:106" x14ac:dyDescent="0.2">
      <c r="A242">
        <f>ROW(Source!A117)</f>
        <v>117</v>
      </c>
      <c r="B242">
        <v>39612629</v>
      </c>
      <c r="C242">
        <v>39612923</v>
      </c>
      <c r="D242">
        <v>36828297</v>
      </c>
      <c r="E242">
        <v>1</v>
      </c>
      <c r="F242">
        <v>1</v>
      </c>
      <c r="G242">
        <v>1</v>
      </c>
      <c r="H242">
        <v>3</v>
      </c>
      <c r="I242" t="s">
        <v>599</v>
      </c>
      <c r="J242" t="s">
        <v>600</v>
      </c>
      <c r="K242" t="s">
        <v>601</v>
      </c>
      <c r="L242">
        <v>1346</v>
      </c>
      <c r="N242">
        <v>1009</v>
      </c>
      <c r="O242" t="s">
        <v>584</v>
      </c>
      <c r="P242" t="s">
        <v>584</v>
      </c>
      <c r="Q242">
        <v>1</v>
      </c>
      <c r="W242">
        <v>0</v>
      </c>
      <c r="X242">
        <v>1108606059</v>
      </c>
      <c r="Y242">
        <v>2.63</v>
      </c>
      <c r="AA242">
        <v>272.23</v>
      </c>
      <c r="AB242">
        <v>0</v>
      </c>
      <c r="AC242">
        <v>0</v>
      </c>
      <c r="AD242">
        <v>0</v>
      </c>
      <c r="AE242">
        <v>52.86</v>
      </c>
      <c r="AF242">
        <v>0</v>
      </c>
      <c r="AG242">
        <v>0</v>
      </c>
      <c r="AH242">
        <v>0</v>
      </c>
      <c r="AI242">
        <v>5.15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3</v>
      </c>
      <c r="AT242">
        <v>2.63</v>
      </c>
      <c r="AU242" t="s">
        <v>3</v>
      </c>
      <c r="AV242">
        <v>0</v>
      </c>
      <c r="AW242">
        <v>2</v>
      </c>
      <c r="AX242">
        <v>39612936</v>
      </c>
      <c r="AY242">
        <v>1</v>
      </c>
      <c r="AZ242">
        <v>0</v>
      </c>
      <c r="BA242">
        <v>231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Y242*Source!I117</f>
        <v>29.455999999999996</v>
      </c>
      <c r="CY242">
        <f>AA242</f>
        <v>272.23</v>
      </c>
      <c r="CZ242">
        <f>AE242</f>
        <v>52.86</v>
      </c>
      <c r="DA242">
        <f>AI242</f>
        <v>5.15</v>
      </c>
      <c r="DB242">
        <v>0</v>
      </c>
    </row>
    <row r="243" spans="1:106" x14ac:dyDescent="0.2">
      <c r="A243">
        <f>ROW(Source!A117)</f>
        <v>117</v>
      </c>
      <c r="B243">
        <v>39612629</v>
      </c>
      <c r="C243">
        <v>39612923</v>
      </c>
      <c r="D243">
        <v>36833508</v>
      </c>
      <c r="E243">
        <v>1</v>
      </c>
      <c r="F243">
        <v>1</v>
      </c>
      <c r="G243">
        <v>1</v>
      </c>
      <c r="H243">
        <v>3</v>
      </c>
      <c r="I243" t="s">
        <v>185</v>
      </c>
      <c r="J243" t="s">
        <v>187</v>
      </c>
      <c r="K243" t="s">
        <v>186</v>
      </c>
      <c r="L243">
        <v>1339</v>
      </c>
      <c r="N243">
        <v>1007</v>
      </c>
      <c r="O243" t="s">
        <v>28</v>
      </c>
      <c r="P243" t="s">
        <v>28</v>
      </c>
      <c r="Q243">
        <v>1</v>
      </c>
      <c r="W243">
        <v>0</v>
      </c>
      <c r="X243">
        <v>784463824</v>
      </c>
      <c r="Y243">
        <v>1.0324</v>
      </c>
      <c r="AA243">
        <v>3615.25</v>
      </c>
      <c r="AB243">
        <v>0</v>
      </c>
      <c r="AC243">
        <v>0</v>
      </c>
      <c r="AD243">
        <v>0</v>
      </c>
      <c r="AE243">
        <v>701.99</v>
      </c>
      <c r="AF243">
        <v>0</v>
      </c>
      <c r="AG243">
        <v>0</v>
      </c>
      <c r="AH243">
        <v>0</v>
      </c>
      <c r="AI243">
        <v>5.15</v>
      </c>
      <c r="AJ243">
        <v>1</v>
      </c>
      <c r="AK243">
        <v>1</v>
      </c>
      <c r="AL243">
        <v>1</v>
      </c>
      <c r="AN243">
        <v>0</v>
      </c>
      <c r="AO243">
        <v>0</v>
      </c>
      <c r="AP243">
        <v>0</v>
      </c>
      <c r="AQ243">
        <v>0</v>
      </c>
      <c r="AR243">
        <v>0</v>
      </c>
      <c r="AS243" t="s">
        <v>3</v>
      </c>
      <c r="AT243">
        <v>1.0324</v>
      </c>
      <c r="AU243" t="s">
        <v>3</v>
      </c>
      <c r="AV243">
        <v>0</v>
      </c>
      <c r="AW243">
        <v>1</v>
      </c>
      <c r="AX243">
        <v>-1</v>
      </c>
      <c r="AY243">
        <v>0</v>
      </c>
      <c r="AZ243">
        <v>0</v>
      </c>
      <c r="BA243" t="s">
        <v>3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Y243*Source!I117</f>
        <v>11.56288</v>
      </c>
      <c r="CY243">
        <f>AA243</f>
        <v>3615.25</v>
      </c>
      <c r="CZ243">
        <f>AE243</f>
        <v>701.99</v>
      </c>
      <c r="DA243">
        <f>AI243</f>
        <v>5.15</v>
      </c>
      <c r="DB243">
        <v>0</v>
      </c>
    </row>
    <row r="244" spans="1:106" x14ac:dyDescent="0.2">
      <c r="A244">
        <f>ROW(Source!A117)</f>
        <v>117</v>
      </c>
      <c r="B244">
        <v>39612629</v>
      </c>
      <c r="C244">
        <v>39612923</v>
      </c>
      <c r="D244">
        <v>36797933</v>
      </c>
      <c r="E244">
        <v>17</v>
      </c>
      <c r="F244">
        <v>1</v>
      </c>
      <c r="G244">
        <v>1</v>
      </c>
      <c r="H244">
        <v>3</v>
      </c>
      <c r="I244" t="s">
        <v>182</v>
      </c>
      <c r="J244" t="s">
        <v>3</v>
      </c>
      <c r="K244" t="s">
        <v>183</v>
      </c>
      <c r="L244">
        <v>1339</v>
      </c>
      <c r="N244">
        <v>1007</v>
      </c>
      <c r="O244" t="s">
        <v>28</v>
      </c>
      <c r="P244" t="s">
        <v>28</v>
      </c>
      <c r="Q244">
        <v>1</v>
      </c>
      <c r="W244">
        <v>0</v>
      </c>
      <c r="X244">
        <v>-471572584</v>
      </c>
      <c r="Y244">
        <v>1.0324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5.15</v>
      </c>
      <c r="AJ244">
        <v>1</v>
      </c>
      <c r="AK244">
        <v>1</v>
      </c>
      <c r="AL244">
        <v>1</v>
      </c>
      <c r="AN244">
        <v>0</v>
      </c>
      <c r="AO244">
        <v>0</v>
      </c>
      <c r="AP244">
        <v>0</v>
      </c>
      <c r="AQ244">
        <v>0</v>
      </c>
      <c r="AR244">
        <v>0</v>
      </c>
      <c r="AS244" t="s">
        <v>3</v>
      </c>
      <c r="AT244">
        <v>1.0324</v>
      </c>
      <c r="AU244" t="s">
        <v>3</v>
      </c>
      <c r="AV244">
        <v>0</v>
      </c>
      <c r="AW244">
        <v>2</v>
      </c>
      <c r="AX244">
        <v>39612937</v>
      </c>
      <c r="AY244">
        <v>1</v>
      </c>
      <c r="AZ244">
        <v>0</v>
      </c>
      <c r="BA244">
        <v>232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Y244*Source!I117</f>
        <v>11.56288</v>
      </c>
      <c r="CY244">
        <f>AA244</f>
        <v>0</v>
      </c>
      <c r="CZ244">
        <f>AE244</f>
        <v>0</v>
      </c>
      <c r="DA244">
        <f>AI244</f>
        <v>5.15</v>
      </c>
      <c r="DB244">
        <v>0</v>
      </c>
    </row>
    <row r="245" spans="1:106" x14ac:dyDescent="0.2">
      <c r="A245">
        <f>ROW(Source!A122)</f>
        <v>122</v>
      </c>
      <c r="B245">
        <v>39612628</v>
      </c>
      <c r="C245">
        <v>39612940</v>
      </c>
      <c r="D245">
        <v>37072442</v>
      </c>
      <c r="E245">
        <v>1</v>
      </c>
      <c r="F245">
        <v>1</v>
      </c>
      <c r="G245">
        <v>1</v>
      </c>
      <c r="H245">
        <v>1</v>
      </c>
      <c r="I245" t="s">
        <v>602</v>
      </c>
      <c r="J245" t="s">
        <v>3</v>
      </c>
      <c r="K245" t="s">
        <v>603</v>
      </c>
      <c r="L245">
        <v>1191</v>
      </c>
      <c r="N245">
        <v>1013</v>
      </c>
      <c r="O245" t="s">
        <v>474</v>
      </c>
      <c r="P245" t="s">
        <v>474</v>
      </c>
      <c r="Q245">
        <v>1</v>
      </c>
      <c r="W245">
        <v>0</v>
      </c>
      <c r="X245">
        <v>1145761654</v>
      </c>
      <c r="Y245">
        <v>1.6789999999999998</v>
      </c>
      <c r="AA245">
        <v>0</v>
      </c>
      <c r="AB245">
        <v>0</v>
      </c>
      <c r="AC245">
        <v>0</v>
      </c>
      <c r="AD245">
        <v>10.65</v>
      </c>
      <c r="AE245">
        <v>0</v>
      </c>
      <c r="AF245">
        <v>0</v>
      </c>
      <c r="AG245">
        <v>0</v>
      </c>
      <c r="AH245">
        <v>10.65</v>
      </c>
      <c r="AI245">
        <v>1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3</v>
      </c>
      <c r="AT245">
        <v>1.46</v>
      </c>
      <c r="AU245" t="s">
        <v>18</v>
      </c>
      <c r="AV245">
        <v>1</v>
      </c>
      <c r="AW245">
        <v>2</v>
      </c>
      <c r="AX245">
        <v>39612949</v>
      </c>
      <c r="AY245">
        <v>1</v>
      </c>
      <c r="AZ245">
        <v>0</v>
      </c>
      <c r="BA245">
        <v>233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Y245*Source!I122</f>
        <v>6.7159999999999993</v>
      </c>
      <c r="CY245">
        <f>AD245</f>
        <v>10.65</v>
      </c>
      <c r="CZ245">
        <f>AH245</f>
        <v>10.65</v>
      </c>
      <c r="DA245">
        <f>AL245</f>
        <v>1</v>
      </c>
      <c r="DB245">
        <v>0</v>
      </c>
    </row>
    <row r="246" spans="1:106" x14ac:dyDescent="0.2">
      <c r="A246">
        <f>ROW(Source!A122)</f>
        <v>122</v>
      </c>
      <c r="B246">
        <v>39612628</v>
      </c>
      <c r="C246">
        <v>39612940</v>
      </c>
      <c r="D246">
        <v>37064876</v>
      </c>
      <c r="E246">
        <v>1</v>
      </c>
      <c r="F246">
        <v>1</v>
      </c>
      <c r="G246">
        <v>1</v>
      </c>
      <c r="H246">
        <v>1</v>
      </c>
      <c r="I246" t="s">
        <v>479</v>
      </c>
      <c r="J246" t="s">
        <v>3</v>
      </c>
      <c r="K246" t="s">
        <v>480</v>
      </c>
      <c r="L246">
        <v>1191</v>
      </c>
      <c r="N246">
        <v>1013</v>
      </c>
      <c r="O246" t="s">
        <v>474</v>
      </c>
      <c r="P246" t="s">
        <v>474</v>
      </c>
      <c r="Q246">
        <v>1</v>
      </c>
      <c r="W246">
        <v>0</v>
      </c>
      <c r="X246">
        <v>-1417349443</v>
      </c>
      <c r="Y246">
        <v>0.48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1</v>
      </c>
      <c r="AJ246">
        <v>1</v>
      </c>
      <c r="AK246">
        <v>1</v>
      </c>
      <c r="AL246">
        <v>1</v>
      </c>
      <c r="AN246">
        <v>0</v>
      </c>
      <c r="AO246">
        <v>1</v>
      </c>
      <c r="AP246">
        <v>0</v>
      </c>
      <c r="AQ246">
        <v>0</v>
      </c>
      <c r="AR246">
        <v>0</v>
      </c>
      <c r="AS246" t="s">
        <v>3</v>
      </c>
      <c r="AT246">
        <v>0.48</v>
      </c>
      <c r="AU246" t="s">
        <v>3</v>
      </c>
      <c r="AV246">
        <v>2</v>
      </c>
      <c r="AW246">
        <v>2</v>
      </c>
      <c r="AX246">
        <v>39612950</v>
      </c>
      <c r="AY246">
        <v>1</v>
      </c>
      <c r="AZ246">
        <v>2048</v>
      </c>
      <c r="BA246">
        <v>234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Y246*Source!I122</f>
        <v>1.92</v>
      </c>
      <c r="CY246">
        <f>AD246</f>
        <v>0</v>
      </c>
      <c r="CZ246">
        <f>AH246</f>
        <v>0</v>
      </c>
      <c r="DA246">
        <f>AL246</f>
        <v>1</v>
      </c>
      <c r="DB246">
        <v>0</v>
      </c>
    </row>
    <row r="247" spans="1:106" x14ac:dyDescent="0.2">
      <c r="A247">
        <f>ROW(Source!A122)</f>
        <v>122</v>
      </c>
      <c r="B247">
        <v>39612628</v>
      </c>
      <c r="C247">
        <v>39612940</v>
      </c>
      <c r="D247">
        <v>36883554</v>
      </c>
      <c r="E247">
        <v>1</v>
      </c>
      <c r="F247">
        <v>1</v>
      </c>
      <c r="G247">
        <v>1</v>
      </c>
      <c r="H247">
        <v>2</v>
      </c>
      <c r="I247" t="s">
        <v>504</v>
      </c>
      <c r="J247" t="s">
        <v>505</v>
      </c>
      <c r="K247" t="s">
        <v>506</v>
      </c>
      <c r="L247">
        <v>1368</v>
      </c>
      <c r="N247">
        <v>1011</v>
      </c>
      <c r="O247" t="s">
        <v>484</v>
      </c>
      <c r="P247" t="s">
        <v>484</v>
      </c>
      <c r="Q247">
        <v>1</v>
      </c>
      <c r="W247">
        <v>0</v>
      </c>
      <c r="X247">
        <v>1372534845</v>
      </c>
      <c r="Y247">
        <v>0.13750000000000001</v>
      </c>
      <c r="AA247">
        <v>0</v>
      </c>
      <c r="AB247">
        <v>65.709999999999994</v>
      </c>
      <c r="AC247">
        <v>11.6</v>
      </c>
      <c r="AD247">
        <v>0</v>
      </c>
      <c r="AE247">
        <v>0</v>
      </c>
      <c r="AF247">
        <v>65.709999999999994</v>
      </c>
      <c r="AG247">
        <v>11.6</v>
      </c>
      <c r="AH247">
        <v>0</v>
      </c>
      <c r="AI247">
        <v>1</v>
      </c>
      <c r="AJ247">
        <v>1</v>
      </c>
      <c r="AK247">
        <v>1</v>
      </c>
      <c r="AL247">
        <v>1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3</v>
      </c>
      <c r="AT247">
        <v>0.11</v>
      </c>
      <c r="AU247" t="s">
        <v>17</v>
      </c>
      <c r="AV247">
        <v>0</v>
      </c>
      <c r="AW247">
        <v>2</v>
      </c>
      <c r="AX247">
        <v>39612951</v>
      </c>
      <c r="AY247">
        <v>1</v>
      </c>
      <c r="AZ247">
        <v>0</v>
      </c>
      <c r="BA247">
        <v>235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Y247*Source!I122</f>
        <v>0.55000000000000004</v>
      </c>
      <c r="CY247">
        <f>AB247</f>
        <v>65.709999999999994</v>
      </c>
      <c r="CZ247">
        <f>AF247</f>
        <v>65.709999999999994</v>
      </c>
      <c r="DA247">
        <f>AJ247</f>
        <v>1</v>
      </c>
      <c r="DB247">
        <v>0</v>
      </c>
    </row>
    <row r="248" spans="1:106" x14ac:dyDescent="0.2">
      <c r="A248">
        <f>ROW(Source!A122)</f>
        <v>122</v>
      </c>
      <c r="B248">
        <v>39612628</v>
      </c>
      <c r="C248">
        <v>39612940</v>
      </c>
      <c r="D248">
        <v>36883775</v>
      </c>
      <c r="E248">
        <v>1</v>
      </c>
      <c r="F248">
        <v>1</v>
      </c>
      <c r="G248">
        <v>1</v>
      </c>
      <c r="H248">
        <v>2</v>
      </c>
      <c r="I248" t="s">
        <v>604</v>
      </c>
      <c r="J248" t="s">
        <v>605</v>
      </c>
      <c r="K248" t="s">
        <v>606</v>
      </c>
      <c r="L248">
        <v>1368</v>
      </c>
      <c r="N248">
        <v>1011</v>
      </c>
      <c r="O248" t="s">
        <v>484</v>
      </c>
      <c r="P248" t="s">
        <v>484</v>
      </c>
      <c r="Q248">
        <v>1</v>
      </c>
      <c r="W248">
        <v>0</v>
      </c>
      <c r="X248">
        <v>-2046409272</v>
      </c>
      <c r="Y248">
        <v>0.46250000000000002</v>
      </c>
      <c r="AA248">
        <v>0</v>
      </c>
      <c r="AB248">
        <v>133.97</v>
      </c>
      <c r="AC248">
        <v>13.5</v>
      </c>
      <c r="AD248">
        <v>0</v>
      </c>
      <c r="AE248">
        <v>0</v>
      </c>
      <c r="AF248">
        <v>133.97</v>
      </c>
      <c r="AG248">
        <v>13.5</v>
      </c>
      <c r="AH248">
        <v>0</v>
      </c>
      <c r="AI248">
        <v>1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1</v>
      </c>
      <c r="AQ248">
        <v>0</v>
      </c>
      <c r="AR248">
        <v>0</v>
      </c>
      <c r="AS248" t="s">
        <v>3</v>
      </c>
      <c r="AT248">
        <v>0.37</v>
      </c>
      <c r="AU248" t="s">
        <v>17</v>
      </c>
      <c r="AV248">
        <v>0</v>
      </c>
      <c r="AW248">
        <v>2</v>
      </c>
      <c r="AX248">
        <v>39612952</v>
      </c>
      <c r="AY248">
        <v>1</v>
      </c>
      <c r="AZ248">
        <v>0</v>
      </c>
      <c r="BA248">
        <v>236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Y248*Source!I122</f>
        <v>1.85</v>
      </c>
      <c r="CY248">
        <f>AB248</f>
        <v>133.97</v>
      </c>
      <c r="CZ248">
        <f>AF248</f>
        <v>133.97</v>
      </c>
      <c r="DA248">
        <f>AJ248</f>
        <v>1</v>
      </c>
      <c r="DB248">
        <v>0</v>
      </c>
    </row>
    <row r="249" spans="1:106" x14ac:dyDescent="0.2">
      <c r="A249">
        <f>ROW(Source!A122)</f>
        <v>122</v>
      </c>
      <c r="B249">
        <v>39612628</v>
      </c>
      <c r="C249">
        <v>39612940</v>
      </c>
      <c r="D249">
        <v>36883789</v>
      </c>
      <c r="E249">
        <v>1</v>
      </c>
      <c r="F249">
        <v>1</v>
      </c>
      <c r="G249">
        <v>1</v>
      </c>
      <c r="H249">
        <v>2</v>
      </c>
      <c r="I249" t="s">
        <v>493</v>
      </c>
      <c r="J249" t="s">
        <v>494</v>
      </c>
      <c r="K249" t="s">
        <v>495</v>
      </c>
      <c r="L249">
        <v>1368</v>
      </c>
      <c r="N249">
        <v>1011</v>
      </c>
      <c r="O249" t="s">
        <v>484</v>
      </c>
      <c r="P249" t="s">
        <v>484</v>
      </c>
      <c r="Q249">
        <v>1</v>
      </c>
      <c r="W249">
        <v>0</v>
      </c>
      <c r="X249">
        <v>792402865</v>
      </c>
      <c r="Y249">
        <v>0.11249999999999999</v>
      </c>
      <c r="AA249">
        <v>0</v>
      </c>
      <c r="AB249">
        <v>1.2</v>
      </c>
      <c r="AC249">
        <v>0</v>
      </c>
      <c r="AD249">
        <v>0</v>
      </c>
      <c r="AE249">
        <v>0</v>
      </c>
      <c r="AF249">
        <v>1.2</v>
      </c>
      <c r="AG249">
        <v>0</v>
      </c>
      <c r="AH249">
        <v>0</v>
      </c>
      <c r="AI249">
        <v>1</v>
      </c>
      <c r="AJ249">
        <v>1</v>
      </c>
      <c r="AK249">
        <v>1</v>
      </c>
      <c r="AL249">
        <v>1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3</v>
      </c>
      <c r="AT249">
        <v>0.09</v>
      </c>
      <c r="AU249" t="s">
        <v>17</v>
      </c>
      <c r="AV249">
        <v>0</v>
      </c>
      <c r="AW249">
        <v>2</v>
      </c>
      <c r="AX249">
        <v>39612953</v>
      </c>
      <c r="AY249">
        <v>1</v>
      </c>
      <c r="AZ249">
        <v>0</v>
      </c>
      <c r="BA249">
        <v>237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Y249*Source!I122</f>
        <v>0.44999999999999996</v>
      </c>
      <c r="CY249">
        <f>AB249</f>
        <v>1.2</v>
      </c>
      <c r="CZ249">
        <f>AF249</f>
        <v>1.2</v>
      </c>
      <c r="DA249">
        <f>AJ249</f>
        <v>1</v>
      </c>
      <c r="DB249">
        <v>0</v>
      </c>
    </row>
    <row r="250" spans="1:106" x14ac:dyDescent="0.2">
      <c r="A250">
        <f>ROW(Source!A122)</f>
        <v>122</v>
      </c>
      <c r="B250">
        <v>39612628</v>
      </c>
      <c r="C250">
        <v>39612940</v>
      </c>
      <c r="D250">
        <v>36800140</v>
      </c>
      <c r="E250">
        <v>1</v>
      </c>
      <c r="F250">
        <v>1</v>
      </c>
      <c r="G250">
        <v>1</v>
      </c>
      <c r="H250">
        <v>3</v>
      </c>
      <c r="I250" t="s">
        <v>496</v>
      </c>
      <c r="J250" t="s">
        <v>497</v>
      </c>
      <c r="K250" t="s">
        <v>498</v>
      </c>
      <c r="L250">
        <v>1339</v>
      </c>
      <c r="N250">
        <v>1007</v>
      </c>
      <c r="O250" t="s">
        <v>28</v>
      </c>
      <c r="P250" t="s">
        <v>28</v>
      </c>
      <c r="Q250">
        <v>1</v>
      </c>
      <c r="W250">
        <v>0</v>
      </c>
      <c r="X250">
        <v>1706747518</v>
      </c>
      <c r="Y250">
        <v>1.7999999999999999E-2</v>
      </c>
      <c r="AA250">
        <v>38.51</v>
      </c>
      <c r="AB250">
        <v>0</v>
      </c>
      <c r="AC250">
        <v>0</v>
      </c>
      <c r="AD250">
        <v>0</v>
      </c>
      <c r="AE250">
        <v>38.51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1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3</v>
      </c>
      <c r="AT250">
        <v>1.7999999999999999E-2</v>
      </c>
      <c r="AU250" t="s">
        <v>3</v>
      </c>
      <c r="AV250">
        <v>0</v>
      </c>
      <c r="AW250">
        <v>2</v>
      </c>
      <c r="AX250">
        <v>39612954</v>
      </c>
      <c r="AY250">
        <v>1</v>
      </c>
      <c r="AZ250">
        <v>0</v>
      </c>
      <c r="BA250">
        <v>238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Y250*Source!I122</f>
        <v>7.1999999999999995E-2</v>
      </c>
      <c r="CY250">
        <f>AA250</f>
        <v>38.51</v>
      </c>
      <c r="CZ250">
        <f>AE250</f>
        <v>38.51</v>
      </c>
      <c r="DA250">
        <f>AI250</f>
        <v>1</v>
      </c>
      <c r="DB250">
        <v>0</v>
      </c>
    </row>
    <row r="251" spans="1:106" x14ac:dyDescent="0.2">
      <c r="A251">
        <f>ROW(Source!A122)</f>
        <v>122</v>
      </c>
      <c r="B251">
        <v>39612628</v>
      </c>
      <c r="C251">
        <v>39612940</v>
      </c>
      <c r="D251">
        <v>36800159</v>
      </c>
      <c r="E251">
        <v>1</v>
      </c>
      <c r="F251">
        <v>1</v>
      </c>
      <c r="G251">
        <v>1</v>
      </c>
      <c r="H251">
        <v>3</v>
      </c>
      <c r="I251" t="s">
        <v>499</v>
      </c>
      <c r="J251" t="s">
        <v>500</v>
      </c>
      <c r="K251" t="s">
        <v>501</v>
      </c>
      <c r="L251">
        <v>1339</v>
      </c>
      <c r="N251">
        <v>1007</v>
      </c>
      <c r="O251" t="s">
        <v>28</v>
      </c>
      <c r="P251" t="s">
        <v>28</v>
      </c>
      <c r="Q251">
        <v>1</v>
      </c>
      <c r="W251">
        <v>0</v>
      </c>
      <c r="X251">
        <v>1262771840</v>
      </c>
      <c r="Y251">
        <v>7.3999999999999996E-2</v>
      </c>
      <c r="AA251">
        <v>6.22</v>
      </c>
      <c r="AB251">
        <v>0</v>
      </c>
      <c r="AC251">
        <v>0</v>
      </c>
      <c r="AD251">
        <v>0</v>
      </c>
      <c r="AE251">
        <v>6.22</v>
      </c>
      <c r="AF251">
        <v>0</v>
      </c>
      <c r="AG251">
        <v>0</v>
      </c>
      <c r="AH251">
        <v>0</v>
      </c>
      <c r="AI251">
        <v>1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3</v>
      </c>
      <c r="AT251">
        <v>7.3999999999999996E-2</v>
      </c>
      <c r="AU251" t="s">
        <v>3</v>
      </c>
      <c r="AV251">
        <v>0</v>
      </c>
      <c r="AW251">
        <v>2</v>
      </c>
      <c r="AX251">
        <v>39612955</v>
      </c>
      <c r="AY251">
        <v>1</v>
      </c>
      <c r="AZ251">
        <v>0</v>
      </c>
      <c r="BA251">
        <v>239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Y251*Source!I122</f>
        <v>0.29599999999999999</v>
      </c>
      <c r="CY251">
        <f>AA251</f>
        <v>6.22</v>
      </c>
      <c r="CZ251">
        <f>AE251</f>
        <v>6.22</v>
      </c>
      <c r="DA251">
        <f>AI251</f>
        <v>1</v>
      </c>
      <c r="DB251">
        <v>0</v>
      </c>
    </row>
    <row r="252" spans="1:106" x14ac:dyDescent="0.2">
      <c r="A252">
        <f>ROW(Source!A122)</f>
        <v>122</v>
      </c>
      <c r="B252">
        <v>39612628</v>
      </c>
      <c r="C252">
        <v>39612940</v>
      </c>
      <c r="D252">
        <v>36803256</v>
      </c>
      <c r="E252">
        <v>1</v>
      </c>
      <c r="F252">
        <v>1</v>
      </c>
      <c r="G252">
        <v>1</v>
      </c>
      <c r="H252">
        <v>3</v>
      </c>
      <c r="I252" t="s">
        <v>607</v>
      </c>
      <c r="J252" t="s">
        <v>608</v>
      </c>
      <c r="K252" t="s">
        <v>609</v>
      </c>
      <c r="L252">
        <v>1348</v>
      </c>
      <c r="N252">
        <v>1009</v>
      </c>
      <c r="O252" t="s">
        <v>104</v>
      </c>
      <c r="P252" t="s">
        <v>104</v>
      </c>
      <c r="Q252">
        <v>1000</v>
      </c>
      <c r="W252">
        <v>0</v>
      </c>
      <c r="X252">
        <v>-714836380</v>
      </c>
      <c r="Y252">
        <v>1E-4</v>
      </c>
      <c r="AA252">
        <v>10315.01</v>
      </c>
      <c r="AB252">
        <v>0</v>
      </c>
      <c r="AC252">
        <v>0</v>
      </c>
      <c r="AD252">
        <v>0</v>
      </c>
      <c r="AE252">
        <v>10315.01</v>
      </c>
      <c r="AF252">
        <v>0</v>
      </c>
      <c r="AG252">
        <v>0</v>
      </c>
      <c r="AH252">
        <v>0</v>
      </c>
      <c r="AI252">
        <v>1</v>
      </c>
      <c r="AJ252">
        <v>1</v>
      </c>
      <c r="AK252">
        <v>1</v>
      </c>
      <c r="AL252">
        <v>1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3</v>
      </c>
      <c r="AT252">
        <v>1E-4</v>
      </c>
      <c r="AU252" t="s">
        <v>3</v>
      </c>
      <c r="AV252">
        <v>0</v>
      </c>
      <c r="AW252">
        <v>2</v>
      </c>
      <c r="AX252">
        <v>39612956</v>
      </c>
      <c r="AY252">
        <v>1</v>
      </c>
      <c r="AZ252">
        <v>0</v>
      </c>
      <c r="BA252">
        <v>240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Y252*Source!I122</f>
        <v>4.0000000000000002E-4</v>
      </c>
      <c r="CY252">
        <f>AA252</f>
        <v>10315.01</v>
      </c>
      <c r="CZ252">
        <f>AE252</f>
        <v>10315.01</v>
      </c>
      <c r="DA252">
        <f>AI252</f>
        <v>1</v>
      </c>
      <c r="DB252">
        <v>0</v>
      </c>
    </row>
    <row r="253" spans="1:106" x14ac:dyDescent="0.2">
      <c r="A253">
        <f>ROW(Source!A123)</f>
        <v>123</v>
      </c>
      <c r="B253">
        <v>39612629</v>
      </c>
      <c r="C253">
        <v>39612940</v>
      </c>
      <c r="D253">
        <v>37072442</v>
      </c>
      <c r="E253">
        <v>1</v>
      </c>
      <c r="F253">
        <v>1</v>
      </c>
      <c r="G253">
        <v>1</v>
      </c>
      <c r="H253">
        <v>1</v>
      </c>
      <c r="I253" t="s">
        <v>602</v>
      </c>
      <c r="J253" t="s">
        <v>3</v>
      </c>
      <c r="K253" t="s">
        <v>603</v>
      </c>
      <c r="L253">
        <v>1191</v>
      </c>
      <c r="N253">
        <v>1013</v>
      </c>
      <c r="O253" t="s">
        <v>474</v>
      </c>
      <c r="P253" t="s">
        <v>474</v>
      </c>
      <c r="Q253">
        <v>1</v>
      </c>
      <c r="W253">
        <v>0</v>
      </c>
      <c r="X253">
        <v>1145761654</v>
      </c>
      <c r="Y253">
        <v>1.6789999999999998</v>
      </c>
      <c r="AA253">
        <v>0</v>
      </c>
      <c r="AB253">
        <v>0</v>
      </c>
      <c r="AC253">
        <v>0</v>
      </c>
      <c r="AD253">
        <v>54.85</v>
      </c>
      <c r="AE253">
        <v>0</v>
      </c>
      <c r="AF253">
        <v>0</v>
      </c>
      <c r="AG253">
        <v>0</v>
      </c>
      <c r="AH253">
        <v>10.65</v>
      </c>
      <c r="AI253">
        <v>1</v>
      </c>
      <c r="AJ253">
        <v>1</v>
      </c>
      <c r="AK253">
        <v>1</v>
      </c>
      <c r="AL253">
        <v>5.15</v>
      </c>
      <c r="AN253">
        <v>0</v>
      </c>
      <c r="AO253">
        <v>1</v>
      </c>
      <c r="AP253">
        <v>1</v>
      </c>
      <c r="AQ253">
        <v>0</v>
      </c>
      <c r="AR253">
        <v>0</v>
      </c>
      <c r="AS253" t="s">
        <v>3</v>
      </c>
      <c r="AT253">
        <v>1.46</v>
      </c>
      <c r="AU253" t="s">
        <v>18</v>
      </c>
      <c r="AV253">
        <v>1</v>
      </c>
      <c r="AW253">
        <v>2</v>
      </c>
      <c r="AX253">
        <v>39612949</v>
      </c>
      <c r="AY253">
        <v>1</v>
      </c>
      <c r="AZ253">
        <v>0</v>
      </c>
      <c r="BA253">
        <v>242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Y253*Source!I123</f>
        <v>6.7159999999999993</v>
      </c>
      <c r="CY253">
        <f>AD253</f>
        <v>54.85</v>
      </c>
      <c r="CZ253">
        <f>AH253</f>
        <v>10.65</v>
      </c>
      <c r="DA253">
        <f>AL253</f>
        <v>5.15</v>
      </c>
      <c r="DB253">
        <v>0</v>
      </c>
    </row>
    <row r="254" spans="1:106" x14ac:dyDescent="0.2">
      <c r="A254">
        <f>ROW(Source!A123)</f>
        <v>123</v>
      </c>
      <c r="B254">
        <v>39612629</v>
      </c>
      <c r="C254">
        <v>39612940</v>
      </c>
      <c r="D254">
        <v>37064876</v>
      </c>
      <c r="E254">
        <v>1</v>
      </c>
      <c r="F254">
        <v>1</v>
      </c>
      <c r="G254">
        <v>1</v>
      </c>
      <c r="H254">
        <v>1</v>
      </c>
      <c r="I254" t="s">
        <v>479</v>
      </c>
      <c r="J254" t="s">
        <v>3</v>
      </c>
      <c r="K254" t="s">
        <v>480</v>
      </c>
      <c r="L254">
        <v>1191</v>
      </c>
      <c r="N254">
        <v>1013</v>
      </c>
      <c r="O254" t="s">
        <v>474</v>
      </c>
      <c r="P254" t="s">
        <v>474</v>
      </c>
      <c r="Q254">
        <v>1</v>
      </c>
      <c r="W254">
        <v>0</v>
      </c>
      <c r="X254">
        <v>-1417349443</v>
      </c>
      <c r="Y254">
        <v>0.48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1</v>
      </c>
      <c r="AJ254">
        <v>1</v>
      </c>
      <c r="AK254">
        <v>5.15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3</v>
      </c>
      <c r="AT254">
        <v>0.48</v>
      </c>
      <c r="AU254" t="s">
        <v>3</v>
      </c>
      <c r="AV254">
        <v>2</v>
      </c>
      <c r="AW254">
        <v>2</v>
      </c>
      <c r="AX254">
        <v>39612950</v>
      </c>
      <c r="AY254">
        <v>1</v>
      </c>
      <c r="AZ254">
        <v>2048</v>
      </c>
      <c r="BA254">
        <v>243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Y254*Source!I123</f>
        <v>1.92</v>
      </c>
      <c r="CY254">
        <f>AD254</f>
        <v>0</v>
      </c>
      <c r="CZ254">
        <f>AH254</f>
        <v>0</v>
      </c>
      <c r="DA254">
        <f>AL254</f>
        <v>1</v>
      </c>
      <c r="DB254">
        <v>0</v>
      </c>
    </row>
    <row r="255" spans="1:106" x14ac:dyDescent="0.2">
      <c r="A255">
        <f>ROW(Source!A123)</f>
        <v>123</v>
      </c>
      <c r="B255">
        <v>39612629</v>
      </c>
      <c r="C255">
        <v>39612940</v>
      </c>
      <c r="D255">
        <v>36883554</v>
      </c>
      <c r="E255">
        <v>1</v>
      </c>
      <c r="F255">
        <v>1</v>
      </c>
      <c r="G255">
        <v>1</v>
      </c>
      <c r="H255">
        <v>2</v>
      </c>
      <c r="I255" t="s">
        <v>504</v>
      </c>
      <c r="J255" t="s">
        <v>505</v>
      </c>
      <c r="K255" t="s">
        <v>506</v>
      </c>
      <c r="L255">
        <v>1368</v>
      </c>
      <c r="N255">
        <v>1011</v>
      </c>
      <c r="O255" t="s">
        <v>484</v>
      </c>
      <c r="P255" t="s">
        <v>484</v>
      </c>
      <c r="Q255">
        <v>1</v>
      </c>
      <c r="W255">
        <v>0</v>
      </c>
      <c r="X255">
        <v>1372534845</v>
      </c>
      <c r="Y255">
        <v>0.13750000000000001</v>
      </c>
      <c r="AA255">
        <v>0</v>
      </c>
      <c r="AB255">
        <v>338.41</v>
      </c>
      <c r="AC255">
        <v>11.6</v>
      </c>
      <c r="AD255">
        <v>0</v>
      </c>
      <c r="AE255">
        <v>0</v>
      </c>
      <c r="AF255">
        <v>65.709999999999994</v>
      </c>
      <c r="AG255">
        <v>11.6</v>
      </c>
      <c r="AH255">
        <v>0</v>
      </c>
      <c r="AI255">
        <v>1</v>
      </c>
      <c r="AJ255">
        <v>5.15</v>
      </c>
      <c r="AK255">
        <v>1</v>
      </c>
      <c r="AL255">
        <v>1</v>
      </c>
      <c r="AN255">
        <v>0</v>
      </c>
      <c r="AO255">
        <v>1</v>
      </c>
      <c r="AP255">
        <v>1</v>
      </c>
      <c r="AQ255">
        <v>0</v>
      </c>
      <c r="AR255">
        <v>0</v>
      </c>
      <c r="AS255" t="s">
        <v>3</v>
      </c>
      <c r="AT255">
        <v>0.11</v>
      </c>
      <c r="AU255" t="s">
        <v>17</v>
      </c>
      <c r="AV255">
        <v>0</v>
      </c>
      <c r="AW255">
        <v>2</v>
      </c>
      <c r="AX255">
        <v>39612951</v>
      </c>
      <c r="AY255">
        <v>1</v>
      </c>
      <c r="AZ255">
        <v>0</v>
      </c>
      <c r="BA255">
        <v>244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Y255*Source!I123</f>
        <v>0.55000000000000004</v>
      </c>
      <c r="CY255">
        <f>AB255</f>
        <v>338.41</v>
      </c>
      <c r="CZ255">
        <f>AF255</f>
        <v>65.709999999999994</v>
      </c>
      <c r="DA255">
        <f>AJ255</f>
        <v>5.15</v>
      </c>
      <c r="DB255">
        <v>0</v>
      </c>
    </row>
    <row r="256" spans="1:106" x14ac:dyDescent="0.2">
      <c r="A256">
        <f>ROW(Source!A123)</f>
        <v>123</v>
      </c>
      <c r="B256">
        <v>39612629</v>
      </c>
      <c r="C256">
        <v>39612940</v>
      </c>
      <c r="D256">
        <v>36883775</v>
      </c>
      <c r="E256">
        <v>1</v>
      </c>
      <c r="F256">
        <v>1</v>
      </c>
      <c r="G256">
        <v>1</v>
      </c>
      <c r="H256">
        <v>2</v>
      </c>
      <c r="I256" t="s">
        <v>604</v>
      </c>
      <c r="J256" t="s">
        <v>605</v>
      </c>
      <c r="K256" t="s">
        <v>606</v>
      </c>
      <c r="L256">
        <v>1368</v>
      </c>
      <c r="N256">
        <v>1011</v>
      </c>
      <c r="O256" t="s">
        <v>484</v>
      </c>
      <c r="P256" t="s">
        <v>484</v>
      </c>
      <c r="Q256">
        <v>1</v>
      </c>
      <c r="W256">
        <v>0</v>
      </c>
      <c r="X256">
        <v>-2046409272</v>
      </c>
      <c r="Y256">
        <v>0.46250000000000002</v>
      </c>
      <c r="AA256">
        <v>0</v>
      </c>
      <c r="AB256">
        <v>689.95</v>
      </c>
      <c r="AC256">
        <v>13.5</v>
      </c>
      <c r="AD256">
        <v>0</v>
      </c>
      <c r="AE256">
        <v>0</v>
      </c>
      <c r="AF256">
        <v>133.97</v>
      </c>
      <c r="AG256">
        <v>13.5</v>
      </c>
      <c r="AH256">
        <v>0</v>
      </c>
      <c r="AI256">
        <v>1</v>
      </c>
      <c r="AJ256">
        <v>5.15</v>
      </c>
      <c r="AK256">
        <v>1</v>
      </c>
      <c r="AL256">
        <v>1</v>
      </c>
      <c r="AN256">
        <v>0</v>
      </c>
      <c r="AO256">
        <v>1</v>
      </c>
      <c r="AP256">
        <v>1</v>
      </c>
      <c r="AQ256">
        <v>0</v>
      </c>
      <c r="AR256">
        <v>0</v>
      </c>
      <c r="AS256" t="s">
        <v>3</v>
      </c>
      <c r="AT256">
        <v>0.37</v>
      </c>
      <c r="AU256" t="s">
        <v>17</v>
      </c>
      <c r="AV256">
        <v>0</v>
      </c>
      <c r="AW256">
        <v>2</v>
      </c>
      <c r="AX256">
        <v>39612952</v>
      </c>
      <c r="AY256">
        <v>1</v>
      </c>
      <c r="AZ256">
        <v>0</v>
      </c>
      <c r="BA256">
        <v>245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Y256*Source!I123</f>
        <v>1.85</v>
      </c>
      <c r="CY256">
        <f>AB256</f>
        <v>689.95</v>
      </c>
      <c r="CZ256">
        <f>AF256</f>
        <v>133.97</v>
      </c>
      <c r="DA256">
        <f>AJ256</f>
        <v>5.15</v>
      </c>
      <c r="DB256">
        <v>0</v>
      </c>
    </row>
    <row r="257" spans="1:106" x14ac:dyDescent="0.2">
      <c r="A257">
        <f>ROW(Source!A123)</f>
        <v>123</v>
      </c>
      <c r="B257">
        <v>39612629</v>
      </c>
      <c r="C257">
        <v>39612940</v>
      </c>
      <c r="D257">
        <v>36883789</v>
      </c>
      <c r="E257">
        <v>1</v>
      </c>
      <c r="F257">
        <v>1</v>
      </c>
      <c r="G257">
        <v>1</v>
      </c>
      <c r="H257">
        <v>2</v>
      </c>
      <c r="I257" t="s">
        <v>493</v>
      </c>
      <c r="J257" t="s">
        <v>494</v>
      </c>
      <c r="K257" t="s">
        <v>495</v>
      </c>
      <c r="L257">
        <v>1368</v>
      </c>
      <c r="N257">
        <v>1011</v>
      </c>
      <c r="O257" t="s">
        <v>484</v>
      </c>
      <c r="P257" t="s">
        <v>484</v>
      </c>
      <c r="Q257">
        <v>1</v>
      </c>
      <c r="W257">
        <v>0</v>
      </c>
      <c r="X257">
        <v>792402865</v>
      </c>
      <c r="Y257">
        <v>0.11249999999999999</v>
      </c>
      <c r="AA257">
        <v>0</v>
      </c>
      <c r="AB257">
        <v>6.18</v>
      </c>
      <c r="AC257">
        <v>0</v>
      </c>
      <c r="AD257">
        <v>0</v>
      </c>
      <c r="AE257">
        <v>0</v>
      </c>
      <c r="AF257">
        <v>1.2</v>
      </c>
      <c r="AG257">
        <v>0</v>
      </c>
      <c r="AH257">
        <v>0</v>
      </c>
      <c r="AI257">
        <v>1</v>
      </c>
      <c r="AJ257">
        <v>5.15</v>
      </c>
      <c r="AK257">
        <v>1</v>
      </c>
      <c r="AL257">
        <v>1</v>
      </c>
      <c r="AN257">
        <v>0</v>
      </c>
      <c r="AO257">
        <v>1</v>
      </c>
      <c r="AP257">
        <v>1</v>
      </c>
      <c r="AQ257">
        <v>0</v>
      </c>
      <c r="AR257">
        <v>0</v>
      </c>
      <c r="AS257" t="s">
        <v>3</v>
      </c>
      <c r="AT257">
        <v>0.09</v>
      </c>
      <c r="AU257" t="s">
        <v>17</v>
      </c>
      <c r="AV257">
        <v>0</v>
      </c>
      <c r="AW257">
        <v>2</v>
      </c>
      <c r="AX257">
        <v>39612953</v>
      </c>
      <c r="AY257">
        <v>1</v>
      </c>
      <c r="AZ257">
        <v>0</v>
      </c>
      <c r="BA257">
        <v>246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Y257*Source!I123</f>
        <v>0.44999999999999996</v>
      </c>
      <c r="CY257">
        <f>AB257</f>
        <v>6.18</v>
      </c>
      <c r="CZ257">
        <f>AF257</f>
        <v>1.2</v>
      </c>
      <c r="DA257">
        <f>AJ257</f>
        <v>5.15</v>
      </c>
      <c r="DB257">
        <v>0</v>
      </c>
    </row>
    <row r="258" spans="1:106" x14ac:dyDescent="0.2">
      <c r="A258">
        <f>ROW(Source!A123)</f>
        <v>123</v>
      </c>
      <c r="B258">
        <v>39612629</v>
      </c>
      <c r="C258">
        <v>39612940</v>
      </c>
      <c r="D258">
        <v>36800140</v>
      </c>
      <c r="E258">
        <v>1</v>
      </c>
      <c r="F258">
        <v>1</v>
      </c>
      <c r="G258">
        <v>1</v>
      </c>
      <c r="H258">
        <v>3</v>
      </c>
      <c r="I258" t="s">
        <v>496</v>
      </c>
      <c r="J258" t="s">
        <v>497</v>
      </c>
      <c r="K258" t="s">
        <v>498</v>
      </c>
      <c r="L258">
        <v>1339</v>
      </c>
      <c r="N258">
        <v>1007</v>
      </c>
      <c r="O258" t="s">
        <v>28</v>
      </c>
      <c r="P258" t="s">
        <v>28</v>
      </c>
      <c r="Q258">
        <v>1</v>
      </c>
      <c r="W258">
        <v>0</v>
      </c>
      <c r="X258">
        <v>1706747518</v>
      </c>
      <c r="Y258">
        <v>1.7999999999999999E-2</v>
      </c>
      <c r="AA258">
        <v>198.33</v>
      </c>
      <c r="AB258">
        <v>0</v>
      </c>
      <c r="AC258">
        <v>0</v>
      </c>
      <c r="AD258">
        <v>0</v>
      </c>
      <c r="AE258">
        <v>38.51</v>
      </c>
      <c r="AF258">
        <v>0</v>
      </c>
      <c r="AG258">
        <v>0</v>
      </c>
      <c r="AH258">
        <v>0</v>
      </c>
      <c r="AI258">
        <v>5.15</v>
      </c>
      <c r="AJ258">
        <v>1</v>
      </c>
      <c r="AK258">
        <v>1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3</v>
      </c>
      <c r="AT258">
        <v>1.7999999999999999E-2</v>
      </c>
      <c r="AU258" t="s">
        <v>3</v>
      </c>
      <c r="AV258">
        <v>0</v>
      </c>
      <c r="AW258">
        <v>2</v>
      </c>
      <c r="AX258">
        <v>39612954</v>
      </c>
      <c r="AY258">
        <v>1</v>
      </c>
      <c r="AZ258">
        <v>0</v>
      </c>
      <c r="BA258">
        <v>247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Y258*Source!I123</f>
        <v>7.1999999999999995E-2</v>
      </c>
      <c r="CY258">
        <f>AA258</f>
        <v>198.33</v>
      </c>
      <c r="CZ258">
        <f>AE258</f>
        <v>38.51</v>
      </c>
      <c r="DA258">
        <f>AI258</f>
        <v>5.15</v>
      </c>
      <c r="DB258">
        <v>0</v>
      </c>
    </row>
    <row r="259" spans="1:106" x14ac:dyDescent="0.2">
      <c r="A259">
        <f>ROW(Source!A123)</f>
        <v>123</v>
      </c>
      <c r="B259">
        <v>39612629</v>
      </c>
      <c r="C259">
        <v>39612940</v>
      </c>
      <c r="D259">
        <v>36800159</v>
      </c>
      <c r="E259">
        <v>1</v>
      </c>
      <c r="F259">
        <v>1</v>
      </c>
      <c r="G259">
        <v>1</v>
      </c>
      <c r="H259">
        <v>3</v>
      </c>
      <c r="I259" t="s">
        <v>499</v>
      </c>
      <c r="J259" t="s">
        <v>500</v>
      </c>
      <c r="K259" t="s">
        <v>501</v>
      </c>
      <c r="L259">
        <v>1339</v>
      </c>
      <c r="N259">
        <v>1007</v>
      </c>
      <c r="O259" t="s">
        <v>28</v>
      </c>
      <c r="P259" t="s">
        <v>28</v>
      </c>
      <c r="Q259">
        <v>1</v>
      </c>
      <c r="W259">
        <v>0</v>
      </c>
      <c r="X259">
        <v>1262771840</v>
      </c>
      <c r="Y259">
        <v>7.3999999999999996E-2</v>
      </c>
      <c r="AA259">
        <v>32.03</v>
      </c>
      <c r="AB259">
        <v>0</v>
      </c>
      <c r="AC259">
        <v>0</v>
      </c>
      <c r="AD259">
        <v>0</v>
      </c>
      <c r="AE259">
        <v>6.22</v>
      </c>
      <c r="AF259">
        <v>0</v>
      </c>
      <c r="AG259">
        <v>0</v>
      </c>
      <c r="AH259">
        <v>0</v>
      </c>
      <c r="AI259">
        <v>5.15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3</v>
      </c>
      <c r="AT259">
        <v>7.3999999999999996E-2</v>
      </c>
      <c r="AU259" t="s">
        <v>3</v>
      </c>
      <c r="AV259">
        <v>0</v>
      </c>
      <c r="AW259">
        <v>2</v>
      </c>
      <c r="AX259">
        <v>39612955</v>
      </c>
      <c r="AY259">
        <v>1</v>
      </c>
      <c r="AZ259">
        <v>0</v>
      </c>
      <c r="BA259">
        <v>248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Y259*Source!I123</f>
        <v>0.29599999999999999</v>
      </c>
      <c r="CY259">
        <f>AA259</f>
        <v>32.03</v>
      </c>
      <c r="CZ259">
        <f>AE259</f>
        <v>6.22</v>
      </c>
      <c r="DA259">
        <f>AI259</f>
        <v>5.15</v>
      </c>
      <c r="DB259">
        <v>0</v>
      </c>
    </row>
    <row r="260" spans="1:106" x14ac:dyDescent="0.2">
      <c r="A260">
        <f>ROW(Source!A123)</f>
        <v>123</v>
      </c>
      <c r="B260">
        <v>39612629</v>
      </c>
      <c r="C260">
        <v>39612940</v>
      </c>
      <c r="D260">
        <v>36803256</v>
      </c>
      <c r="E260">
        <v>1</v>
      </c>
      <c r="F260">
        <v>1</v>
      </c>
      <c r="G260">
        <v>1</v>
      </c>
      <c r="H260">
        <v>3</v>
      </c>
      <c r="I260" t="s">
        <v>607</v>
      </c>
      <c r="J260" t="s">
        <v>608</v>
      </c>
      <c r="K260" t="s">
        <v>609</v>
      </c>
      <c r="L260">
        <v>1348</v>
      </c>
      <c r="N260">
        <v>1009</v>
      </c>
      <c r="O260" t="s">
        <v>104</v>
      </c>
      <c r="P260" t="s">
        <v>104</v>
      </c>
      <c r="Q260">
        <v>1000</v>
      </c>
      <c r="W260">
        <v>0</v>
      </c>
      <c r="X260">
        <v>-714836380</v>
      </c>
      <c r="Y260">
        <v>1E-4</v>
      </c>
      <c r="AA260">
        <v>53122.3</v>
      </c>
      <c r="AB260">
        <v>0</v>
      </c>
      <c r="AC260">
        <v>0</v>
      </c>
      <c r="AD260">
        <v>0</v>
      </c>
      <c r="AE260">
        <v>10315.01</v>
      </c>
      <c r="AF260">
        <v>0</v>
      </c>
      <c r="AG260">
        <v>0</v>
      </c>
      <c r="AH260">
        <v>0</v>
      </c>
      <c r="AI260">
        <v>5.15</v>
      </c>
      <c r="AJ260">
        <v>1</v>
      </c>
      <c r="AK260">
        <v>1</v>
      </c>
      <c r="AL260">
        <v>1</v>
      </c>
      <c r="AN260">
        <v>0</v>
      </c>
      <c r="AO260">
        <v>1</v>
      </c>
      <c r="AP260">
        <v>0</v>
      </c>
      <c r="AQ260">
        <v>0</v>
      </c>
      <c r="AR260">
        <v>0</v>
      </c>
      <c r="AS260" t="s">
        <v>3</v>
      </c>
      <c r="AT260">
        <v>1E-4</v>
      </c>
      <c r="AU260" t="s">
        <v>3</v>
      </c>
      <c r="AV260">
        <v>0</v>
      </c>
      <c r="AW260">
        <v>2</v>
      </c>
      <c r="AX260">
        <v>39612956</v>
      </c>
      <c r="AY260">
        <v>1</v>
      </c>
      <c r="AZ260">
        <v>0</v>
      </c>
      <c r="BA260">
        <v>249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Y260*Source!I123</f>
        <v>4.0000000000000002E-4</v>
      </c>
      <c r="CY260">
        <f>AA260</f>
        <v>53122.3</v>
      </c>
      <c r="CZ260">
        <f>AE260</f>
        <v>10315.01</v>
      </c>
      <c r="DA260">
        <f>AI260</f>
        <v>5.15</v>
      </c>
      <c r="DB260">
        <v>0</v>
      </c>
    </row>
    <row r="261" spans="1:106" x14ac:dyDescent="0.2">
      <c r="A261">
        <f>ROW(Source!A124)</f>
        <v>124</v>
      </c>
      <c r="B261">
        <v>39612628</v>
      </c>
      <c r="C261">
        <v>39612958</v>
      </c>
      <c r="D261">
        <v>37072442</v>
      </c>
      <c r="E261">
        <v>1</v>
      </c>
      <c r="F261">
        <v>1</v>
      </c>
      <c r="G261">
        <v>1</v>
      </c>
      <c r="H261">
        <v>1</v>
      </c>
      <c r="I261" t="s">
        <v>602</v>
      </c>
      <c r="J261" t="s">
        <v>3</v>
      </c>
      <c r="K261" t="s">
        <v>603</v>
      </c>
      <c r="L261">
        <v>1191</v>
      </c>
      <c r="N261">
        <v>1013</v>
      </c>
      <c r="O261" t="s">
        <v>474</v>
      </c>
      <c r="P261" t="s">
        <v>474</v>
      </c>
      <c r="Q261">
        <v>1</v>
      </c>
      <c r="W261">
        <v>0</v>
      </c>
      <c r="X261">
        <v>1145761654</v>
      </c>
      <c r="Y261">
        <v>2.5644999999999998</v>
      </c>
      <c r="AA261">
        <v>0</v>
      </c>
      <c r="AB261">
        <v>0</v>
      </c>
      <c r="AC261">
        <v>0</v>
      </c>
      <c r="AD261">
        <v>10.65</v>
      </c>
      <c r="AE261">
        <v>0</v>
      </c>
      <c r="AF261">
        <v>0</v>
      </c>
      <c r="AG261">
        <v>0</v>
      </c>
      <c r="AH261">
        <v>10.65</v>
      </c>
      <c r="AI261">
        <v>1</v>
      </c>
      <c r="AJ261">
        <v>1</v>
      </c>
      <c r="AK261">
        <v>1</v>
      </c>
      <c r="AL261">
        <v>1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3</v>
      </c>
      <c r="AT261">
        <v>2.23</v>
      </c>
      <c r="AU261" t="s">
        <v>18</v>
      </c>
      <c r="AV261">
        <v>1</v>
      </c>
      <c r="AW261">
        <v>2</v>
      </c>
      <c r="AX261">
        <v>39612967</v>
      </c>
      <c r="AY261">
        <v>1</v>
      </c>
      <c r="AZ261">
        <v>0</v>
      </c>
      <c r="BA261">
        <v>251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Y261*Source!I124</f>
        <v>2.5644999999999998</v>
      </c>
      <c r="CY261">
        <f>AD261</f>
        <v>10.65</v>
      </c>
      <c r="CZ261">
        <f>AH261</f>
        <v>10.65</v>
      </c>
      <c r="DA261">
        <f>AL261</f>
        <v>1</v>
      </c>
      <c r="DB261">
        <v>0</v>
      </c>
    </row>
    <row r="262" spans="1:106" x14ac:dyDescent="0.2">
      <c r="A262">
        <f>ROW(Source!A124)</f>
        <v>124</v>
      </c>
      <c r="B262">
        <v>39612628</v>
      </c>
      <c r="C262">
        <v>39612958</v>
      </c>
      <c r="D262">
        <v>37064876</v>
      </c>
      <c r="E262">
        <v>1</v>
      </c>
      <c r="F262">
        <v>1</v>
      </c>
      <c r="G262">
        <v>1</v>
      </c>
      <c r="H262">
        <v>1</v>
      </c>
      <c r="I262" t="s">
        <v>479</v>
      </c>
      <c r="J262" t="s">
        <v>3</v>
      </c>
      <c r="K262" t="s">
        <v>480</v>
      </c>
      <c r="L262">
        <v>1191</v>
      </c>
      <c r="N262">
        <v>1013</v>
      </c>
      <c r="O262" t="s">
        <v>474</v>
      </c>
      <c r="P262" t="s">
        <v>474</v>
      </c>
      <c r="Q262">
        <v>1</v>
      </c>
      <c r="W262">
        <v>0</v>
      </c>
      <c r="X262">
        <v>-1417349443</v>
      </c>
      <c r="Y262">
        <v>0.88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1</v>
      </c>
      <c r="AJ262">
        <v>1</v>
      </c>
      <c r="AK262">
        <v>1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3</v>
      </c>
      <c r="AT262">
        <v>0.88</v>
      </c>
      <c r="AU262" t="s">
        <v>3</v>
      </c>
      <c r="AV262">
        <v>2</v>
      </c>
      <c r="AW262">
        <v>2</v>
      </c>
      <c r="AX262">
        <v>39612968</v>
      </c>
      <c r="AY262">
        <v>1</v>
      </c>
      <c r="AZ262">
        <v>2048</v>
      </c>
      <c r="BA262">
        <v>252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Y262*Source!I124</f>
        <v>0.88</v>
      </c>
      <c r="CY262">
        <f>AD262</f>
        <v>0</v>
      </c>
      <c r="CZ262">
        <f>AH262</f>
        <v>0</v>
      </c>
      <c r="DA262">
        <f>AL262</f>
        <v>1</v>
      </c>
      <c r="DB262">
        <v>0</v>
      </c>
    </row>
    <row r="263" spans="1:106" x14ac:dyDescent="0.2">
      <c r="A263">
        <f>ROW(Source!A124)</f>
        <v>124</v>
      </c>
      <c r="B263">
        <v>39612628</v>
      </c>
      <c r="C263">
        <v>39612958</v>
      </c>
      <c r="D263">
        <v>36883554</v>
      </c>
      <c r="E263">
        <v>1</v>
      </c>
      <c r="F263">
        <v>1</v>
      </c>
      <c r="G263">
        <v>1</v>
      </c>
      <c r="H263">
        <v>2</v>
      </c>
      <c r="I263" t="s">
        <v>504</v>
      </c>
      <c r="J263" t="s">
        <v>505</v>
      </c>
      <c r="K263" t="s">
        <v>506</v>
      </c>
      <c r="L263">
        <v>1368</v>
      </c>
      <c r="N263">
        <v>1011</v>
      </c>
      <c r="O263" t="s">
        <v>484</v>
      </c>
      <c r="P263" t="s">
        <v>484</v>
      </c>
      <c r="Q263">
        <v>1</v>
      </c>
      <c r="W263">
        <v>0</v>
      </c>
      <c r="X263">
        <v>1372534845</v>
      </c>
      <c r="Y263">
        <v>0.28750000000000003</v>
      </c>
      <c r="AA263">
        <v>0</v>
      </c>
      <c r="AB263">
        <v>65.709999999999994</v>
      </c>
      <c r="AC263">
        <v>11.6</v>
      </c>
      <c r="AD263">
        <v>0</v>
      </c>
      <c r="AE263">
        <v>0</v>
      </c>
      <c r="AF263">
        <v>65.709999999999994</v>
      </c>
      <c r="AG263">
        <v>11.6</v>
      </c>
      <c r="AH263">
        <v>0</v>
      </c>
      <c r="AI263">
        <v>1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1</v>
      </c>
      <c r="AQ263">
        <v>0</v>
      </c>
      <c r="AR263">
        <v>0</v>
      </c>
      <c r="AS263" t="s">
        <v>3</v>
      </c>
      <c r="AT263">
        <v>0.23</v>
      </c>
      <c r="AU263" t="s">
        <v>17</v>
      </c>
      <c r="AV263">
        <v>0</v>
      </c>
      <c r="AW263">
        <v>2</v>
      </c>
      <c r="AX263">
        <v>39612969</v>
      </c>
      <c r="AY263">
        <v>1</v>
      </c>
      <c r="AZ263">
        <v>0</v>
      </c>
      <c r="BA263">
        <v>253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Y263*Source!I124</f>
        <v>0.28750000000000003</v>
      </c>
      <c r="CY263">
        <f>AB263</f>
        <v>65.709999999999994</v>
      </c>
      <c r="CZ263">
        <f>AF263</f>
        <v>65.709999999999994</v>
      </c>
      <c r="DA263">
        <f>AJ263</f>
        <v>1</v>
      </c>
      <c r="DB263">
        <v>0</v>
      </c>
    </row>
    <row r="264" spans="1:106" x14ac:dyDescent="0.2">
      <c r="A264">
        <f>ROW(Source!A124)</f>
        <v>124</v>
      </c>
      <c r="B264">
        <v>39612628</v>
      </c>
      <c r="C264">
        <v>39612958</v>
      </c>
      <c r="D264">
        <v>36883775</v>
      </c>
      <c r="E264">
        <v>1</v>
      </c>
      <c r="F264">
        <v>1</v>
      </c>
      <c r="G264">
        <v>1</v>
      </c>
      <c r="H264">
        <v>2</v>
      </c>
      <c r="I264" t="s">
        <v>604</v>
      </c>
      <c r="J264" t="s">
        <v>605</v>
      </c>
      <c r="K264" t="s">
        <v>606</v>
      </c>
      <c r="L264">
        <v>1368</v>
      </c>
      <c r="N264">
        <v>1011</v>
      </c>
      <c r="O264" t="s">
        <v>484</v>
      </c>
      <c r="P264" t="s">
        <v>484</v>
      </c>
      <c r="Q264">
        <v>1</v>
      </c>
      <c r="W264">
        <v>0</v>
      </c>
      <c r="X264">
        <v>-2046409272</v>
      </c>
      <c r="Y264">
        <v>0.8125</v>
      </c>
      <c r="AA264">
        <v>0</v>
      </c>
      <c r="AB264">
        <v>133.97</v>
      </c>
      <c r="AC264">
        <v>13.5</v>
      </c>
      <c r="AD264">
        <v>0</v>
      </c>
      <c r="AE264">
        <v>0</v>
      </c>
      <c r="AF264">
        <v>133.97</v>
      </c>
      <c r="AG264">
        <v>13.5</v>
      </c>
      <c r="AH264">
        <v>0</v>
      </c>
      <c r="AI264">
        <v>1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1</v>
      </c>
      <c r="AQ264">
        <v>0</v>
      </c>
      <c r="AR264">
        <v>0</v>
      </c>
      <c r="AS264" t="s">
        <v>3</v>
      </c>
      <c r="AT264">
        <v>0.65</v>
      </c>
      <c r="AU264" t="s">
        <v>17</v>
      </c>
      <c r="AV264">
        <v>0</v>
      </c>
      <c r="AW264">
        <v>2</v>
      </c>
      <c r="AX264">
        <v>39612970</v>
      </c>
      <c r="AY264">
        <v>1</v>
      </c>
      <c r="AZ264">
        <v>0</v>
      </c>
      <c r="BA264">
        <v>254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Y264*Source!I124</f>
        <v>0.8125</v>
      </c>
      <c r="CY264">
        <f>AB264</f>
        <v>133.97</v>
      </c>
      <c r="CZ264">
        <f>AF264</f>
        <v>133.97</v>
      </c>
      <c r="DA264">
        <f>AJ264</f>
        <v>1</v>
      </c>
      <c r="DB264">
        <v>0</v>
      </c>
    </row>
    <row r="265" spans="1:106" x14ac:dyDescent="0.2">
      <c r="A265">
        <f>ROW(Source!A124)</f>
        <v>124</v>
      </c>
      <c r="B265">
        <v>39612628</v>
      </c>
      <c r="C265">
        <v>39612958</v>
      </c>
      <c r="D265">
        <v>36883789</v>
      </c>
      <c r="E265">
        <v>1</v>
      </c>
      <c r="F265">
        <v>1</v>
      </c>
      <c r="G265">
        <v>1</v>
      </c>
      <c r="H265">
        <v>2</v>
      </c>
      <c r="I265" t="s">
        <v>493</v>
      </c>
      <c r="J265" t="s">
        <v>494</v>
      </c>
      <c r="K265" t="s">
        <v>495</v>
      </c>
      <c r="L265">
        <v>1368</v>
      </c>
      <c r="N265">
        <v>1011</v>
      </c>
      <c r="O265" t="s">
        <v>484</v>
      </c>
      <c r="P265" t="s">
        <v>484</v>
      </c>
      <c r="Q265">
        <v>1</v>
      </c>
      <c r="W265">
        <v>0</v>
      </c>
      <c r="X265">
        <v>792402865</v>
      </c>
      <c r="Y265">
        <v>0.28750000000000003</v>
      </c>
      <c r="AA265">
        <v>0</v>
      </c>
      <c r="AB265">
        <v>1.2</v>
      </c>
      <c r="AC265">
        <v>0</v>
      </c>
      <c r="AD265">
        <v>0</v>
      </c>
      <c r="AE265">
        <v>0</v>
      </c>
      <c r="AF265">
        <v>1.2</v>
      </c>
      <c r="AG265">
        <v>0</v>
      </c>
      <c r="AH265">
        <v>0</v>
      </c>
      <c r="AI265">
        <v>1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3</v>
      </c>
      <c r="AT265">
        <v>0.23</v>
      </c>
      <c r="AU265" t="s">
        <v>17</v>
      </c>
      <c r="AV265">
        <v>0</v>
      </c>
      <c r="AW265">
        <v>2</v>
      </c>
      <c r="AX265">
        <v>39612971</v>
      </c>
      <c r="AY265">
        <v>1</v>
      </c>
      <c r="AZ265">
        <v>0</v>
      </c>
      <c r="BA265">
        <v>255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Y265*Source!I124</f>
        <v>0.28750000000000003</v>
      </c>
      <c r="CY265">
        <f>AB265</f>
        <v>1.2</v>
      </c>
      <c r="CZ265">
        <f>AF265</f>
        <v>1.2</v>
      </c>
      <c r="DA265">
        <f>AJ265</f>
        <v>1</v>
      </c>
      <c r="DB265">
        <v>0</v>
      </c>
    </row>
    <row r="266" spans="1:106" x14ac:dyDescent="0.2">
      <c r="A266">
        <f>ROW(Source!A124)</f>
        <v>124</v>
      </c>
      <c r="B266">
        <v>39612628</v>
      </c>
      <c r="C266">
        <v>39612958</v>
      </c>
      <c r="D266">
        <v>36800140</v>
      </c>
      <c r="E266">
        <v>1</v>
      </c>
      <c r="F266">
        <v>1</v>
      </c>
      <c r="G266">
        <v>1</v>
      </c>
      <c r="H266">
        <v>3</v>
      </c>
      <c r="I266" t="s">
        <v>496</v>
      </c>
      <c r="J266" t="s">
        <v>497</v>
      </c>
      <c r="K266" t="s">
        <v>498</v>
      </c>
      <c r="L266">
        <v>1339</v>
      </c>
      <c r="N266">
        <v>1007</v>
      </c>
      <c r="O266" t="s">
        <v>28</v>
      </c>
      <c r="P266" t="s">
        <v>28</v>
      </c>
      <c r="Q266">
        <v>1</v>
      </c>
      <c r="W266">
        <v>0</v>
      </c>
      <c r="X266">
        <v>1706747518</v>
      </c>
      <c r="Y266">
        <v>4.1000000000000002E-2</v>
      </c>
      <c r="AA266">
        <v>38.51</v>
      </c>
      <c r="AB266">
        <v>0</v>
      </c>
      <c r="AC266">
        <v>0</v>
      </c>
      <c r="AD266">
        <v>0</v>
      </c>
      <c r="AE266">
        <v>38.51</v>
      </c>
      <c r="AF266">
        <v>0</v>
      </c>
      <c r="AG266">
        <v>0</v>
      </c>
      <c r="AH266">
        <v>0</v>
      </c>
      <c r="AI266">
        <v>1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3</v>
      </c>
      <c r="AT266">
        <v>4.1000000000000002E-2</v>
      </c>
      <c r="AU266" t="s">
        <v>3</v>
      </c>
      <c r="AV266">
        <v>0</v>
      </c>
      <c r="AW266">
        <v>2</v>
      </c>
      <c r="AX266">
        <v>39612972</v>
      </c>
      <c r="AY266">
        <v>1</v>
      </c>
      <c r="AZ266">
        <v>0</v>
      </c>
      <c r="BA266">
        <v>256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Y266*Source!I124</f>
        <v>4.1000000000000002E-2</v>
      </c>
      <c r="CY266">
        <f>AA266</f>
        <v>38.51</v>
      </c>
      <c r="CZ266">
        <f>AE266</f>
        <v>38.51</v>
      </c>
      <c r="DA266">
        <f>AI266</f>
        <v>1</v>
      </c>
      <c r="DB266">
        <v>0</v>
      </c>
    </row>
    <row r="267" spans="1:106" x14ac:dyDescent="0.2">
      <c r="A267">
        <f>ROW(Source!A124)</f>
        <v>124</v>
      </c>
      <c r="B267">
        <v>39612628</v>
      </c>
      <c r="C267">
        <v>39612958</v>
      </c>
      <c r="D267">
        <v>36800159</v>
      </c>
      <c r="E267">
        <v>1</v>
      </c>
      <c r="F267">
        <v>1</v>
      </c>
      <c r="G267">
        <v>1</v>
      </c>
      <c r="H267">
        <v>3</v>
      </c>
      <c r="I267" t="s">
        <v>499</v>
      </c>
      <c r="J267" t="s">
        <v>500</v>
      </c>
      <c r="K267" t="s">
        <v>501</v>
      </c>
      <c r="L267">
        <v>1339</v>
      </c>
      <c r="N267">
        <v>1007</v>
      </c>
      <c r="O267" t="s">
        <v>28</v>
      </c>
      <c r="P267" t="s">
        <v>28</v>
      </c>
      <c r="Q267">
        <v>1</v>
      </c>
      <c r="W267">
        <v>0</v>
      </c>
      <c r="X267">
        <v>1262771840</v>
      </c>
      <c r="Y267">
        <v>0.193</v>
      </c>
      <c r="AA267">
        <v>6.22</v>
      </c>
      <c r="AB267">
        <v>0</v>
      </c>
      <c r="AC267">
        <v>0</v>
      </c>
      <c r="AD267">
        <v>0</v>
      </c>
      <c r="AE267">
        <v>6.22</v>
      </c>
      <c r="AF267">
        <v>0</v>
      </c>
      <c r="AG267">
        <v>0</v>
      </c>
      <c r="AH267">
        <v>0</v>
      </c>
      <c r="AI267">
        <v>1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3</v>
      </c>
      <c r="AT267">
        <v>0.193</v>
      </c>
      <c r="AU267" t="s">
        <v>3</v>
      </c>
      <c r="AV267">
        <v>0</v>
      </c>
      <c r="AW267">
        <v>2</v>
      </c>
      <c r="AX267">
        <v>39612973</v>
      </c>
      <c r="AY267">
        <v>1</v>
      </c>
      <c r="AZ267">
        <v>0</v>
      </c>
      <c r="BA267">
        <v>257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Y267*Source!I124</f>
        <v>0.193</v>
      </c>
      <c r="CY267">
        <f>AA267</f>
        <v>6.22</v>
      </c>
      <c r="CZ267">
        <f>AE267</f>
        <v>6.22</v>
      </c>
      <c r="DA267">
        <f>AI267</f>
        <v>1</v>
      </c>
      <c r="DB267">
        <v>0</v>
      </c>
    </row>
    <row r="268" spans="1:106" x14ac:dyDescent="0.2">
      <c r="A268">
        <f>ROW(Source!A124)</f>
        <v>124</v>
      </c>
      <c r="B268">
        <v>39612628</v>
      </c>
      <c r="C268">
        <v>39612958</v>
      </c>
      <c r="D268">
        <v>36803256</v>
      </c>
      <c r="E268">
        <v>1</v>
      </c>
      <c r="F268">
        <v>1</v>
      </c>
      <c r="G268">
        <v>1</v>
      </c>
      <c r="H268">
        <v>3</v>
      </c>
      <c r="I268" t="s">
        <v>607</v>
      </c>
      <c r="J268" t="s">
        <v>608</v>
      </c>
      <c r="K268" t="s">
        <v>609</v>
      </c>
      <c r="L268">
        <v>1348</v>
      </c>
      <c r="N268">
        <v>1009</v>
      </c>
      <c r="O268" t="s">
        <v>104</v>
      </c>
      <c r="P268" t="s">
        <v>104</v>
      </c>
      <c r="Q268">
        <v>1000</v>
      </c>
      <c r="W268">
        <v>0</v>
      </c>
      <c r="X268">
        <v>-714836380</v>
      </c>
      <c r="Y268">
        <v>2.2000000000000001E-4</v>
      </c>
      <c r="AA268">
        <v>10315.01</v>
      </c>
      <c r="AB268">
        <v>0</v>
      </c>
      <c r="AC268">
        <v>0</v>
      </c>
      <c r="AD268">
        <v>0</v>
      </c>
      <c r="AE268">
        <v>10315.01</v>
      </c>
      <c r="AF268">
        <v>0</v>
      </c>
      <c r="AG268">
        <v>0</v>
      </c>
      <c r="AH268">
        <v>0</v>
      </c>
      <c r="AI268">
        <v>1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3</v>
      </c>
      <c r="AT268">
        <v>2.2000000000000001E-4</v>
      </c>
      <c r="AU268" t="s">
        <v>3</v>
      </c>
      <c r="AV268">
        <v>0</v>
      </c>
      <c r="AW268">
        <v>2</v>
      </c>
      <c r="AX268">
        <v>39612974</v>
      </c>
      <c r="AY268">
        <v>1</v>
      </c>
      <c r="AZ268">
        <v>0</v>
      </c>
      <c r="BA268">
        <v>258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Y268*Source!I124</f>
        <v>2.2000000000000001E-4</v>
      </c>
      <c r="CY268">
        <f>AA268</f>
        <v>10315.01</v>
      </c>
      <c r="CZ268">
        <f>AE268</f>
        <v>10315.01</v>
      </c>
      <c r="DA268">
        <f>AI268</f>
        <v>1</v>
      </c>
      <c r="DB268">
        <v>0</v>
      </c>
    </row>
    <row r="269" spans="1:106" x14ac:dyDescent="0.2">
      <c r="A269">
        <f>ROW(Source!A125)</f>
        <v>125</v>
      </c>
      <c r="B269">
        <v>39612629</v>
      </c>
      <c r="C269">
        <v>39612958</v>
      </c>
      <c r="D269">
        <v>37072442</v>
      </c>
      <c r="E269">
        <v>1</v>
      </c>
      <c r="F269">
        <v>1</v>
      </c>
      <c r="G269">
        <v>1</v>
      </c>
      <c r="H269">
        <v>1</v>
      </c>
      <c r="I269" t="s">
        <v>602</v>
      </c>
      <c r="J269" t="s">
        <v>3</v>
      </c>
      <c r="K269" t="s">
        <v>603</v>
      </c>
      <c r="L269">
        <v>1191</v>
      </c>
      <c r="N269">
        <v>1013</v>
      </c>
      <c r="O269" t="s">
        <v>474</v>
      </c>
      <c r="P269" t="s">
        <v>474</v>
      </c>
      <c r="Q269">
        <v>1</v>
      </c>
      <c r="W269">
        <v>0</v>
      </c>
      <c r="X269">
        <v>1145761654</v>
      </c>
      <c r="Y269">
        <v>2.5644999999999998</v>
      </c>
      <c r="AA269">
        <v>0</v>
      </c>
      <c r="AB269">
        <v>0</v>
      </c>
      <c r="AC269">
        <v>0</v>
      </c>
      <c r="AD269">
        <v>54.85</v>
      </c>
      <c r="AE269">
        <v>0</v>
      </c>
      <c r="AF269">
        <v>0</v>
      </c>
      <c r="AG269">
        <v>0</v>
      </c>
      <c r="AH269">
        <v>10.65</v>
      </c>
      <c r="AI269">
        <v>1</v>
      </c>
      <c r="AJ269">
        <v>1</v>
      </c>
      <c r="AK269">
        <v>1</v>
      </c>
      <c r="AL269">
        <v>5.15</v>
      </c>
      <c r="AN269">
        <v>0</v>
      </c>
      <c r="AO269">
        <v>1</v>
      </c>
      <c r="AP269">
        <v>1</v>
      </c>
      <c r="AQ269">
        <v>0</v>
      </c>
      <c r="AR269">
        <v>0</v>
      </c>
      <c r="AS269" t="s">
        <v>3</v>
      </c>
      <c r="AT269">
        <v>2.23</v>
      </c>
      <c r="AU269" t="s">
        <v>18</v>
      </c>
      <c r="AV269">
        <v>1</v>
      </c>
      <c r="AW269">
        <v>2</v>
      </c>
      <c r="AX269">
        <v>39612967</v>
      </c>
      <c r="AY269">
        <v>1</v>
      </c>
      <c r="AZ269">
        <v>0</v>
      </c>
      <c r="BA269">
        <v>260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Y269*Source!I125</f>
        <v>2.5644999999999998</v>
      </c>
      <c r="CY269">
        <f>AD269</f>
        <v>54.85</v>
      </c>
      <c r="CZ269">
        <f>AH269</f>
        <v>10.65</v>
      </c>
      <c r="DA269">
        <f>AL269</f>
        <v>5.15</v>
      </c>
      <c r="DB269">
        <v>0</v>
      </c>
    </row>
    <row r="270" spans="1:106" x14ac:dyDescent="0.2">
      <c r="A270">
        <f>ROW(Source!A125)</f>
        <v>125</v>
      </c>
      <c r="B270">
        <v>39612629</v>
      </c>
      <c r="C270">
        <v>39612958</v>
      </c>
      <c r="D270">
        <v>37064876</v>
      </c>
      <c r="E270">
        <v>1</v>
      </c>
      <c r="F270">
        <v>1</v>
      </c>
      <c r="G270">
        <v>1</v>
      </c>
      <c r="H270">
        <v>1</v>
      </c>
      <c r="I270" t="s">
        <v>479</v>
      </c>
      <c r="J270" t="s">
        <v>3</v>
      </c>
      <c r="K270" t="s">
        <v>480</v>
      </c>
      <c r="L270">
        <v>1191</v>
      </c>
      <c r="N270">
        <v>1013</v>
      </c>
      <c r="O270" t="s">
        <v>474</v>
      </c>
      <c r="P270" t="s">
        <v>474</v>
      </c>
      <c r="Q270">
        <v>1</v>
      </c>
      <c r="W270">
        <v>0</v>
      </c>
      <c r="X270">
        <v>-1417349443</v>
      </c>
      <c r="Y270">
        <v>0.88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1</v>
      </c>
      <c r="AJ270">
        <v>1</v>
      </c>
      <c r="AK270">
        <v>5.15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3</v>
      </c>
      <c r="AT270">
        <v>0.88</v>
      </c>
      <c r="AU270" t="s">
        <v>3</v>
      </c>
      <c r="AV270">
        <v>2</v>
      </c>
      <c r="AW270">
        <v>2</v>
      </c>
      <c r="AX270">
        <v>39612968</v>
      </c>
      <c r="AY270">
        <v>1</v>
      </c>
      <c r="AZ270">
        <v>2048</v>
      </c>
      <c r="BA270">
        <v>261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Y270*Source!I125</f>
        <v>0.88</v>
      </c>
      <c r="CY270">
        <f>AD270</f>
        <v>0</v>
      </c>
      <c r="CZ270">
        <f>AH270</f>
        <v>0</v>
      </c>
      <c r="DA270">
        <f>AL270</f>
        <v>1</v>
      </c>
      <c r="DB270">
        <v>0</v>
      </c>
    </row>
    <row r="271" spans="1:106" x14ac:dyDescent="0.2">
      <c r="A271">
        <f>ROW(Source!A125)</f>
        <v>125</v>
      </c>
      <c r="B271">
        <v>39612629</v>
      </c>
      <c r="C271">
        <v>39612958</v>
      </c>
      <c r="D271">
        <v>36883554</v>
      </c>
      <c r="E271">
        <v>1</v>
      </c>
      <c r="F271">
        <v>1</v>
      </c>
      <c r="G271">
        <v>1</v>
      </c>
      <c r="H271">
        <v>2</v>
      </c>
      <c r="I271" t="s">
        <v>504</v>
      </c>
      <c r="J271" t="s">
        <v>505</v>
      </c>
      <c r="K271" t="s">
        <v>506</v>
      </c>
      <c r="L271">
        <v>1368</v>
      </c>
      <c r="N271">
        <v>1011</v>
      </c>
      <c r="O271" t="s">
        <v>484</v>
      </c>
      <c r="P271" t="s">
        <v>484</v>
      </c>
      <c r="Q271">
        <v>1</v>
      </c>
      <c r="W271">
        <v>0</v>
      </c>
      <c r="X271">
        <v>1372534845</v>
      </c>
      <c r="Y271">
        <v>0.28750000000000003</v>
      </c>
      <c r="AA271">
        <v>0</v>
      </c>
      <c r="AB271">
        <v>338.41</v>
      </c>
      <c r="AC271">
        <v>11.6</v>
      </c>
      <c r="AD271">
        <v>0</v>
      </c>
      <c r="AE271">
        <v>0</v>
      </c>
      <c r="AF271">
        <v>65.709999999999994</v>
      </c>
      <c r="AG271">
        <v>11.6</v>
      </c>
      <c r="AH271">
        <v>0</v>
      </c>
      <c r="AI271">
        <v>1</v>
      </c>
      <c r="AJ271">
        <v>5.15</v>
      </c>
      <c r="AK271">
        <v>1</v>
      </c>
      <c r="AL271">
        <v>1</v>
      </c>
      <c r="AN271">
        <v>0</v>
      </c>
      <c r="AO271">
        <v>1</v>
      </c>
      <c r="AP271">
        <v>1</v>
      </c>
      <c r="AQ271">
        <v>0</v>
      </c>
      <c r="AR271">
        <v>0</v>
      </c>
      <c r="AS271" t="s">
        <v>3</v>
      </c>
      <c r="AT271">
        <v>0.23</v>
      </c>
      <c r="AU271" t="s">
        <v>17</v>
      </c>
      <c r="AV271">
        <v>0</v>
      </c>
      <c r="AW271">
        <v>2</v>
      </c>
      <c r="AX271">
        <v>39612969</v>
      </c>
      <c r="AY271">
        <v>1</v>
      </c>
      <c r="AZ271">
        <v>0</v>
      </c>
      <c r="BA271">
        <v>262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Y271*Source!I125</f>
        <v>0.28750000000000003</v>
      </c>
      <c r="CY271">
        <f>AB271</f>
        <v>338.41</v>
      </c>
      <c r="CZ271">
        <f>AF271</f>
        <v>65.709999999999994</v>
      </c>
      <c r="DA271">
        <f>AJ271</f>
        <v>5.15</v>
      </c>
      <c r="DB271">
        <v>0</v>
      </c>
    </row>
    <row r="272" spans="1:106" x14ac:dyDescent="0.2">
      <c r="A272">
        <f>ROW(Source!A125)</f>
        <v>125</v>
      </c>
      <c r="B272">
        <v>39612629</v>
      </c>
      <c r="C272">
        <v>39612958</v>
      </c>
      <c r="D272">
        <v>36883775</v>
      </c>
      <c r="E272">
        <v>1</v>
      </c>
      <c r="F272">
        <v>1</v>
      </c>
      <c r="G272">
        <v>1</v>
      </c>
      <c r="H272">
        <v>2</v>
      </c>
      <c r="I272" t="s">
        <v>604</v>
      </c>
      <c r="J272" t="s">
        <v>605</v>
      </c>
      <c r="K272" t="s">
        <v>606</v>
      </c>
      <c r="L272">
        <v>1368</v>
      </c>
      <c r="N272">
        <v>1011</v>
      </c>
      <c r="O272" t="s">
        <v>484</v>
      </c>
      <c r="P272" t="s">
        <v>484</v>
      </c>
      <c r="Q272">
        <v>1</v>
      </c>
      <c r="W272">
        <v>0</v>
      </c>
      <c r="X272">
        <v>-2046409272</v>
      </c>
      <c r="Y272">
        <v>0.8125</v>
      </c>
      <c r="AA272">
        <v>0</v>
      </c>
      <c r="AB272">
        <v>689.95</v>
      </c>
      <c r="AC272">
        <v>13.5</v>
      </c>
      <c r="AD272">
        <v>0</v>
      </c>
      <c r="AE272">
        <v>0</v>
      </c>
      <c r="AF272">
        <v>133.97</v>
      </c>
      <c r="AG272">
        <v>13.5</v>
      </c>
      <c r="AH272">
        <v>0</v>
      </c>
      <c r="AI272">
        <v>1</v>
      </c>
      <c r="AJ272">
        <v>5.15</v>
      </c>
      <c r="AK272">
        <v>1</v>
      </c>
      <c r="AL272">
        <v>1</v>
      </c>
      <c r="AN272">
        <v>0</v>
      </c>
      <c r="AO272">
        <v>1</v>
      </c>
      <c r="AP272">
        <v>1</v>
      </c>
      <c r="AQ272">
        <v>0</v>
      </c>
      <c r="AR272">
        <v>0</v>
      </c>
      <c r="AS272" t="s">
        <v>3</v>
      </c>
      <c r="AT272">
        <v>0.65</v>
      </c>
      <c r="AU272" t="s">
        <v>17</v>
      </c>
      <c r="AV272">
        <v>0</v>
      </c>
      <c r="AW272">
        <v>2</v>
      </c>
      <c r="AX272">
        <v>39612970</v>
      </c>
      <c r="AY272">
        <v>1</v>
      </c>
      <c r="AZ272">
        <v>0</v>
      </c>
      <c r="BA272">
        <v>263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Y272*Source!I125</f>
        <v>0.8125</v>
      </c>
      <c r="CY272">
        <f>AB272</f>
        <v>689.95</v>
      </c>
      <c r="CZ272">
        <f>AF272</f>
        <v>133.97</v>
      </c>
      <c r="DA272">
        <f>AJ272</f>
        <v>5.15</v>
      </c>
      <c r="DB272">
        <v>0</v>
      </c>
    </row>
    <row r="273" spans="1:106" x14ac:dyDescent="0.2">
      <c r="A273">
        <f>ROW(Source!A125)</f>
        <v>125</v>
      </c>
      <c r="B273">
        <v>39612629</v>
      </c>
      <c r="C273">
        <v>39612958</v>
      </c>
      <c r="D273">
        <v>36883789</v>
      </c>
      <c r="E273">
        <v>1</v>
      </c>
      <c r="F273">
        <v>1</v>
      </c>
      <c r="G273">
        <v>1</v>
      </c>
      <c r="H273">
        <v>2</v>
      </c>
      <c r="I273" t="s">
        <v>493</v>
      </c>
      <c r="J273" t="s">
        <v>494</v>
      </c>
      <c r="K273" t="s">
        <v>495</v>
      </c>
      <c r="L273">
        <v>1368</v>
      </c>
      <c r="N273">
        <v>1011</v>
      </c>
      <c r="O273" t="s">
        <v>484</v>
      </c>
      <c r="P273" t="s">
        <v>484</v>
      </c>
      <c r="Q273">
        <v>1</v>
      </c>
      <c r="W273">
        <v>0</v>
      </c>
      <c r="X273">
        <v>792402865</v>
      </c>
      <c r="Y273">
        <v>0.28750000000000003</v>
      </c>
      <c r="AA273">
        <v>0</v>
      </c>
      <c r="AB273">
        <v>6.18</v>
      </c>
      <c r="AC273">
        <v>0</v>
      </c>
      <c r="AD273">
        <v>0</v>
      </c>
      <c r="AE273">
        <v>0</v>
      </c>
      <c r="AF273">
        <v>1.2</v>
      </c>
      <c r="AG273">
        <v>0</v>
      </c>
      <c r="AH273">
        <v>0</v>
      </c>
      <c r="AI273">
        <v>1</v>
      </c>
      <c r="AJ273">
        <v>5.15</v>
      </c>
      <c r="AK273">
        <v>1</v>
      </c>
      <c r="AL273">
        <v>1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3</v>
      </c>
      <c r="AT273">
        <v>0.23</v>
      </c>
      <c r="AU273" t="s">
        <v>17</v>
      </c>
      <c r="AV273">
        <v>0</v>
      </c>
      <c r="AW273">
        <v>2</v>
      </c>
      <c r="AX273">
        <v>39612971</v>
      </c>
      <c r="AY273">
        <v>1</v>
      </c>
      <c r="AZ273">
        <v>0</v>
      </c>
      <c r="BA273">
        <v>264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Y273*Source!I125</f>
        <v>0.28750000000000003</v>
      </c>
      <c r="CY273">
        <f>AB273</f>
        <v>6.18</v>
      </c>
      <c r="CZ273">
        <f>AF273</f>
        <v>1.2</v>
      </c>
      <c r="DA273">
        <f>AJ273</f>
        <v>5.15</v>
      </c>
      <c r="DB273">
        <v>0</v>
      </c>
    </row>
    <row r="274" spans="1:106" x14ac:dyDescent="0.2">
      <c r="A274">
        <f>ROW(Source!A125)</f>
        <v>125</v>
      </c>
      <c r="B274">
        <v>39612629</v>
      </c>
      <c r="C274">
        <v>39612958</v>
      </c>
      <c r="D274">
        <v>36800140</v>
      </c>
      <c r="E274">
        <v>1</v>
      </c>
      <c r="F274">
        <v>1</v>
      </c>
      <c r="G274">
        <v>1</v>
      </c>
      <c r="H274">
        <v>3</v>
      </c>
      <c r="I274" t="s">
        <v>496</v>
      </c>
      <c r="J274" t="s">
        <v>497</v>
      </c>
      <c r="K274" t="s">
        <v>498</v>
      </c>
      <c r="L274">
        <v>1339</v>
      </c>
      <c r="N274">
        <v>1007</v>
      </c>
      <c r="O274" t="s">
        <v>28</v>
      </c>
      <c r="P274" t="s">
        <v>28</v>
      </c>
      <c r="Q274">
        <v>1</v>
      </c>
      <c r="W274">
        <v>0</v>
      </c>
      <c r="X274">
        <v>1706747518</v>
      </c>
      <c r="Y274">
        <v>4.1000000000000002E-2</v>
      </c>
      <c r="AA274">
        <v>198.33</v>
      </c>
      <c r="AB274">
        <v>0</v>
      </c>
      <c r="AC274">
        <v>0</v>
      </c>
      <c r="AD274">
        <v>0</v>
      </c>
      <c r="AE274">
        <v>38.51</v>
      </c>
      <c r="AF274">
        <v>0</v>
      </c>
      <c r="AG274">
        <v>0</v>
      </c>
      <c r="AH274">
        <v>0</v>
      </c>
      <c r="AI274">
        <v>5.15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0</v>
      </c>
      <c r="AQ274">
        <v>0</v>
      </c>
      <c r="AR274">
        <v>0</v>
      </c>
      <c r="AS274" t="s">
        <v>3</v>
      </c>
      <c r="AT274">
        <v>4.1000000000000002E-2</v>
      </c>
      <c r="AU274" t="s">
        <v>3</v>
      </c>
      <c r="AV274">
        <v>0</v>
      </c>
      <c r="AW274">
        <v>2</v>
      </c>
      <c r="AX274">
        <v>39612972</v>
      </c>
      <c r="AY274">
        <v>1</v>
      </c>
      <c r="AZ274">
        <v>0</v>
      </c>
      <c r="BA274">
        <v>265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Y274*Source!I125</f>
        <v>4.1000000000000002E-2</v>
      </c>
      <c r="CY274">
        <f>AA274</f>
        <v>198.33</v>
      </c>
      <c r="CZ274">
        <f>AE274</f>
        <v>38.51</v>
      </c>
      <c r="DA274">
        <f>AI274</f>
        <v>5.15</v>
      </c>
      <c r="DB274">
        <v>0</v>
      </c>
    </row>
    <row r="275" spans="1:106" x14ac:dyDescent="0.2">
      <c r="A275">
        <f>ROW(Source!A125)</f>
        <v>125</v>
      </c>
      <c r="B275">
        <v>39612629</v>
      </c>
      <c r="C275">
        <v>39612958</v>
      </c>
      <c r="D275">
        <v>36800159</v>
      </c>
      <c r="E275">
        <v>1</v>
      </c>
      <c r="F275">
        <v>1</v>
      </c>
      <c r="G275">
        <v>1</v>
      </c>
      <c r="H275">
        <v>3</v>
      </c>
      <c r="I275" t="s">
        <v>499</v>
      </c>
      <c r="J275" t="s">
        <v>500</v>
      </c>
      <c r="K275" t="s">
        <v>501</v>
      </c>
      <c r="L275">
        <v>1339</v>
      </c>
      <c r="N275">
        <v>1007</v>
      </c>
      <c r="O275" t="s">
        <v>28</v>
      </c>
      <c r="P275" t="s">
        <v>28</v>
      </c>
      <c r="Q275">
        <v>1</v>
      </c>
      <c r="W275">
        <v>0</v>
      </c>
      <c r="X275">
        <v>1262771840</v>
      </c>
      <c r="Y275">
        <v>0.193</v>
      </c>
      <c r="AA275">
        <v>32.03</v>
      </c>
      <c r="AB275">
        <v>0</v>
      </c>
      <c r="AC275">
        <v>0</v>
      </c>
      <c r="AD275">
        <v>0</v>
      </c>
      <c r="AE275">
        <v>6.22</v>
      </c>
      <c r="AF275">
        <v>0</v>
      </c>
      <c r="AG275">
        <v>0</v>
      </c>
      <c r="AH275">
        <v>0</v>
      </c>
      <c r="AI275">
        <v>5.15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0</v>
      </c>
      <c r="AQ275">
        <v>0</v>
      </c>
      <c r="AR275">
        <v>0</v>
      </c>
      <c r="AS275" t="s">
        <v>3</v>
      </c>
      <c r="AT275">
        <v>0.193</v>
      </c>
      <c r="AU275" t="s">
        <v>3</v>
      </c>
      <c r="AV275">
        <v>0</v>
      </c>
      <c r="AW275">
        <v>2</v>
      </c>
      <c r="AX275">
        <v>39612973</v>
      </c>
      <c r="AY275">
        <v>1</v>
      </c>
      <c r="AZ275">
        <v>0</v>
      </c>
      <c r="BA275">
        <v>266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Y275*Source!I125</f>
        <v>0.193</v>
      </c>
      <c r="CY275">
        <f>AA275</f>
        <v>32.03</v>
      </c>
      <c r="CZ275">
        <f>AE275</f>
        <v>6.22</v>
      </c>
      <c r="DA275">
        <f>AI275</f>
        <v>5.15</v>
      </c>
      <c r="DB275">
        <v>0</v>
      </c>
    </row>
    <row r="276" spans="1:106" x14ac:dyDescent="0.2">
      <c r="A276">
        <f>ROW(Source!A125)</f>
        <v>125</v>
      </c>
      <c r="B276">
        <v>39612629</v>
      </c>
      <c r="C276">
        <v>39612958</v>
      </c>
      <c r="D276">
        <v>36803256</v>
      </c>
      <c r="E276">
        <v>1</v>
      </c>
      <c r="F276">
        <v>1</v>
      </c>
      <c r="G276">
        <v>1</v>
      </c>
      <c r="H276">
        <v>3</v>
      </c>
      <c r="I276" t="s">
        <v>607</v>
      </c>
      <c r="J276" t="s">
        <v>608</v>
      </c>
      <c r="K276" t="s">
        <v>609</v>
      </c>
      <c r="L276">
        <v>1348</v>
      </c>
      <c r="N276">
        <v>1009</v>
      </c>
      <c r="O276" t="s">
        <v>104</v>
      </c>
      <c r="P276" t="s">
        <v>104</v>
      </c>
      <c r="Q276">
        <v>1000</v>
      </c>
      <c r="W276">
        <v>0</v>
      </c>
      <c r="X276">
        <v>-714836380</v>
      </c>
      <c r="Y276">
        <v>2.2000000000000001E-4</v>
      </c>
      <c r="AA276">
        <v>53122.3</v>
      </c>
      <c r="AB276">
        <v>0</v>
      </c>
      <c r="AC276">
        <v>0</v>
      </c>
      <c r="AD276">
        <v>0</v>
      </c>
      <c r="AE276">
        <v>10315.01</v>
      </c>
      <c r="AF276">
        <v>0</v>
      </c>
      <c r="AG276">
        <v>0</v>
      </c>
      <c r="AH276">
        <v>0</v>
      </c>
      <c r="AI276">
        <v>5.15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3</v>
      </c>
      <c r="AT276">
        <v>2.2000000000000001E-4</v>
      </c>
      <c r="AU276" t="s">
        <v>3</v>
      </c>
      <c r="AV276">
        <v>0</v>
      </c>
      <c r="AW276">
        <v>2</v>
      </c>
      <c r="AX276">
        <v>39612974</v>
      </c>
      <c r="AY276">
        <v>1</v>
      </c>
      <c r="AZ276">
        <v>0</v>
      </c>
      <c r="BA276">
        <v>267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Y276*Source!I125</f>
        <v>2.2000000000000001E-4</v>
      </c>
      <c r="CY276">
        <f>AA276</f>
        <v>53122.3</v>
      </c>
      <c r="CZ276">
        <f>AE276</f>
        <v>10315.01</v>
      </c>
      <c r="DA276">
        <f>AI276</f>
        <v>5.15</v>
      </c>
      <c r="DB276">
        <v>0</v>
      </c>
    </row>
    <row r="277" spans="1:106" x14ac:dyDescent="0.2">
      <c r="A277">
        <f>ROW(Source!A126)</f>
        <v>126</v>
      </c>
      <c r="B277">
        <v>39612628</v>
      </c>
      <c r="C277">
        <v>39612976</v>
      </c>
      <c r="D277">
        <v>37070164</v>
      </c>
      <c r="E277">
        <v>1</v>
      </c>
      <c r="F277">
        <v>1</v>
      </c>
      <c r="G277">
        <v>1</v>
      </c>
      <c r="H277">
        <v>1</v>
      </c>
      <c r="I277" t="s">
        <v>573</v>
      </c>
      <c r="J277" t="s">
        <v>3</v>
      </c>
      <c r="K277" t="s">
        <v>574</v>
      </c>
      <c r="L277">
        <v>1191</v>
      </c>
      <c r="N277">
        <v>1013</v>
      </c>
      <c r="O277" t="s">
        <v>474</v>
      </c>
      <c r="P277" t="s">
        <v>474</v>
      </c>
      <c r="Q277">
        <v>1</v>
      </c>
      <c r="W277">
        <v>0</v>
      </c>
      <c r="X277">
        <v>-598469600</v>
      </c>
      <c r="Y277">
        <v>230.78199999999998</v>
      </c>
      <c r="AA277">
        <v>0</v>
      </c>
      <c r="AB277">
        <v>0</v>
      </c>
      <c r="AC277">
        <v>0</v>
      </c>
      <c r="AD277">
        <v>9.2899999999999991</v>
      </c>
      <c r="AE277">
        <v>0</v>
      </c>
      <c r="AF277">
        <v>0</v>
      </c>
      <c r="AG277">
        <v>0</v>
      </c>
      <c r="AH277">
        <v>9.2899999999999991</v>
      </c>
      <c r="AI277">
        <v>1</v>
      </c>
      <c r="AJ277">
        <v>1</v>
      </c>
      <c r="AK277">
        <v>1</v>
      </c>
      <c r="AL277">
        <v>1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3</v>
      </c>
      <c r="AT277">
        <v>200.68</v>
      </c>
      <c r="AU277" t="s">
        <v>18</v>
      </c>
      <c r="AV277">
        <v>1</v>
      </c>
      <c r="AW277">
        <v>2</v>
      </c>
      <c r="AX277">
        <v>39612989</v>
      </c>
      <c r="AY277">
        <v>1</v>
      </c>
      <c r="AZ277">
        <v>0</v>
      </c>
      <c r="BA277">
        <v>269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Y277*Source!I126</f>
        <v>39.232939999999999</v>
      </c>
      <c r="CY277">
        <f>AD277</f>
        <v>9.2899999999999991</v>
      </c>
      <c r="CZ277">
        <f>AH277</f>
        <v>9.2899999999999991</v>
      </c>
      <c r="DA277">
        <f>AL277</f>
        <v>1</v>
      </c>
      <c r="DB277">
        <v>0</v>
      </c>
    </row>
    <row r="278" spans="1:106" x14ac:dyDescent="0.2">
      <c r="A278">
        <f>ROW(Source!A126)</f>
        <v>126</v>
      </c>
      <c r="B278">
        <v>39612628</v>
      </c>
      <c r="C278">
        <v>39612976</v>
      </c>
      <c r="D278">
        <v>37064876</v>
      </c>
      <c r="E278">
        <v>1</v>
      </c>
      <c r="F278">
        <v>1</v>
      </c>
      <c r="G278">
        <v>1</v>
      </c>
      <c r="H278">
        <v>1</v>
      </c>
      <c r="I278" t="s">
        <v>479</v>
      </c>
      <c r="J278" t="s">
        <v>3</v>
      </c>
      <c r="K278" t="s">
        <v>480</v>
      </c>
      <c r="L278">
        <v>1191</v>
      </c>
      <c r="N278">
        <v>1013</v>
      </c>
      <c r="O278" t="s">
        <v>474</v>
      </c>
      <c r="P278" t="s">
        <v>474</v>
      </c>
      <c r="Q278">
        <v>1</v>
      </c>
      <c r="W278">
        <v>0</v>
      </c>
      <c r="X278">
        <v>-1417349443</v>
      </c>
      <c r="Y278">
        <v>21.3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1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3</v>
      </c>
      <c r="AT278">
        <v>21.3</v>
      </c>
      <c r="AU278" t="s">
        <v>3</v>
      </c>
      <c r="AV278">
        <v>2</v>
      </c>
      <c r="AW278">
        <v>2</v>
      </c>
      <c r="AX278">
        <v>39612990</v>
      </c>
      <c r="AY278">
        <v>1</v>
      </c>
      <c r="AZ278">
        <v>2048</v>
      </c>
      <c r="BA278">
        <v>270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Y278*Source!I126</f>
        <v>3.6210000000000004</v>
      </c>
      <c r="CY278">
        <f>AD278</f>
        <v>0</v>
      </c>
      <c r="CZ278">
        <f>AH278</f>
        <v>0</v>
      </c>
      <c r="DA278">
        <f>AL278</f>
        <v>1</v>
      </c>
      <c r="DB278">
        <v>0</v>
      </c>
    </row>
    <row r="279" spans="1:106" x14ac:dyDescent="0.2">
      <c r="A279">
        <f>ROW(Source!A126)</f>
        <v>126</v>
      </c>
      <c r="B279">
        <v>39612628</v>
      </c>
      <c r="C279">
        <v>39612976</v>
      </c>
      <c r="D279">
        <v>36882159</v>
      </c>
      <c r="E279">
        <v>1</v>
      </c>
      <c r="F279">
        <v>1</v>
      </c>
      <c r="G279">
        <v>1</v>
      </c>
      <c r="H279">
        <v>2</v>
      </c>
      <c r="I279" t="s">
        <v>509</v>
      </c>
      <c r="J279" t="s">
        <v>510</v>
      </c>
      <c r="K279" t="s">
        <v>511</v>
      </c>
      <c r="L279">
        <v>1368</v>
      </c>
      <c r="N279">
        <v>1011</v>
      </c>
      <c r="O279" t="s">
        <v>484</v>
      </c>
      <c r="P279" t="s">
        <v>484</v>
      </c>
      <c r="Q279">
        <v>1</v>
      </c>
      <c r="W279">
        <v>0</v>
      </c>
      <c r="X279">
        <v>-1718674368</v>
      </c>
      <c r="Y279">
        <v>8.7500000000000008E-2</v>
      </c>
      <c r="AA279">
        <v>0</v>
      </c>
      <c r="AB279">
        <v>111.99</v>
      </c>
      <c r="AC279">
        <v>13.5</v>
      </c>
      <c r="AD279">
        <v>0</v>
      </c>
      <c r="AE279">
        <v>0</v>
      </c>
      <c r="AF279">
        <v>111.99</v>
      </c>
      <c r="AG279">
        <v>13.5</v>
      </c>
      <c r="AH279">
        <v>0</v>
      </c>
      <c r="AI279">
        <v>1</v>
      </c>
      <c r="AJ279">
        <v>1</v>
      </c>
      <c r="AK279">
        <v>1</v>
      </c>
      <c r="AL279">
        <v>1</v>
      </c>
      <c r="AN279">
        <v>0</v>
      </c>
      <c r="AO279">
        <v>1</v>
      </c>
      <c r="AP279">
        <v>1</v>
      </c>
      <c r="AQ279">
        <v>0</v>
      </c>
      <c r="AR279">
        <v>0</v>
      </c>
      <c r="AS279" t="s">
        <v>3</v>
      </c>
      <c r="AT279">
        <v>7.0000000000000007E-2</v>
      </c>
      <c r="AU279" t="s">
        <v>17</v>
      </c>
      <c r="AV279">
        <v>0</v>
      </c>
      <c r="AW279">
        <v>2</v>
      </c>
      <c r="AX279">
        <v>39612991</v>
      </c>
      <c r="AY279">
        <v>1</v>
      </c>
      <c r="AZ279">
        <v>0</v>
      </c>
      <c r="BA279">
        <v>271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Y279*Source!I126</f>
        <v>1.4875000000000003E-2</v>
      </c>
      <c r="CY279">
        <f t="shared" ref="CY279:CY284" si="30">AB279</f>
        <v>111.99</v>
      </c>
      <c r="CZ279">
        <f t="shared" ref="CZ279:CZ284" si="31">AF279</f>
        <v>111.99</v>
      </c>
      <c r="DA279">
        <f t="shared" ref="DA279:DA284" si="32">AJ279</f>
        <v>1</v>
      </c>
      <c r="DB279">
        <v>0</v>
      </c>
    </row>
    <row r="280" spans="1:106" x14ac:dyDescent="0.2">
      <c r="A280">
        <f>ROW(Source!A126)</f>
        <v>126</v>
      </c>
      <c r="B280">
        <v>39612628</v>
      </c>
      <c r="C280">
        <v>39612976</v>
      </c>
      <c r="D280">
        <v>36883275</v>
      </c>
      <c r="E280">
        <v>1</v>
      </c>
      <c r="F280">
        <v>1</v>
      </c>
      <c r="G280">
        <v>1</v>
      </c>
      <c r="H280">
        <v>2</v>
      </c>
      <c r="I280" t="s">
        <v>610</v>
      </c>
      <c r="J280" t="s">
        <v>611</v>
      </c>
      <c r="K280" t="s">
        <v>612</v>
      </c>
      <c r="L280">
        <v>1368</v>
      </c>
      <c r="N280">
        <v>1011</v>
      </c>
      <c r="O280" t="s">
        <v>484</v>
      </c>
      <c r="P280" t="s">
        <v>484</v>
      </c>
      <c r="Q280">
        <v>1</v>
      </c>
      <c r="W280">
        <v>0</v>
      </c>
      <c r="X280">
        <v>1027671805</v>
      </c>
      <c r="Y280">
        <v>10</v>
      </c>
      <c r="AA280">
        <v>0</v>
      </c>
      <c r="AB280">
        <v>26.32</v>
      </c>
      <c r="AC280">
        <v>0</v>
      </c>
      <c r="AD280">
        <v>0</v>
      </c>
      <c r="AE280">
        <v>0</v>
      </c>
      <c r="AF280">
        <v>26.32</v>
      </c>
      <c r="AG280">
        <v>0</v>
      </c>
      <c r="AH280">
        <v>0</v>
      </c>
      <c r="AI280">
        <v>1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1</v>
      </c>
      <c r="AQ280">
        <v>0</v>
      </c>
      <c r="AR280">
        <v>0</v>
      </c>
      <c r="AS280" t="s">
        <v>3</v>
      </c>
      <c r="AT280">
        <v>8</v>
      </c>
      <c r="AU280" t="s">
        <v>17</v>
      </c>
      <c r="AV280">
        <v>0</v>
      </c>
      <c r="AW280">
        <v>2</v>
      </c>
      <c r="AX280">
        <v>39612992</v>
      </c>
      <c r="AY280">
        <v>1</v>
      </c>
      <c r="AZ280">
        <v>0</v>
      </c>
      <c r="BA280">
        <v>272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Y280*Source!I126</f>
        <v>1.7000000000000002</v>
      </c>
      <c r="CY280">
        <f t="shared" si="30"/>
        <v>26.32</v>
      </c>
      <c r="CZ280">
        <f t="shared" si="31"/>
        <v>26.32</v>
      </c>
      <c r="DA280">
        <f t="shared" si="32"/>
        <v>1</v>
      </c>
      <c r="DB280">
        <v>0</v>
      </c>
    </row>
    <row r="281" spans="1:106" x14ac:dyDescent="0.2">
      <c r="A281">
        <f>ROW(Source!A126)</f>
        <v>126</v>
      </c>
      <c r="B281">
        <v>39612628</v>
      </c>
      <c r="C281">
        <v>39612976</v>
      </c>
      <c r="D281">
        <v>36883572</v>
      </c>
      <c r="E281">
        <v>1</v>
      </c>
      <c r="F281">
        <v>1</v>
      </c>
      <c r="G281">
        <v>1</v>
      </c>
      <c r="H281">
        <v>2</v>
      </c>
      <c r="I281" t="s">
        <v>613</v>
      </c>
      <c r="J281" t="s">
        <v>614</v>
      </c>
      <c r="K281" t="s">
        <v>615</v>
      </c>
      <c r="L281">
        <v>1368</v>
      </c>
      <c r="N281">
        <v>1011</v>
      </c>
      <c r="O281" t="s">
        <v>484</v>
      </c>
      <c r="P281" t="s">
        <v>484</v>
      </c>
      <c r="Q281">
        <v>1</v>
      </c>
      <c r="W281">
        <v>0</v>
      </c>
      <c r="X281">
        <v>1237890074</v>
      </c>
      <c r="Y281">
        <v>2.5000000000000001E-3</v>
      </c>
      <c r="AA281">
        <v>0</v>
      </c>
      <c r="AB281">
        <v>94.38</v>
      </c>
      <c r="AC281">
        <v>13.5</v>
      </c>
      <c r="AD281">
        <v>0</v>
      </c>
      <c r="AE281">
        <v>0</v>
      </c>
      <c r="AF281">
        <v>94.38</v>
      </c>
      <c r="AG281">
        <v>13.5</v>
      </c>
      <c r="AH281">
        <v>0</v>
      </c>
      <c r="AI281">
        <v>1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1</v>
      </c>
      <c r="AQ281">
        <v>0</v>
      </c>
      <c r="AR281">
        <v>0</v>
      </c>
      <c r="AS281" t="s">
        <v>3</v>
      </c>
      <c r="AT281">
        <v>2E-3</v>
      </c>
      <c r="AU281" t="s">
        <v>17</v>
      </c>
      <c r="AV281">
        <v>0</v>
      </c>
      <c r="AW281">
        <v>2</v>
      </c>
      <c r="AX281">
        <v>39612993</v>
      </c>
      <c r="AY281">
        <v>1</v>
      </c>
      <c r="AZ281">
        <v>0</v>
      </c>
      <c r="BA281">
        <v>273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Y281*Source!I126</f>
        <v>4.2500000000000003E-4</v>
      </c>
      <c r="CY281">
        <f t="shared" si="30"/>
        <v>94.38</v>
      </c>
      <c r="CZ281">
        <f t="shared" si="31"/>
        <v>94.38</v>
      </c>
      <c r="DA281">
        <f t="shared" si="32"/>
        <v>1</v>
      </c>
      <c r="DB281">
        <v>0</v>
      </c>
    </row>
    <row r="282" spans="1:106" x14ac:dyDescent="0.2">
      <c r="A282">
        <f>ROW(Source!A126)</f>
        <v>126</v>
      </c>
      <c r="B282">
        <v>39612628</v>
      </c>
      <c r="C282">
        <v>39612976</v>
      </c>
      <c r="D282">
        <v>36883581</v>
      </c>
      <c r="E282">
        <v>1</v>
      </c>
      <c r="F282">
        <v>1</v>
      </c>
      <c r="G282">
        <v>1</v>
      </c>
      <c r="H282">
        <v>2</v>
      </c>
      <c r="I282" t="s">
        <v>616</v>
      </c>
      <c r="J282" t="s">
        <v>617</v>
      </c>
      <c r="K282" t="s">
        <v>618</v>
      </c>
      <c r="L282">
        <v>1368</v>
      </c>
      <c r="N282">
        <v>1011</v>
      </c>
      <c r="O282" t="s">
        <v>484</v>
      </c>
      <c r="P282" t="s">
        <v>484</v>
      </c>
      <c r="Q282">
        <v>1</v>
      </c>
      <c r="W282">
        <v>0</v>
      </c>
      <c r="X282">
        <v>-364212856</v>
      </c>
      <c r="Y282">
        <v>2.5000000000000001E-3</v>
      </c>
      <c r="AA282">
        <v>0</v>
      </c>
      <c r="AB282">
        <v>19.760000000000002</v>
      </c>
      <c r="AC282">
        <v>0</v>
      </c>
      <c r="AD282">
        <v>0</v>
      </c>
      <c r="AE282">
        <v>0</v>
      </c>
      <c r="AF282">
        <v>19.760000000000002</v>
      </c>
      <c r="AG282">
        <v>0</v>
      </c>
      <c r="AH282">
        <v>0</v>
      </c>
      <c r="AI282">
        <v>1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1</v>
      </c>
      <c r="AQ282">
        <v>0</v>
      </c>
      <c r="AR282">
        <v>0</v>
      </c>
      <c r="AS282" t="s">
        <v>3</v>
      </c>
      <c r="AT282">
        <v>2E-3</v>
      </c>
      <c r="AU282" t="s">
        <v>17</v>
      </c>
      <c r="AV282">
        <v>0</v>
      </c>
      <c r="AW282">
        <v>2</v>
      </c>
      <c r="AX282">
        <v>39612994</v>
      </c>
      <c r="AY282">
        <v>1</v>
      </c>
      <c r="AZ282">
        <v>0</v>
      </c>
      <c r="BA282">
        <v>274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Y282*Source!I126</f>
        <v>4.2500000000000003E-4</v>
      </c>
      <c r="CY282">
        <f t="shared" si="30"/>
        <v>19.760000000000002</v>
      </c>
      <c r="CZ282">
        <f t="shared" si="31"/>
        <v>19.760000000000002</v>
      </c>
      <c r="DA282">
        <f t="shared" si="32"/>
        <v>1</v>
      </c>
      <c r="DB282">
        <v>0</v>
      </c>
    </row>
    <row r="283" spans="1:106" x14ac:dyDescent="0.2">
      <c r="A283">
        <f>ROW(Source!A126)</f>
        <v>126</v>
      </c>
      <c r="B283">
        <v>39612628</v>
      </c>
      <c r="C283">
        <v>39612976</v>
      </c>
      <c r="D283">
        <v>36883682</v>
      </c>
      <c r="E283">
        <v>1</v>
      </c>
      <c r="F283">
        <v>1</v>
      </c>
      <c r="G283">
        <v>1</v>
      </c>
      <c r="H283">
        <v>2</v>
      </c>
      <c r="I283" t="s">
        <v>518</v>
      </c>
      <c r="J283" t="s">
        <v>519</v>
      </c>
      <c r="K283" t="s">
        <v>520</v>
      </c>
      <c r="L283">
        <v>1368</v>
      </c>
      <c r="N283">
        <v>1011</v>
      </c>
      <c r="O283" t="s">
        <v>484</v>
      </c>
      <c r="P283" t="s">
        <v>484</v>
      </c>
      <c r="Q283">
        <v>1</v>
      </c>
      <c r="W283">
        <v>0</v>
      </c>
      <c r="X283">
        <v>250868595</v>
      </c>
      <c r="Y283">
        <v>1.1625000000000001</v>
      </c>
      <c r="AA283">
        <v>0</v>
      </c>
      <c r="AB283">
        <v>27.11</v>
      </c>
      <c r="AC283">
        <v>11.6</v>
      </c>
      <c r="AD283">
        <v>0</v>
      </c>
      <c r="AE283">
        <v>0</v>
      </c>
      <c r="AF283">
        <v>27.11</v>
      </c>
      <c r="AG283">
        <v>11.6</v>
      </c>
      <c r="AH283">
        <v>0</v>
      </c>
      <c r="AI283">
        <v>1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1</v>
      </c>
      <c r="AQ283">
        <v>0</v>
      </c>
      <c r="AR283">
        <v>0</v>
      </c>
      <c r="AS283" t="s">
        <v>3</v>
      </c>
      <c r="AT283">
        <v>0.93</v>
      </c>
      <c r="AU283" t="s">
        <v>17</v>
      </c>
      <c r="AV283">
        <v>0</v>
      </c>
      <c r="AW283">
        <v>2</v>
      </c>
      <c r="AX283">
        <v>39612995</v>
      </c>
      <c r="AY283">
        <v>1</v>
      </c>
      <c r="AZ283">
        <v>0</v>
      </c>
      <c r="BA283">
        <v>275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Y283*Source!I126</f>
        <v>0.19762500000000002</v>
      </c>
      <c r="CY283">
        <f t="shared" si="30"/>
        <v>27.11</v>
      </c>
      <c r="CZ283">
        <f t="shared" si="31"/>
        <v>27.11</v>
      </c>
      <c r="DA283">
        <f t="shared" si="32"/>
        <v>1</v>
      </c>
      <c r="DB283">
        <v>0</v>
      </c>
    </row>
    <row r="284" spans="1:106" x14ac:dyDescent="0.2">
      <c r="A284">
        <f>ROW(Source!A126)</f>
        <v>126</v>
      </c>
      <c r="B284">
        <v>39612628</v>
      </c>
      <c r="C284">
        <v>39612976</v>
      </c>
      <c r="D284">
        <v>36883772</v>
      </c>
      <c r="E284">
        <v>1</v>
      </c>
      <c r="F284">
        <v>1</v>
      </c>
      <c r="G284">
        <v>1</v>
      </c>
      <c r="H284">
        <v>2</v>
      </c>
      <c r="I284" t="s">
        <v>619</v>
      </c>
      <c r="J284" t="s">
        <v>620</v>
      </c>
      <c r="K284" t="s">
        <v>621</v>
      </c>
      <c r="L284">
        <v>1368</v>
      </c>
      <c r="N284">
        <v>1011</v>
      </c>
      <c r="O284" t="s">
        <v>484</v>
      </c>
      <c r="P284" t="s">
        <v>484</v>
      </c>
      <c r="Q284">
        <v>1</v>
      </c>
      <c r="W284">
        <v>0</v>
      </c>
      <c r="X284">
        <v>917635847</v>
      </c>
      <c r="Y284">
        <v>25.375</v>
      </c>
      <c r="AA284">
        <v>0</v>
      </c>
      <c r="AB284">
        <v>100.1</v>
      </c>
      <c r="AC284">
        <v>13.5</v>
      </c>
      <c r="AD284">
        <v>0</v>
      </c>
      <c r="AE284">
        <v>0</v>
      </c>
      <c r="AF284">
        <v>100.1</v>
      </c>
      <c r="AG284">
        <v>13.5</v>
      </c>
      <c r="AH284">
        <v>0</v>
      </c>
      <c r="AI284">
        <v>1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1</v>
      </c>
      <c r="AQ284">
        <v>0</v>
      </c>
      <c r="AR284">
        <v>0</v>
      </c>
      <c r="AS284" t="s">
        <v>3</v>
      </c>
      <c r="AT284">
        <v>20.3</v>
      </c>
      <c r="AU284" t="s">
        <v>17</v>
      </c>
      <c r="AV284">
        <v>0</v>
      </c>
      <c r="AW284">
        <v>2</v>
      </c>
      <c r="AX284">
        <v>39612996</v>
      </c>
      <c r="AY284">
        <v>1</v>
      </c>
      <c r="AZ284">
        <v>0</v>
      </c>
      <c r="BA284">
        <v>276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Y284*Source!I126</f>
        <v>4.3137500000000006</v>
      </c>
      <c r="CY284">
        <f t="shared" si="30"/>
        <v>100.1</v>
      </c>
      <c r="CZ284">
        <f t="shared" si="31"/>
        <v>100.1</v>
      </c>
      <c r="DA284">
        <f t="shared" si="32"/>
        <v>1</v>
      </c>
      <c r="DB284">
        <v>0</v>
      </c>
    </row>
    <row r="285" spans="1:106" x14ac:dyDescent="0.2">
      <c r="A285">
        <f>ROW(Source!A126)</f>
        <v>126</v>
      </c>
      <c r="B285">
        <v>39612628</v>
      </c>
      <c r="C285">
        <v>39612976</v>
      </c>
      <c r="D285">
        <v>36801792</v>
      </c>
      <c r="E285">
        <v>1</v>
      </c>
      <c r="F285">
        <v>1</v>
      </c>
      <c r="G285">
        <v>1</v>
      </c>
      <c r="H285">
        <v>3</v>
      </c>
      <c r="I285" t="s">
        <v>549</v>
      </c>
      <c r="J285" t="s">
        <v>550</v>
      </c>
      <c r="K285" t="s">
        <v>551</v>
      </c>
      <c r="L285">
        <v>1339</v>
      </c>
      <c r="N285">
        <v>1007</v>
      </c>
      <c r="O285" t="s">
        <v>28</v>
      </c>
      <c r="P285" t="s">
        <v>28</v>
      </c>
      <c r="Q285">
        <v>1</v>
      </c>
      <c r="W285">
        <v>0</v>
      </c>
      <c r="X285">
        <v>-1660354250</v>
      </c>
      <c r="Y285">
        <v>2</v>
      </c>
      <c r="AA285">
        <v>2.44</v>
      </c>
      <c r="AB285">
        <v>0</v>
      </c>
      <c r="AC285">
        <v>0</v>
      </c>
      <c r="AD285">
        <v>0</v>
      </c>
      <c r="AE285">
        <v>2.44</v>
      </c>
      <c r="AF285">
        <v>0</v>
      </c>
      <c r="AG285">
        <v>0</v>
      </c>
      <c r="AH285">
        <v>0</v>
      </c>
      <c r="AI285">
        <v>1</v>
      </c>
      <c r="AJ285">
        <v>1</v>
      </c>
      <c r="AK285">
        <v>1</v>
      </c>
      <c r="AL285">
        <v>1</v>
      </c>
      <c r="AN285">
        <v>0</v>
      </c>
      <c r="AO285">
        <v>1</v>
      </c>
      <c r="AP285">
        <v>0</v>
      </c>
      <c r="AQ285">
        <v>0</v>
      </c>
      <c r="AR285">
        <v>0</v>
      </c>
      <c r="AS285" t="s">
        <v>3</v>
      </c>
      <c r="AT285">
        <v>2</v>
      </c>
      <c r="AU285" t="s">
        <v>3</v>
      </c>
      <c r="AV285">
        <v>0</v>
      </c>
      <c r="AW285">
        <v>2</v>
      </c>
      <c r="AX285">
        <v>39612997</v>
      </c>
      <c r="AY285">
        <v>1</v>
      </c>
      <c r="AZ285">
        <v>0</v>
      </c>
      <c r="BA285">
        <v>277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Y285*Source!I126</f>
        <v>0.34</v>
      </c>
      <c r="CY285">
        <f>AA285</f>
        <v>2.44</v>
      </c>
      <c r="CZ285">
        <f>AE285</f>
        <v>2.44</v>
      </c>
      <c r="DA285">
        <f>AI285</f>
        <v>1</v>
      </c>
      <c r="DB285">
        <v>0</v>
      </c>
    </row>
    <row r="286" spans="1:106" x14ac:dyDescent="0.2">
      <c r="A286">
        <f>ROW(Source!A126)</f>
        <v>126</v>
      </c>
      <c r="B286">
        <v>39612628</v>
      </c>
      <c r="C286">
        <v>39612976</v>
      </c>
      <c r="D286">
        <v>36832948</v>
      </c>
      <c r="E286">
        <v>1</v>
      </c>
      <c r="F286">
        <v>1</v>
      </c>
      <c r="G286">
        <v>1</v>
      </c>
      <c r="H286">
        <v>3</v>
      </c>
      <c r="I286" t="s">
        <v>622</v>
      </c>
      <c r="J286" t="s">
        <v>623</v>
      </c>
      <c r="K286" t="s">
        <v>624</v>
      </c>
      <c r="L286">
        <v>1327</v>
      </c>
      <c r="N286">
        <v>1005</v>
      </c>
      <c r="O286" t="s">
        <v>558</v>
      </c>
      <c r="P286" t="s">
        <v>558</v>
      </c>
      <c r="Q286">
        <v>1</v>
      </c>
      <c r="W286">
        <v>0</v>
      </c>
      <c r="X286">
        <v>-1963914880</v>
      </c>
      <c r="Y286">
        <v>0.16</v>
      </c>
      <c r="AA286">
        <v>5.71</v>
      </c>
      <c r="AB286">
        <v>0</v>
      </c>
      <c r="AC286">
        <v>0</v>
      </c>
      <c r="AD286">
        <v>0</v>
      </c>
      <c r="AE286">
        <v>5.71</v>
      </c>
      <c r="AF286">
        <v>0</v>
      </c>
      <c r="AG286">
        <v>0</v>
      </c>
      <c r="AH286">
        <v>0</v>
      </c>
      <c r="AI286">
        <v>1</v>
      </c>
      <c r="AJ286">
        <v>1</v>
      </c>
      <c r="AK286">
        <v>1</v>
      </c>
      <c r="AL286">
        <v>1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3</v>
      </c>
      <c r="AT286">
        <v>0.16</v>
      </c>
      <c r="AU286" t="s">
        <v>3</v>
      </c>
      <c r="AV286">
        <v>0</v>
      </c>
      <c r="AW286">
        <v>2</v>
      </c>
      <c r="AX286">
        <v>39612998</v>
      </c>
      <c r="AY286">
        <v>1</v>
      </c>
      <c r="AZ286">
        <v>0</v>
      </c>
      <c r="BA286">
        <v>278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Y286*Source!I126</f>
        <v>2.7200000000000002E-2</v>
      </c>
      <c r="CY286">
        <f>AA286</f>
        <v>5.71</v>
      </c>
      <c r="CZ286">
        <f>AE286</f>
        <v>5.71</v>
      </c>
      <c r="DA286">
        <f>AI286</f>
        <v>1</v>
      </c>
      <c r="DB286">
        <v>0</v>
      </c>
    </row>
    <row r="287" spans="1:106" x14ac:dyDescent="0.2">
      <c r="A287">
        <f>ROW(Source!A126)</f>
        <v>126</v>
      </c>
      <c r="B287">
        <v>39612628</v>
      </c>
      <c r="C287">
        <v>39612976</v>
      </c>
      <c r="D287">
        <v>36868755</v>
      </c>
      <c r="E287">
        <v>1</v>
      </c>
      <c r="F287">
        <v>1</v>
      </c>
      <c r="G287">
        <v>1</v>
      </c>
      <c r="H287">
        <v>3</v>
      </c>
      <c r="I287" t="s">
        <v>207</v>
      </c>
      <c r="J287" t="s">
        <v>210</v>
      </c>
      <c r="K287" t="s">
        <v>208</v>
      </c>
      <c r="L287">
        <v>1302</v>
      </c>
      <c r="N287">
        <v>1003</v>
      </c>
      <c r="O287" t="s">
        <v>209</v>
      </c>
      <c r="P287" t="s">
        <v>209</v>
      </c>
      <c r="Q287">
        <v>10</v>
      </c>
      <c r="W287">
        <v>0</v>
      </c>
      <c r="X287">
        <v>-1698806291</v>
      </c>
      <c r="Y287">
        <v>100.7</v>
      </c>
      <c r="AA287">
        <v>572.79999999999995</v>
      </c>
      <c r="AB287">
        <v>0</v>
      </c>
      <c r="AC287">
        <v>0</v>
      </c>
      <c r="AD287">
        <v>0</v>
      </c>
      <c r="AE287">
        <v>572.79999999999995</v>
      </c>
      <c r="AF287">
        <v>0</v>
      </c>
      <c r="AG287">
        <v>0</v>
      </c>
      <c r="AH287">
        <v>0</v>
      </c>
      <c r="AI287">
        <v>1</v>
      </c>
      <c r="AJ287">
        <v>1</v>
      </c>
      <c r="AK287">
        <v>1</v>
      </c>
      <c r="AL287">
        <v>1</v>
      </c>
      <c r="AN287">
        <v>0</v>
      </c>
      <c r="AO287">
        <v>0</v>
      </c>
      <c r="AP287">
        <v>0</v>
      </c>
      <c r="AQ287">
        <v>0</v>
      </c>
      <c r="AR287">
        <v>0</v>
      </c>
      <c r="AS287" t="s">
        <v>3</v>
      </c>
      <c r="AT287">
        <v>100.7</v>
      </c>
      <c r="AU287" t="s">
        <v>3</v>
      </c>
      <c r="AV287">
        <v>0</v>
      </c>
      <c r="AW287">
        <v>1</v>
      </c>
      <c r="AX287">
        <v>-1</v>
      </c>
      <c r="AY287">
        <v>0</v>
      </c>
      <c r="AZ287">
        <v>0</v>
      </c>
      <c r="BA287" t="s">
        <v>3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Y287*Source!I126</f>
        <v>17.119000000000003</v>
      </c>
      <c r="CY287">
        <f>AA287</f>
        <v>572.79999999999995</v>
      </c>
      <c r="CZ287">
        <f>AE287</f>
        <v>572.79999999999995</v>
      </c>
      <c r="DA287">
        <f>AI287</f>
        <v>1</v>
      </c>
      <c r="DB287">
        <v>0</v>
      </c>
    </row>
    <row r="288" spans="1:106" x14ac:dyDescent="0.2">
      <c r="A288">
        <f>ROW(Source!A126)</f>
        <v>126</v>
      </c>
      <c r="B288">
        <v>39612628</v>
      </c>
      <c r="C288">
        <v>39612976</v>
      </c>
      <c r="D288">
        <v>36797405</v>
      </c>
      <c r="E288">
        <v>17</v>
      </c>
      <c r="F288">
        <v>1</v>
      </c>
      <c r="G288">
        <v>1</v>
      </c>
      <c r="H288">
        <v>3</v>
      </c>
      <c r="I288" t="s">
        <v>204</v>
      </c>
      <c r="J288" t="s">
        <v>3</v>
      </c>
      <c r="K288" t="s">
        <v>205</v>
      </c>
      <c r="L288">
        <v>1301</v>
      </c>
      <c r="N288">
        <v>1003</v>
      </c>
      <c r="O288" t="s">
        <v>92</v>
      </c>
      <c r="P288" t="s">
        <v>92</v>
      </c>
      <c r="Q288">
        <v>1</v>
      </c>
      <c r="W288">
        <v>0</v>
      </c>
      <c r="X288">
        <v>1990328174</v>
      </c>
      <c r="Y288">
        <v>1007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1</v>
      </c>
      <c r="AJ288">
        <v>1</v>
      </c>
      <c r="AK288">
        <v>1</v>
      </c>
      <c r="AL288">
        <v>1</v>
      </c>
      <c r="AN288">
        <v>0</v>
      </c>
      <c r="AO288">
        <v>0</v>
      </c>
      <c r="AP288">
        <v>0</v>
      </c>
      <c r="AQ288">
        <v>0</v>
      </c>
      <c r="AR288">
        <v>0</v>
      </c>
      <c r="AS288" t="s">
        <v>3</v>
      </c>
      <c r="AT288">
        <v>1007</v>
      </c>
      <c r="AU288" t="s">
        <v>3</v>
      </c>
      <c r="AV288">
        <v>0</v>
      </c>
      <c r="AW288">
        <v>2</v>
      </c>
      <c r="AX288">
        <v>39612999</v>
      </c>
      <c r="AY288">
        <v>1</v>
      </c>
      <c r="AZ288">
        <v>0</v>
      </c>
      <c r="BA288">
        <v>279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Y288*Source!I126</f>
        <v>171.19000000000003</v>
      </c>
      <c r="CY288">
        <f>AA288</f>
        <v>0</v>
      </c>
      <c r="CZ288">
        <f>AE288</f>
        <v>0</v>
      </c>
      <c r="DA288">
        <f>AI288</f>
        <v>1</v>
      </c>
      <c r="DB288">
        <v>0</v>
      </c>
    </row>
    <row r="289" spans="1:106" x14ac:dyDescent="0.2">
      <c r="A289">
        <f>ROW(Source!A127)</f>
        <v>127</v>
      </c>
      <c r="B289">
        <v>39612629</v>
      </c>
      <c r="C289">
        <v>39612976</v>
      </c>
      <c r="D289">
        <v>37070164</v>
      </c>
      <c r="E289">
        <v>1</v>
      </c>
      <c r="F289">
        <v>1</v>
      </c>
      <c r="G289">
        <v>1</v>
      </c>
      <c r="H289">
        <v>1</v>
      </c>
      <c r="I289" t="s">
        <v>573</v>
      </c>
      <c r="J289" t="s">
        <v>3</v>
      </c>
      <c r="K289" t="s">
        <v>574</v>
      </c>
      <c r="L289">
        <v>1191</v>
      </c>
      <c r="N289">
        <v>1013</v>
      </c>
      <c r="O289" t="s">
        <v>474</v>
      </c>
      <c r="P289" t="s">
        <v>474</v>
      </c>
      <c r="Q289">
        <v>1</v>
      </c>
      <c r="W289">
        <v>0</v>
      </c>
      <c r="X289">
        <v>-598469600</v>
      </c>
      <c r="Y289">
        <v>230.78199999999998</v>
      </c>
      <c r="AA289">
        <v>0</v>
      </c>
      <c r="AB289">
        <v>0</v>
      </c>
      <c r="AC289">
        <v>0</v>
      </c>
      <c r="AD289">
        <v>47.84</v>
      </c>
      <c r="AE289">
        <v>0</v>
      </c>
      <c r="AF289">
        <v>0</v>
      </c>
      <c r="AG289">
        <v>0</v>
      </c>
      <c r="AH289">
        <v>9.2899999999999991</v>
      </c>
      <c r="AI289">
        <v>1</v>
      </c>
      <c r="AJ289">
        <v>1</v>
      </c>
      <c r="AK289">
        <v>1</v>
      </c>
      <c r="AL289">
        <v>5.15</v>
      </c>
      <c r="AN289">
        <v>0</v>
      </c>
      <c r="AO289">
        <v>1</v>
      </c>
      <c r="AP289">
        <v>1</v>
      </c>
      <c r="AQ289">
        <v>0</v>
      </c>
      <c r="AR289">
        <v>0</v>
      </c>
      <c r="AS289" t="s">
        <v>3</v>
      </c>
      <c r="AT289">
        <v>200.68</v>
      </c>
      <c r="AU289" t="s">
        <v>18</v>
      </c>
      <c r="AV289">
        <v>1</v>
      </c>
      <c r="AW289">
        <v>2</v>
      </c>
      <c r="AX289">
        <v>39612989</v>
      </c>
      <c r="AY289">
        <v>1</v>
      </c>
      <c r="AZ289">
        <v>0</v>
      </c>
      <c r="BA289">
        <v>280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Y289*Source!I127</f>
        <v>39.232939999999999</v>
      </c>
      <c r="CY289">
        <f>AD289</f>
        <v>47.84</v>
      </c>
      <c r="CZ289">
        <f>AH289</f>
        <v>9.2899999999999991</v>
      </c>
      <c r="DA289">
        <f>AL289</f>
        <v>5.15</v>
      </c>
      <c r="DB289">
        <v>0</v>
      </c>
    </row>
    <row r="290" spans="1:106" x14ac:dyDescent="0.2">
      <c r="A290">
        <f>ROW(Source!A127)</f>
        <v>127</v>
      </c>
      <c r="B290">
        <v>39612629</v>
      </c>
      <c r="C290">
        <v>39612976</v>
      </c>
      <c r="D290">
        <v>37064876</v>
      </c>
      <c r="E290">
        <v>1</v>
      </c>
      <c r="F290">
        <v>1</v>
      </c>
      <c r="G290">
        <v>1</v>
      </c>
      <c r="H290">
        <v>1</v>
      </c>
      <c r="I290" t="s">
        <v>479</v>
      </c>
      <c r="J290" t="s">
        <v>3</v>
      </c>
      <c r="K290" t="s">
        <v>480</v>
      </c>
      <c r="L290">
        <v>1191</v>
      </c>
      <c r="N290">
        <v>1013</v>
      </c>
      <c r="O290" t="s">
        <v>474</v>
      </c>
      <c r="P290" t="s">
        <v>474</v>
      </c>
      <c r="Q290">
        <v>1</v>
      </c>
      <c r="W290">
        <v>0</v>
      </c>
      <c r="X290">
        <v>-1417349443</v>
      </c>
      <c r="Y290">
        <v>21.3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1</v>
      </c>
      <c r="AJ290">
        <v>1</v>
      </c>
      <c r="AK290">
        <v>5.15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3</v>
      </c>
      <c r="AT290">
        <v>21.3</v>
      </c>
      <c r="AU290" t="s">
        <v>3</v>
      </c>
      <c r="AV290">
        <v>2</v>
      </c>
      <c r="AW290">
        <v>2</v>
      </c>
      <c r="AX290">
        <v>39612990</v>
      </c>
      <c r="AY290">
        <v>1</v>
      </c>
      <c r="AZ290">
        <v>2048</v>
      </c>
      <c r="BA290">
        <v>281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Y290*Source!I127</f>
        <v>3.6210000000000004</v>
      </c>
      <c r="CY290">
        <f>AD290</f>
        <v>0</v>
      </c>
      <c r="CZ290">
        <f>AH290</f>
        <v>0</v>
      </c>
      <c r="DA290">
        <f>AL290</f>
        <v>1</v>
      </c>
      <c r="DB290">
        <v>0</v>
      </c>
    </row>
    <row r="291" spans="1:106" x14ac:dyDescent="0.2">
      <c r="A291">
        <f>ROW(Source!A127)</f>
        <v>127</v>
      </c>
      <c r="B291">
        <v>39612629</v>
      </c>
      <c r="C291">
        <v>39612976</v>
      </c>
      <c r="D291">
        <v>36882159</v>
      </c>
      <c r="E291">
        <v>1</v>
      </c>
      <c r="F291">
        <v>1</v>
      </c>
      <c r="G291">
        <v>1</v>
      </c>
      <c r="H291">
        <v>2</v>
      </c>
      <c r="I291" t="s">
        <v>509</v>
      </c>
      <c r="J291" t="s">
        <v>510</v>
      </c>
      <c r="K291" t="s">
        <v>511</v>
      </c>
      <c r="L291">
        <v>1368</v>
      </c>
      <c r="N291">
        <v>1011</v>
      </c>
      <c r="O291" t="s">
        <v>484</v>
      </c>
      <c r="P291" t="s">
        <v>484</v>
      </c>
      <c r="Q291">
        <v>1</v>
      </c>
      <c r="W291">
        <v>0</v>
      </c>
      <c r="X291">
        <v>-1718674368</v>
      </c>
      <c r="Y291">
        <v>8.7500000000000008E-2</v>
      </c>
      <c r="AA291">
        <v>0</v>
      </c>
      <c r="AB291">
        <v>576.75</v>
      </c>
      <c r="AC291">
        <v>13.5</v>
      </c>
      <c r="AD291">
        <v>0</v>
      </c>
      <c r="AE291">
        <v>0</v>
      </c>
      <c r="AF291">
        <v>111.99</v>
      </c>
      <c r="AG291">
        <v>13.5</v>
      </c>
      <c r="AH291">
        <v>0</v>
      </c>
      <c r="AI291">
        <v>1</v>
      </c>
      <c r="AJ291">
        <v>5.15</v>
      </c>
      <c r="AK291">
        <v>1</v>
      </c>
      <c r="AL291">
        <v>1</v>
      </c>
      <c r="AN291">
        <v>0</v>
      </c>
      <c r="AO291">
        <v>1</v>
      </c>
      <c r="AP291">
        <v>1</v>
      </c>
      <c r="AQ291">
        <v>0</v>
      </c>
      <c r="AR291">
        <v>0</v>
      </c>
      <c r="AS291" t="s">
        <v>3</v>
      </c>
      <c r="AT291">
        <v>7.0000000000000007E-2</v>
      </c>
      <c r="AU291" t="s">
        <v>17</v>
      </c>
      <c r="AV291">
        <v>0</v>
      </c>
      <c r="AW291">
        <v>2</v>
      </c>
      <c r="AX291">
        <v>39612991</v>
      </c>
      <c r="AY291">
        <v>1</v>
      </c>
      <c r="AZ291">
        <v>0</v>
      </c>
      <c r="BA291">
        <v>282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Y291*Source!I127</f>
        <v>1.4875000000000003E-2</v>
      </c>
      <c r="CY291">
        <f t="shared" ref="CY291:CY296" si="33">AB291</f>
        <v>576.75</v>
      </c>
      <c r="CZ291">
        <f t="shared" ref="CZ291:CZ296" si="34">AF291</f>
        <v>111.99</v>
      </c>
      <c r="DA291">
        <f t="shared" ref="DA291:DA296" si="35">AJ291</f>
        <v>5.15</v>
      </c>
      <c r="DB291">
        <v>0</v>
      </c>
    </row>
    <row r="292" spans="1:106" x14ac:dyDescent="0.2">
      <c r="A292">
        <f>ROW(Source!A127)</f>
        <v>127</v>
      </c>
      <c r="B292">
        <v>39612629</v>
      </c>
      <c r="C292">
        <v>39612976</v>
      </c>
      <c r="D292">
        <v>36883275</v>
      </c>
      <c r="E292">
        <v>1</v>
      </c>
      <c r="F292">
        <v>1</v>
      </c>
      <c r="G292">
        <v>1</v>
      </c>
      <c r="H292">
        <v>2</v>
      </c>
      <c r="I292" t="s">
        <v>610</v>
      </c>
      <c r="J292" t="s">
        <v>611</v>
      </c>
      <c r="K292" t="s">
        <v>612</v>
      </c>
      <c r="L292">
        <v>1368</v>
      </c>
      <c r="N292">
        <v>1011</v>
      </c>
      <c r="O292" t="s">
        <v>484</v>
      </c>
      <c r="P292" t="s">
        <v>484</v>
      </c>
      <c r="Q292">
        <v>1</v>
      </c>
      <c r="W292">
        <v>0</v>
      </c>
      <c r="X292">
        <v>1027671805</v>
      </c>
      <c r="Y292">
        <v>10</v>
      </c>
      <c r="AA292">
        <v>0</v>
      </c>
      <c r="AB292">
        <v>135.55000000000001</v>
      </c>
      <c r="AC292">
        <v>0</v>
      </c>
      <c r="AD292">
        <v>0</v>
      </c>
      <c r="AE292">
        <v>0</v>
      </c>
      <c r="AF292">
        <v>26.32</v>
      </c>
      <c r="AG292">
        <v>0</v>
      </c>
      <c r="AH292">
        <v>0</v>
      </c>
      <c r="AI292">
        <v>1</v>
      </c>
      <c r="AJ292">
        <v>5.15</v>
      </c>
      <c r="AK292">
        <v>1</v>
      </c>
      <c r="AL292">
        <v>1</v>
      </c>
      <c r="AN292">
        <v>0</v>
      </c>
      <c r="AO292">
        <v>1</v>
      </c>
      <c r="AP292">
        <v>1</v>
      </c>
      <c r="AQ292">
        <v>0</v>
      </c>
      <c r="AR292">
        <v>0</v>
      </c>
      <c r="AS292" t="s">
        <v>3</v>
      </c>
      <c r="AT292">
        <v>8</v>
      </c>
      <c r="AU292" t="s">
        <v>17</v>
      </c>
      <c r="AV292">
        <v>0</v>
      </c>
      <c r="AW292">
        <v>2</v>
      </c>
      <c r="AX292">
        <v>39612992</v>
      </c>
      <c r="AY292">
        <v>1</v>
      </c>
      <c r="AZ292">
        <v>0</v>
      </c>
      <c r="BA292">
        <v>283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Y292*Source!I127</f>
        <v>1.7000000000000002</v>
      </c>
      <c r="CY292">
        <f t="shared" si="33"/>
        <v>135.55000000000001</v>
      </c>
      <c r="CZ292">
        <f t="shared" si="34"/>
        <v>26.32</v>
      </c>
      <c r="DA292">
        <f t="shared" si="35"/>
        <v>5.15</v>
      </c>
      <c r="DB292">
        <v>0</v>
      </c>
    </row>
    <row r="293" spans="1:106" x14ac:dyDescent="0.2">
      <c r="A293">
        <f>ROW(Source!A127)</f>
        <v>127</v>
      </c>
      <c r="B293">
        <v>39612629</v>
      </c>
      <c r="C293">
        <v>39612976</v>
      </c>
      <c r="D293">
        <v>36883572</v>
      </c>
      <c r="E293">
        <v>1</v>
      </c>
      <c r="F293">
        <v>1</v>
      </c>
      <c r="G293">
        <v>1</v>
      </c>
      <c r="H293">
        <v>2</v>
      </c>
      <c r="I293" t="s">
        <v>613</v>
      </c>
      <c r="J293" t="s">
        <v>614</v>
      </c>
      <c r="K293" t="s">
        <v>615</v>
      </c>
      <c r="L293">
        <v>1368</v>
      </c>
      <c r="N293">
        <v>1011</v>
      </c>
      <c r="O293" t="s">
        <v>484</v>
      </c>
      <c r="P293" t="s">
        <v>484</v>
      </c>
      <c r="Q293">
        <v>1</v>
      </c>
      <c r="W293">
        <v>0</v>
      </c>
      <c r="X293">
        <v>1237890074</v>
      </c>
      <c r="Y293">
        <v>2.5000000000000001E-3</v>
      </c>
      <c r="AA293">
        <v>0</v>
      </c>
      <c r="AB293">
        <v>486.06</v>
      </c>
      <c r="AC293">
        <v>13.5</v>
      </c>
      <c r="AD293">
        <v>0</v>
      </c>
      <c r="AE293">
        <v>0</v>
      </c>
      <c r="AF293">
        <v>94.38</v>
      </c>
      <c r="AG293">
        <v>13.5</v>
      </c>
      <c r="AH293">
        <v>0</v>
      </c>
      <c r="AI293">
        <v>1</v>
      </c>
      <c r="AJ293">
        <v>5.15</v>
      </c>
      <c r="AK293">
        <v>1</v>
      </c>
      <c r="AL293">
        <v>1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3</v>
      </c>
      <c r="AT293">
        <v>2E-3</v>
      </c>
      <c r="AU293" t="s">
        <v>17</v>
      </c>
      <c r="AV293">
        <v>0</v>
      </c>
      <c r="AW293">
        <v>2</v>
      </c>
      <c r="AX293">
        <v>39612993</v>
      </c>
      <c r="AY293">
        <v>1</v>
      </c>
      <c r="AZ293">
        <v>0</v>
      </c>
      <c r="BA293">
        <v>284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Y293*Source!I127</f>
        <v>4.2500000000000003E-4</v>
      </c>
      <c r="CY293">
        <f t="shared" si="33"/>
        <v>486.06</v>
      </c>
      <c r="CZ293">
        <f t="shared" si="34"/>
        <v>94.38</v>
      </c>
      <c r="DA293">
        <f t="shared" si="35"/>
        <v>5.15</v>
      </c>
      <c r="DB293">
        <v>0</v>
      </c>
    </row>
    <row r="294" spans="1:106" x14ac:dyDescent="0.2">
      <c r="A294">
        <f>ROW(Source!A127)</f>
        <v>127</v>
      </c>
      <c r="B294">
        <v>39612629</v>
      </c>
      <c r="C294">
        <v>39612976</v>
      </c>
      <c r="D294">
        <v>36883581</v>
      </c>
      <c r="E294">
        <v>1</v>
      </c>
      <c r="F294">
        <v>1</v>
      </c>
      <c r="G294">
        <v>1</v>
      </c>
      <c r="H294">
        <v>2</v>
      </c>
      <c r="I294" t="s">
        <v>616</v>
      </c>
      <c r="J294" t="s">
        <v>617</v>
      </c>
      <c r="K294" t="s">
        <v>618</v>
      </c>
      <c r="L294">
        <v>1368</v>
      </c>
      <c r="N294">
        <v>1011</v>
      </c>
      <c r="O294" t="s">
        <v>484</v>
      </c>
      <c r="P294" t="s">
        <v>484</v>
      </c>
      <c r="Q294">
        <v>1</v>
      </c>
      <c r="W294">
        <v>0</v>
      </c>
      <c r="X294">
        <v>-364212856</v>
      </c>
      <c r="Y294">
        <v>2.5000000000000001E-3</v>
      </c>
      <c r="AA294">
        <v>0</v>
      </c>
      <c r="AB294">
        <v>101.76</v>
      </c>
      <c r="AC294">
        <v>0</v>
      </c>
      <c r="AD294">
        <v>0</v>
      </c>
      <c r="AE294">
        <v>0</v>
      </c>
      <c r="AF294">
        <v>19.760000000000002</v>
      </c>
      <c r="AG294">
        <v>0</v>
      </c>
      <c r="AH294">
        <v>0</v>
      </c>
      <c r="AI294">
        <v>1</v>
      </c>
      <c r="AJ294">
        <v>5.15</v>
      </c>
      <c r="AK294">
        <v>1</v>
      </c>
      <c r="AL294">
        <v>1</v>
      </c>
      <c r="AN294">
        <v>0</v>
      </c>
      <c r="AO294">
        <v>1</v>
      </c>
      <c r="AP294">
        <v>1</v>
      </c>
      <c r="AQ294">
        <v>0</v>
      </c>
      <c r="AR294">
        <v>0</v>
      </c>
      <c r="AS294" t="s">
        <v>3</v>
      </c>
      <c r="AT294">
        <v>2E-3</v>
      </c>
      <c r="AU294" t="s">
        <v>17</v>
      </c>
      <c r="AV294">
        <v>0</v>
      </c>
      <c r="AW294">
        <v>2</v>
      </c>
      <c r="AX294">
        <v>39612994</v>
      </c>
      <c r="AY294">
        <v>1</v>
      </c>
      <c r="AZ294">
        <v>0</v>
      </c>
      <c r="BA294">
        <v>285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Y294*Source!I127</f>
        <v>4.2500000000000003E-4</v>
      </c>
      <c r="CY294">
        <f t="shared" si="33"/>
        <v>101.76</v>
      </c>
      <c r="CZ294">
        <f t="shared" si="34"/>
        <v>19.760000000000002</v>
      </c>
      <c r="DA294">
        <f t="shared" si="35"/>
        <v>5.15</v>
      </c>
      <c r="DB294">
        <v>0</v>
      </c>
    </row>
    <row r="295" spans="1:106" x14ac:dyDescent="0.2">
      <c r="A295">
        <f>ROW(Source!A127)</f>
        <v>127</v>
      </c>
      <c r="B295">
        <v>39612629</v>
      </c>
      <c r="C295">
        <v>39612976</v>
      </c>
      <c r="D295">
        <v>36883682</v>
      </c>
      <c r="E295">
        <v>1</v>
      </c>
      <c r="F295">
        <v>1</v>
      </c>
      <c r="G295">
        <v>1</v>
      </c>
      <c r="H295">
        <v>2</v>
      </c>
      <c r="I295" t="s">
        <v>518</v>
      </c>
      <c r="J295" t="s">
        <v>519</v>
      </c>
      <c r="K295" t="s">
        <v>520</v>
      </c>
      <c r="L295">
        <v>1368</v>
      </c>
      <c r="N295">
        <v>1011</v>
      </c>
      <c r="O295" t="s">
        <v>484</v>
      </c>
      <c r="P295" t="s">
        <v>484</v>
      </c>
      <c r="Q295">
        <v>1</v>
      </c>
      <c r="W295">
        <v>0</v>
      </c>
      <c r="X295">
        <v>250868595</v>
      </c>
      <c r="Y295">
        <v>1.1625000000000001</v>
      </c>
      <c r="AA295">
        <v>0</v>
      </c>
      <c r="AB295">
        <v>139.62</v>
      </c>
      <c r="AC295">
        <v>11.6</v>
      </c>
      <c r="AD295">
        <v>0</v>
      </c>
      <c r="AE295">
        <v>0</v>
      </c>
      <c r="AF295">
        <v>27.11</v>
      </c>
      <c r="AG295">
        <v>11.6</v>
      </c>
      <c r="AH295">
        <v>0</v>
      </c>
      <c r="AI295">
        <v>1</v>
      </c>
      <c r="AJ295">
        <v>5.15</v>
      </c>
      <c r="AK295">
        <v>1</v>
      </c>
      <c r="AL295">
        <v>1</v>
      </c>
      <c r="AN295">
        <v>0</v>
      </c>
      <c r="AO295">
        <v>1</v>
      </c>
      <c r="AP295">
        <v>1</v>
      </c>
      <c r="AQ295">
        <v>0</v>
      </c>
      <c r="AR295">
        <v>0</v>
      </c>
      <c r="AS295" t="s">
        <v>3</v>
      </c>
      <c r="AT295">
        <v>0.93</v>
      </c>
      <c r="AU295" t="s">
        <v>17</v>
      </c>
      <c r="AV295">
        <v>0</v>
      </c>
      <c r="AW295">
        <v>2</v>
      </c>
      <c r="AX295">
        <v>39612995</v>
      </c>
      <c r="AY295">
        <v>1</v>
      </c>
      <c r="AZ295">
        <v>0</v>
      </c>
      <c r="BA295">
        <v>286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Y295*Source!I127</f>
        <v>0.19762500000000002</v>
      </c>
      <c r="CY295">
        <f t="shared" si="33"/>
        <v>139.62</v>
      </c>
      <c r="CZ295">
        <f t="shared" si="34"/>
        <v>27.11</v>
      </c>
      <c r="DA295">
        <f t="shared" si="35"/>
        <v>5.15</v>
      </c>
      <c r="DB295">
        <v>0</v>
      </c>
    </row>
    <row r="296" spans="1:106" x14ac:dyDescent="0.2">
      <c r="A296">
        <f>ROW(Source!A127)</f>
        <v>127</v>
      </c>
      <c r="B296">
        <v>39612629</v>
      </c>
      <c r="C296">
        <v>39612976</v>
      </c>
      <c r="D296">
        <v>36883772</v>
      </c>
      <c r="E296">
        <v>1</v>
      </c>
      <c r="F296">
        <v>1</v>
      </c>
      <c r="G296">
        <v>1</v>
      </c>
      <c r="H296">
        <v>2</v>
      </c>
      <c r="I296" t="s">
        <v>619</v>
      </c>
      <c r="J296" t="s">
        <v>620</v>
      </c>
      <c r="K296" t="s">
        <v>621</v>
      </c>
      <c r="L296">
        <v>1368</v>
      </c>
      <c r="N296">
        <v>1011</v>
      </c>
      <c r="O296" t="s">
        <v>484</v>
      </c>
      <c r="P296" t="s">
        <v>484</v>
      </c>
      <c r="Q296">
        <v>1</v>
      </c>
      <c r="W296">
        <v>0</v>
      </c>
      <c r="X296">
        <v>917635847</v>
      </c>
      <c r="Y296">
        <v>25.375</v>
      </c>
      <c r="AA296">
        <v>0</v>
      </c>
      <c r="AB296">
        <v>515.52</v>
      </c>
      <c r="AC296">
        <v>13.5</v>
      </c>
      <c r="AD296">
        <v>0</v>
      </c>
      <c r="AE296">
        <v>0</v>
      </c>
      <c r="AF296">
        <v>100.1</v>
      </c>
      <c r="AG296">
        <v>13.5</v>
      </c>
      <c r="AH296">
        <v>0</v>
      </c>
      <c r="AI296">
        <v>1</v>
      </c>
      <c r="AJ296">
        <v>5.15</v>
      </c>
      <c r="AK296">
        <v>1</v>
      </c>
      <c r="AL296">
        <v>1</v>
      </c>
      <c r="AN296">
        <v>0</v>
      </c>
      <c r="AO296">
        <v>1</v>
      </c>
      <c r="AP296">
        <v>1</v>
      </c>
      <c r="AQ296">
        <v>0</v>
      </c>
      <c r="AR296">
        <v>0</v>
      </c>
      <c r="AS296" t="s">
        <v>3</v>
      </c>
      <c r="AT296">
        <v>20.3</v>
      </c>
      <c r="AU296" t="s">
        <v>17</v>
      </c>
      <c r="AV296">
        <v>0</v>
      </c>
      <c r="AW296">
        <v>2</v>
      </c>
      <c r="AX296">
        <v>39612996</v>
      </c>
      <c r="AY296">
        <v>1</v>
      </c>
      <c r="AZ296">
        <v>0</v>
      </c>
      <c r="BA296">
        <v>287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Y296*Source!I127</f>
        <v>4.3137500000000006</v>
      </c>
      <c r="CY296">
        <f t="shared" si="33"/>
        <v>515.52</v>
      </c>
      <c r="CZ296">
        <f t="shared" si="34"/>
        <v>100.1</v>
      </c>
      <c r="DA296">
        <f t="shared" si="35"/>
        <v>5.15</v>
      </c>
      <c r="DB296">
        <v>0</v>
      </c>
    </row>
    <row r="297" spans="1:106" x14ac:dyDescent="0.2">
      <c r="A297">
        <f>ROW(Source!A127)</f>
        <v>127</v>
      </c>
      <c r="B297">
        <v>39612629</v>
      </c>
      <c r="C297">
        <v>39612976</v>
      </c>
      <c r="D297">
        <v>36801792</v>
      </c>
      <c r="E297">
        <v>1</v>
      </c>
      <c r="F297">
        <v>1</v>
      </c>
      <c r="G297">
        <v>1</v>
      </c>
      <c r="H297">
        <v>3</v>
      </c>
      <c r="I297" t="s">
        <v>549</v>
      </c>
      <c r="J297" t="s">
        <v>550</v>
      </c>
      <c r="K297" t="s">
        <v>551</v>
      </c>
      <c r="L297">
        <v>1339</v>
      </c>
      <c r="N297">
        <v>1007</v>
      </c>
      <c r="O297" t="s">
        <v>28</v>
      </c>
      <c r="P297" t="s">
        <v>28</v>
      </c>
      <c r="Q297">
        <v>1</v>
      </c>
      <c r="W297">
        <v>0</v>
      </c>
      <c r="X297">
        <v>-1660354250</v>
      </c>
      <c r="Y297">
        <v>2</v>
      </c>
      <c r="AA297">
        <v>12.57</v>
      </c>
      <c r="AB297">
        <v>0</v>
      </c>
      <c r="AC297">
        <v>0</v>
      </c>
      <c r="AD297">
        <v>0</v>
      </c>
      <c r="AE297">
        <v>2.44</v>
      </c>
      <c r="AF297">
        <v>0</v>
      </c>
      <c r="AG297">
        <v>0</v>
      </c>
      <c r="AH297">
        <v>0</v>
      </c>
      <c r="AI297">
        <v>5.15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0</v>
      </c>
      <c r="AQ297">
        <v>0</v>
      </c>
      <c r="AR297">
        <v>0</v>
      </c>
      <c r="AS297" t="s">
        <v>3</v>
      </c>
      <c r="AT297">
        <v>2</v>
      </c>
      <c r="AU297" t="s">
        <v>3</v>
      </c>
      <c r="AV297">
        <v>0</v>
      </c>
      <c r="AW297">
        <v>2</v>
      </c>
      <c r="AX297">
        <v>39612997</v>
      </c>
      <c r="AY297">
        <v>1</v>
      </c>
      <c r="AZ297">
        <v>0</v>
      </c>
      <c r="BA297">
        <v>288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Y297*Source!I127</f>
        <v>0.34</v>
      </c>
      <c r="CY297">
        <f>AA297</f>
        <v>12.57</v>
      </c>
      <c r="CZ297">
        <f>AE297</f>
        <v>2.44</v>
      </c>
      <c r="DA297">
        <f>AI297</f>
        <v>5.15</v>
      </c>
      <c r="DB297">
        <v>0</v>
      </c>
    </row>
    <row r="298" spans="1:106" x14ac:dyDescent="0.2">
      <c r="A298">
        <f>ROW(Source!A127)</f>
        <v>127</v>
      </c>
      <c r="B298">
        <v>39612629</v>
      </c>
      <c r="C298">
        <v>39612976</v>
      </c>
      <c r="D298">
        <v>36832948</v>
      </c>
      <c r="E298">
        <v>1</v>
      </c>
      <c r="F298">
        <v>1</v>
      </c>
      <c r="G298">
        <v>1</v>
      </c>
      <c r="H298">
        <v>3</v>
      </c>
      <c r="I298" t="s">
        <v>622</v>
      </c>
      <c r="J298" t="s">
        <v>623</v>
      </c>
      <c r="K298" t="s">
        <v>624</v>
      </c>
      <c r="L298">
        <v>1327</v>
      </c>
      <c r="N298">
        <v>1005</v>
      </c>
      <c r="O298" t="s">
        <v>558</v>
      </c>
      <c r="P298" t="s">
        <v>558</v>
      </c>
      <c r="Q298">
        <v>1</v>
      </c>
      <c r="W298">
        <v>0</v>
      </c>
      <c r="X298">
        <v>-1963914880</v>
      </c>
      <c r="Y298">
        <v>0.16</v>
      </c>
      <c r="AA298">
        <v>29.41</v>
      </c>
      <c r="AB298">
        <v>0</v>
      </c>
      <c r="AC298">
        <v>0</v>
      </c>
      <c r="AD298">
        <v>0</v>
      </c>
      <c r="AE298">
        <v>5.71</v>
      </c>
      <c r="AF298">
        <v>0</v>
      </c>
      <c r="AG298">
        <v>0</v>
      </c>
      <c r="AH298">
        <v>0</v>
      </c>
      <c r="AI298">
        <v>5.15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3</v>
      </c>
      <c r="AT298">
        <v>0.16</v>
      </c>
      <c r="AU298" t="s">
        <v>3</v>
      </c>
      <c r="AV298">
        <v>0</v>
      </c>
      <c r="AW298">
        <v>2</v>
      </c>
      <c r="AX298">
        <v>39612998</v>
      </c>
      <c r="AY298">
        <v>1</v>
      </c>
      <c r="AZ298">
        <v>0</v>
      </c>
      <c r="BA298">
        <v>289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Y298*Source!I127</f>
        <v>2.7200000000000002E-2</v>
      </c>
      <c r="CY298">
        <f>AA298</f>
        <v>29.41</v>
      </c>
      <c r="CZ298">
        <f>AE298</f>
        <v>5.71</v>
      </c>
      <c r="DA298">
        <f>AI298</f>
        <v>5.15</v>
      </c>
      <c r="DB298">
        <v>0</v>
      </c>
    </row>
    <row r="299" spans="1:106" x14ac:dyDescent="0.2">
      <c r="A299">
        <f>ROW(Source!A127)</f>
        <v>127</v>
      </c>
      <c r="B299">
        <v>39612629</v>
      </c>
      <c r="C299">
        <v>39612976</v>
      </c>
      <c r="D299">
        <v>36868755</v>
      </c>
      <c r="E299">
        <v>1</v>
      </c>
      <c r="F299">
        <v>1</v>
      </c>
      <c r="G299">
        <v>1</v>
      </c>
      <c r="H299">
        <v>3</v>
      </c>
      <c r="I299" t="s">
        <v>207</v>
      </c>
      <c r="J299" t="s">
        <v>210</v>
      </c>
      <c r="K299" t="s">
        <v>208</v>
      </c>
      <c r="L299">
        <v>1302</v>
      </c>
      <c r="N299">
        <v>1003</v>
      </c>
      <c r="O299" t="s">
        <v>209</v>
      </c>
      <c r="P299" t="s">
        <v>209</v>
      </c>
      <c r="Q299">
        <v>10</v>
      </c>
      <c r="W299">
        <v>0</v>
      </c>
      <c r="X299">
        <v>-1698806291</v>
      </c>
      <c r="Y299">
        <v>100.7</v>
      </c>
      <c r="AA299">
        <v>2949.92</v>
      </c>
      <c r="AB299">
        <v>0</v>
      </c>
      <c r="AC299">
        <v>0</v>
      </c>
      <c r="AD299">
        <v>0</v>
      </c>
      <c r="AE299">
        <v>572.79999999999995</v>
      </c>
      <c r="AF299">
        <v>0</v>
      </c>
      <c r="AG299">
        <v>0</v>
      </c>
      <c r="AH299">
        <v>0</v>
      </c>
      <c r="AI299">
        <v>5.15</v>
      </c>
      <c r="AJ299">
        <v>1</v>
      </c>
      <c r="AK299">
        <v>1</v>
      </c>
      <c r="AL299">
        <v>1</v>
      </c>
      <c r="AN299">
        <v>0</v>
      </c>
      <c r="AO299">
        <v>0</v>
      </c>
      <c r="AP299">
        <v>0</v>
      </c>
      <c r="AQ299">
        <v>0</v>
      </c>
      <c r="AR299">
        <v>0</v>
      </c>
      <c r="AS299" t="s">
        <v>3</v>
      </c>
      <c r="AT299">
        <v>100.7</v>
      </c>
      <c r="AU299" t="s">
        <v>3</v>
      </c>
      <c r="AV299">
        <v>0</v>
      </c>
      <c r="AW299">
        <v>1</v>
      </c>
      <c r="AX299">
        <v>-1</v>
      </c>
      <c r="AY299">
        <v>0</v>
      </c>
      <c r="AZ299">
        <v>0</v>
      </c>
      <c r="BA299" t="s">
        <v>3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Y299*Source!I127</f>
        <v>17.119000000000003</v>
      </c>
      <c r="CY299">
        <f>AA299</f>
        <v>2949.92</v>
      </c>
      <c r="CZ299">
        <f>AE299</f>
        <v>572.79999999999995</v>
      </c>
      <c r="DA299">
        <f>AI299</f>
        <v>5.15</v>
      </c>
      <c r="DB299">
        <v>0</v>
      </c>
    </row>
    <row r="300" spans="1:106" x14ac:dyDescent="0.2">
      <c r="A300">
        <f>ROW(Source!A127)</f>
        <v>127</v>
      </c>
      <c r="B300">
        <v>39612629</v>
      </c>
      <c r="C300">
        <v>39612976</v>
      </c>
      <c r="D300">
        <v>36797405</v>
      </c>
      <c r="E300">
        <v>17</v>
      </c>
      <c r="F300">
        <v>1</v>
      </c>
      <c r="G300">
        <v>1</v>
      </c>
      <c r="H300">
        <v>3</v>
      </c>
      <c r="I300" t="s">
        <v>204</v>
      </c>
      <c r="J300" t="s">
        <v>3</v>
      </c>
      <c r="K300" t="s">
        <v>205</v>
      </c>
      <c r="L300">
        <v>1301</v>
      </c>
      <c r="N300">
        <v>1003</v>
      </c>
      <c r="O300" t="s">
        <v>92</v>
      </c>
      <c r="P300" t="s">
        <v>92</v>
      </c>
      <c r="Q300">
        <v>1</v>
      </c>
      <c r="W300">
        <v>0</v>
      </c>
      <c r="X300">
        <v>1990328174</v>
      </c>
      <c r="Y300">
        <v>1007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5.15</v>
      </c>
      <c r="AJ300">
        <v>1</v>
      </c>
      <c r="AK300">
        <v>1</v>
      </c>
      <c r="AL300">
        <v>1</v>
      </c>
      <c r="AN300">
        <v>0</v>
      </c>
      <c r="AO300">
        <v>0</v>
      </c>
      <c r="AP300">
        <v>0</v>
      </c>
      <c r="AQ300">
        <v>0</v>
      </c>
      <c r="AR300">
        <v>0</v>
      </c>
      <c r="AS300" t="s">
        <v>3</v>
      </c>
      <c r="AT300">
        <v>1007</v>
      </c>
      <c r="AU300" t="s">
        <v>3</v>
      </c>
      <c r="AV300">
        <v>0</v>
      </c>
      <c r="AW300">
        <v>2</v>
      </c>
      <c r="AX300">
        <v>39612999</v>
      </c>
      <c r="AY300">
        <v>1</v>
      </c>
      <c r="AZ300">
        <v>0</v>
      </c>
      <c r="BA300">
        <v>290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Y300*Source!I127</f>
        <v>171.19000000000003</v>
      </c>
      <c r="CY300">
        <f>AA300</f>
        <v>0</v>
      </c>
      <c r="CZ300">
        <f>AE300</f>
        <v>0</v>
      </c>
      <c r="DA300">
        <f>AI300</f>
        <v>5.15</v>
      </c>
      <c r="DB300">
        <v>0</v>
      </c>
    </row>
    <row r="301" spans="1:106" x14ac:dyDescent="0.2">
      <c r="A301">
        <f>ROW(Source!A132)</f>
        <v>132</v>
      </c>
      <c r="B301">
        <v>39612628</v>
      </c>
      <c r="C301">
        <v>39613002</v>
      </c>
      <c r="D301">
        <v>37070164</v>
      </c>
      <c r="E301">
        <v>1</v>
      </c>
      <c r="F301">
        <v>1</v>
      </c>
      <c r="G301">
        <v>1</v>
      </c>
      <c r="H301">
        <v>1</v>
      </c>
      <c r="I301" t="s">
        <v>573</v>
      </c>
      <c r="J301" t="s">
        <v>3</v>
      </c>
      <c r="K301" t="s">
        <v>574</v>
      </c>
      <c r="L301">
        <v>1191</v>
      </c>
      <c r="N301">
        <v>1013</v>
      </c>
      <c r="O301" t="s">
        <v>474</v>
      </c>
      <c r="P301" t="s">
        <v>474</v>
      </c>
      <c r="Q301">
        <v>1</v>
      </c>
      <c r="W301">
        <v>0</v>
      </c>
      <c r="X301">
        <v>-598469600</v>
      </c>
      <c r="Y301">
        <v>238.78599999999997</v>
      </c>
      <c r="AA301">
        <v>0</v>
      </c>
      <c r="AB301">
        <v>0</v>
      </c>
      <c r="AC301">
        <v>0</v>
      </c>
      <c r="AD301">
        <v>9.2899999999999991</v>
      </c>
      <c r="AE301">
        <v>0</v>
      </c>
      <c r="AF301">
        <v>0</v>
      </c>
      <c r="AG301">
        <v>0</v>
      </c>
      <c r="AH301">
        <v>9.2899999999999991</v>
      </c>
      <c r="AI301">
        <v>1</v>
      </c>
      <c r="AJ301">
        <v>1</v>
      </c>
      <c r="AK301">
        <v>1</v>
      </c>
      <c r="AL301">
        <v>1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3</v>
      </c>
      <c r="AT301">
        <v>207.64</v>
      </c>
      <c r="AU301" t="s">
        <v>18</v>
      </c>
      <c r="AV301">
        <v>1</v>
      </c>
      <c r="AW301">
        <v>2</v>
      </c>
      <c r="AX301">
        <v>39613015</v>
      </c>
      <c r="AY301">
        <v>1</v>
      </c>
      <c r="AZ301">
        <v>0</v>
      </c>
      <c r="BA301">
        <v>291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Y301*Source!I132</f>
        <v>53.965635999999996</v>
      </c>
      <c r="CY301">
        <f>AD301</f>
        <v>9.2899999999999991</v>
      </c>
      <c r="CZ301">
        <f>AH301</f>
        <v>9.2899999999999991</v>
      </c>
      <c r="DA301">
        <f>AL301</f>
        <v>1</v>
      </c>
      <c r="DB301">
        <v>0</v>
      </c>
    </row>
    <row r="302" spans="1:106" x14ac:dyDescent="0.2">
      <c r="A302">
        <f>ROW(Source!A132)</f>
        <v>132</v>
      </c>
      <c r="B302">
        <v>39612628</v>
      </c>
      <c r="C302">
        <v>39613002</v>
      </c>
      <c r="D302">
        <v>37064876</v>
      </c>
      <c r="E302">
        <v>1</v>
      </c>
      <c r="F302">
        <v>1</v>
      </c>
      <c r="G302">
        <v>1</v>
      </c>
      <c r="H302">
        <v>1</v>
      </c>
      <c r="I302" t="s">
        <v>479</v>
      </c>
      <c r="J302" t="s">
        <v>3</v>
      </c>
      <c r="K302" t="s">
        <v>480</v>
      </c>
      <c r="L302">
        <v>1191</v>
      </c>
      <c r="N302">
        <v>1013</v>
      </c>
      <c r="O302" t="s">
        <v>474</v>
      </c>
      <c r="P302" t="s">
        <v>474</v>
      </c>
      <c r="Q302">
        <v>1</v>
      </c>
      <c r="W302">
        <v>0</v>
      </c>
      <c r="X302">
        <v>-1417349443</v>
      </c>
      <c r="Y302">
        <v>24.02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1</v>
      </c>
      <c r="AJ302">
        <v>1</v>
      </c>
      <c r="AK302">
        <v>1</v>
      </c>
      <c r="AL302">
        <v>1</v>
      </c>
      <c r="AN302">
        <v>0</v>
      </c>
      <c r="AO302">
        <v>1</v>
      </c>
      <c r="AP302">
        <v>0</v>
      </c>
      <c r="AQ302">
        <v>0</v>
      </c>
      <c r="AR302">
        <v>0</v>
      </c>
      <c r="AS302" t="s">
        <v>3</v>
      </c>
      <c r="AT302">
        <v>24.02</v>
      </c>
      <c r="AU302" t="s">
        <v>3</v>
      </c>
      <c r="AV302">
        <v>2</v>
      </c>
      <c r="AW302">
        <v>2</v>
      </c>
      <c r="AX302">
        <v>39613016</v>
      </c>
      <c r="AY302">
        <v>1</v>
      </c>
      <c r="AZ302">
        <v>2048</v>
      </c>
      <c r="BA302">
        <v>292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Y302*Source!I132</f>
        <v>5.4285199999999998</v>
      </c>
      <c r="CY302">
        <f>AD302</f>
        <v>0</v>
      </c>
      <c r="CZ302">
        <f>AH302</f>
        <v>0</v>
      </c>
      <c r="DA302">
        <f>AL302</f>
        <v>1</v>
      </c>
      <c r="DB302">
        <v>0</v>
      </c>
    </row>
    <row r="303" spans="1:106" x14ac:dyDescent="0.2">
      <c r="A303">
        <f>ROW(Source!A132)</f>
        <v>132</v>
      </c>
      <c r="B303">
        <v>39612628</v>
      </c>
      <c r="C303">
        <v>39613002</v>
      </c>
      <c r="D303">
        <v>36882159</v>
      </c>
      <c r="E303">
        <v>1</v>
      </c>
      <c r="F303">
        <v>1</v>
      </c>
      <c r="G303">
        <v>1</v>
      </c>
      <c r="H303">
        <v>2</v>
      </c>
      <c r="I303" t="s">
        <v>509</v>
      </c>
      <c r="J303" t="s">
        <v>510</v>
      </c>
      <c r="K303" t="s">
        <v>511</v>
      </c>
      <c r="L303">
        <v>1368</v>
      </c>
      <c r="N303">
        <v>1011</v>
      </c>
      <c r="O303" t="s">
        <v>484</v>
      </c>
      <c r="P303" t="s">
        <v>484</v>
      </c>
      <c r="Q303">
        <v>1</v>
      </c>
      <c r="W303">
        <v>0</v>
      </c>
      <c r="X303">
        <v>-1718674368</v>
      </c>
      <c r="Y303">
        <v>0.15</v>
      </c>
      <c r="AA303">
        <v>0</v>
      </c>
      <c r="AB303">
        <v>111.99</v>
      </c>
      <c r="AC303">
        <v>13.5</v>
      </c>
      <c r="AD303">
        <v>0</v>
      </c>
      <c r="AE303">
        <v>0</v>
      </c>
      <c r="AF303">
        <v>111.99</v>
      </c>
      <c r="AG303">
        <v>13.5</v>
      </c>
      <c r="AH303">
        <v>0</v>
      </c>
      <c r="AI303">
        <v>1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1</v>
      </c>
      <c r="AQ303">
        <v>0</v>
      </c>
      <c r="AR303">
        <v>0</v>
      </c>
      <c r="AS303" t="s">
        <v>3</v>
      </c>
      <c r="AT303">
        <v>0.12</v>
      </c>
      <c r="AU303" t="s">
        <v>17</v>
      </c>
      <c r="AV303">
        <v>0</v>
      </c>
      <c r="AW303">
        <v>2</v>
      </c>
      <c r="AX303">
        <v>39613017</v>
      </c>
      <c r="AY303">
        <v>1</v>
      </c>
      <c r="AZ303">
        <v>0</v>
      </c>
      <c r="BA303">
        <v>293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Y303*Source!I132</f>
        <v>3.39E-2</v>
      </c>
      <c r="CY303">
        <f t="shared" ref="CY303:CY308" si="36">AB303</f>
        <v>111.99</v>
      </c>
      <c r="CZ303">
        <f t="shared" ref="CZ303:CZ308" si="37">AF303</f>
        <v>111.99</v>
      </c>
      <c r="DA303">
        <f t="shared" ref="DA303:DA308" si="38">AJ303</f>
        <v>1</v>
      </c>
      <c r="DB303">
        <v>0</v>
      </c>
    </row>
    <row r="304" spans="1:106" x14ac:dyDescent="0.2">
      <c r="A304">
        <f>ROW(Source!A132)</f>
        <v>132</v>
      </c>
      <c r="B304">
        <v>39612628</v>
      </c>
      <c r="C304">
        <v>39613002</v>
      </c>
      <c r="D304">
        <v>36883275</v>
      </c>
      <c r="E304">
        <v>1</v>
      </c>
      <c r="F304">
        <v>1</v>
      </c>
      <c r="G304">
        <v>1</v>
      </c>
      <c r="H304">
        <v>2</v>
      </c>
      <c r="I304" t="s">
        <v>610</v>
      </c>
      <c r="J304" t="s">
        <v>611</v>
      </c>
      <c r="K304" t="s">
        <v>612</v>
      </c>
      <c r="L304">
        <v>1368</v>
      </c>
      <c r="N304">
        <v>1011</v>
      </c>
      <c r="O304" t="s">
        <v>484</v>
      </c>
      <c r="P304" t="s">
        <v>484</v>
      </c>
      <c r="Q304">
        <v>1</v>
      </c>
      <c r="W304">
        <v>0</v>
      </c>
      <c r="X304">
        <v>1027671805</v>
      </c>
      <c r="Y304">
        <v>10</v>
      </c>
      <c r="AA304">
        <v>0</v>
      </c>
      <c r="AB304">
        <v>26.32</v>
      </c>
      <c r="AC304">
        <v>0</v>
      </c>
      <c r="AD304">
        <v>0</v>
      </c>
      <c r="AE304">
        <v>0</v>
      </c>
      <c r="AF304">
        <v>26.32</v>
      </c>
      <c r="AG304">
        <v>0</v>
      </c>
      <c r="AH304">
        <v>0</v>
      </c>
      <c r="AI304">
        <v>1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1</v>
      </c>
      <c r="AQ304">
        <v>0</v>
      </c>
      <c r="AR304">
        <v>0</v>
      </c>
      <c r="AS304" t="s">
        <v>3</v>
      </c>
      <c r="AT304">
        <v>8</v>
      </c>
      <c r="AU304" t="s">
        <v>17</v>
      </c>
      <c r="AV304">
        <v>0</v>
      </c>
      <c r="AW304">
        <v>2</v>
      </c>
      <c r="AX304">
        <v>39613018</v>
      </c>
      <c r="AY304">
        <v>1</v>
      </c>
      <c r="AZ304">
        <v>0</v>
      </c>
      <c r="BA304">
        <v>294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Y304*Source!I132</f>
        <v>2.2600000000000002</v>
      </c>
      <c r="CY304">
        <f t="shared" si="36"/>
        <v>26.32</v>
      </c>
      <c r="CZ304">
        <f t="shared" si="37"/>
        <v>26.32</v>
      </c>
      <c r="DA304">
        <f t="shared" si="38"/>
        <v>1</v>
      </c>
      <c r="DB304">
        <v>0</v>
      </c>
    </row>
    <row r="305" spans="1:106" x14ac:dyDescent="0.2">
      <c r="A305">
        <f>ROW(Source!A132)</f>
        <v>132</v>
      </c>
      <c r="B305">
        <v>39612628</v>
      </c>
      <c r="C305">
        <v>39613002</v>
      </c>
      <c r="D305">
        <v>36883572</v>
      </c>
      <c r="E305">
        <v>1</v>
      </c>
      <c r="F305">
        <v>1</v>
      </c>
      <c r="G305">
        <v>1</v>
      </c>
      <c r="H305">
        <v>2</v>
      </c>
      <c r="I305" t="s">
        <v>613</v>
      </c>
      <c r="J305" t="s">
        <v>614</v>
      </c>
      <c r="K305" t="s">
        <v>615</v>
      </c>
      <c r="L305">
        <v>1368</v>
      </c>
      <c r="N305">
        <v>1011</v>
      </c>
      <c r="O305" t="s">
        <v>484</v>
      </c>
      <c r="P305" t="s">
        <v>484</v>
      </c>
      <c r="Q305">
        <v>1</v>
      </c>
      <c r="W305">
        <v>0</v>
      </c>
      <c r="X305">
        <v>1237890074</v>
      </c>
      <c r="Y305">
        <v>5.0000000000000001E-3</v>
      </c>
      <c r="AA305">
        <v>0</v>
      </c>
      <c r="AB305">
        <v>94.38</v>
      </c>
      <c r="AC305">
        <v>13.5</v>
      </c>
      <c r="AD305">
        <v>0</v>
      </c>
      <c r="AE305">
        <v>0</v>
      </c>
      <c r="AF305">
        <v>94.38</v>
      </c>
      <c r="AG305">
        <v>13.5</v>
      </c>
      <c r="AH305">
        <v>0</v>
      </c>
      <c r="AI305">
        <v>1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1</v>
      </c>
      <c r="AQ305">
        <v>0</v>
      </c>
      <c r="AR305">
        <v>0</v>
      </c>
      <c r="AS305" t="s">
        <v>3</v>
      </c>
      <c r="AT305">
        <v>4.0000000000000001E-3</v>
      </c>
      <c r="AU305" t="s">
        <v>17</v>
      </c>
      <c r="AV305">
        <v>0</v>
      </c>
      <c r="AW305">
        <v>2</v>
      </c>
      <c r="AX305">
        <v>39613019</v>
      </c>
      <c r="AY305">
        <v>1</v>
      </c>
      <c r="AZ305">
        <v>0</v>
      </c>
      <c r="BA305">
        <v>295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Y305*Source!I132</f>
        <v>1.1300000000000001E-3</v>
      </c>
      <c r="CY305">
        <f t="shared" si="36"/>
        <v>94.38</v>
      </c>
      <c r="CZ305">
        <f t="shared" si="37"/>
        <v>94.38</v>
      </c>
      <c r="DA305">
        <f t="shared" si="38"/>
        <v>1</v>
      </c>
      <c r="DB305">
        <v>0</v>
      </c>
    </row>
    <row r="306" spans="1:106" x14ac:dyDescent="0.2">
      <c r="A306">
        <f>ROW(Source!A132)</f>
        <v>132</v>
      </c>
      <c r="B306">
        <v>39612628</v>
      </c>
      <c r="C306">
        <v>39613002</v>
      </c>
      <c r="D306">
        <v>36883581</v>
      </c>
      <c r="E306">
        <v>1</v>
      </c>
      <c r="F306">
        <v>1</v>
      </c>
      <c r="G306">
        <v>1</v>
      </c>
      <c r="H306">
        <v>2</v>
      </c>
      <c r="I306" t="s">
        <v>616</v>
      </c>
      <c r="J306" t="s">
        <v>617</v>
      </c>
      <c r="K306" t="s">
        <v>618</v>
      </c>
      <c r="L306">
        <v>1368</v>
      </c>
      <c r="N306">
        <v>1011</v>
      </c>
      <c r="O306" t="s">
        <v>484</v>
      </c>
      <c r="P306" t="s">
        <v>484</v>
      </c>
      <c r="Q306">
        <v>1</v>
      </c>
      <c r="W306">
        <v>0</v>
      </c>
      <c r="X306">
        <v>-364212856</v>
      </c>
      <c r="Y306">
        <v>5.0000000000000001E-3</v>
      </c>
      <c r="AA306">
        <v>0</v>
      </c>
      <c r="AB306">
        <v>19.760000000000002</v>
      </c>
      <c r="AC306">
        <v>0</v>
      </c>
      <c r="AD306">
        <v>0</v>
      </c>
      <c r="AE306">
        <v>0</v>
      </c>
      <c r="AF306">
        <v>19.760000000000002</v>
      </c>
      <c r="AG306">
        <v>0</v>
      </c>
      <c r="AH306">
        <v>0</v>
      </c>
      <c r="AI306">
        <v>1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1</v>
      </c>
      <c r="AQ306">
        <v>0</v>
      </c>
      <c r="AR306">
        <v>0</v>
      </c>
      <c r="AS306" t="s">
        <v>3</v>
      </c>
      <c r="AT306">
        <v>4.0000000000000001E-3</v>
      </c>
      <c r="AU306" t="s">
        <v>17</v>
      </c>
      <c r="AV306">
        <v>0</v>
      </c>
      <c r="AW306">
        <v>2</v>
      </c>
      <c r="AX306">
        <v>39613020</v>
      </c>
      <c r="AY306">
        <v>1</v>
      </c>
      <c r="AZ306">
        <v>0</v>
      </c>
      <c r="BA306">
        <v>296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Y306*Source!I132</f>
        <v>1.1300000000000001E-3</v>
      </c>
      <c r="CY306">
        <f t="shared" si="36"/>
        <v>19.760000000000002</v>
      </c>
      <c r="CZ306">
        <f t="shared" si="37"/>
        <v>19.760000000000002</v>
      </c>
      <c r="DA306">
        <f t="shared" si="38"/>
        <v>1</v>
      </c>
      <c r="DB306">
        <v>0</v>
      </c>
    </row>
    <row r="307" spans="1:106" x14ac:dyDescent="0.2">
      <c r="A307">
        <f>ROW(Source!A132)</f>
        <v>132</v>
      </c>
      <c r="B307">
        <v>39612628</v>
      </c>
      <c r="C307">
        <v>39613002</v>
      </c>
      <c r="D307">
        <v>36883682</v>
      </c>
      <c r="E307">
        <v>1</v>
      </c>
      <c r="F307">
        <v>1</v>
      </c>
      <c r="G307">
        <v>1</v>
      </c>
      <c r="H307">
        <v>2</v>
      </c>
      <c r="I307" t="s">
        <v>518</v>
      </c>
      <c r="J307" t="s">
        <v>519</v>
      </c>
      <c r="K307" t="s">
        <v>520</v>
      </c>
      <c r="L307">
        <v>1368</v>
      </c>
      <c r="N307">
        <v>1011</v>
      </c>
      <c r="O307" t="s">
        <v>484</v>
      </c>
      <c r="P307" t="s">
        <v>484</v>
      </c>
      <c r="Q307">
        <v>1</v>
      </c>
      <c r="W307">
        <v>0</v>
      </c>
      <c r="X307">
        <v>250868595</v>
      </c>
      <c r="Y307">
        <v>1.1625000000000001</v>
      </c>
      <c r="AA307">
        <v>0</v>
      </c>
      <c r="AB307">
        <v>27.11</v>
      </c>
      <c r="AC307">
        <v>11.6</v>
      </c>
      <c r="AD307">
        <v>0</v>
      </c>
      <c r="AE307">
        <v>0</v>
      </c>
      <c r="AF307">
        <v>27.11</v>
      </c>
      <c r="AG307">
        <v>11.6</v>
      </c>
      <c r="AH307">
        <v>0</v>
      </c>
      <c r="AI307">
        <v>1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1</v>
      </c>
      <c r="AQ307">
        <v>0</v>
      </c>
      <c r="AR307">
        <v>0</v>
      </c>
      <c r="AS307" t="s">
        <v>3</v>
      </c>
      <c r="AT307">
        <v>0.93</v>
      </c>
      <c r="AU307" t="s">
        <v>17</v>
      </c>
      <c r="AV307">
        <v>0</v>
      </c>
      <c r="AW307">
        <v>2</v>
      </c>
      <c r="AX307">
        <v>39613021</v>
      </c>
      <c r="AY307">
        <v>1</v>
      </c>
      <c r="AZ307">
        <v>0</v>
      </c>
      <c r="BA307">
        <v>297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Y307*Source!I132</f>
        <v>0.26272500000000004</v>
      </c>
      <c r="CY307">
        <f t="shared" si="36"/>
        <v>27.11</v>
      </c>
      <c r="CZ307">
        <f t="shared" si="37"/>
        <v>27.11</v>
      </c>
      <c r="DA307">
        <f t="shared" si="38"/>
        <v>1</v>
      </c>
      <c r="DB307">
        <v>0</v>
      </c>
    </row>
    <row r="308" spans="1:106" x14ac:dyDescent="0.2">
      <c r="A308">
        <f>ROW(Source!A132)</f>
        <v>132</v>
      </c>
      <c r="B308">
        <v>39612628</v>
      </c>
      <c r="C308">
        <v>39613002</v>
      </c>
      <c r="D308">
        <v>36883772</v>
      </c>
      <c r="E308">
        <v>1</v>
      </c>
      <c r="F308">
        <v>1</v>
      </c>
      <c r="G308">
        <v>1</v>
      </c>
      <c r="H308">
        <v>2</v>
      </c>
      <c r="I308" t="s">
        <v>619</v>
      </c>
      <c r="J308" t="s">
        <v>620</v>
      </c>
      <c r="K308" t="s">
        <v>621</v>
      </c>
      <c r="L308">
        <v>1368</v>
      </c>
      <c r="N308">
        <v>1011</v>
      </c>
      <c r="O308" t="s">
        <v>484</v>
      </c>
      <c r="P308" t="s">
        <v>484</v>
      </c>
      <c r="Q308">
        <v>1</v>
      </c>
      <c r="W308">
        <v>0</v>
      </c>
      <c r="X308">
        <v>917635847</v>
      </c>
      <c r="Y308">
        <v>28.712499999999999</v>
      </c>
      <c r="AA308">
        <v>0</v>
      </c>
      <c r="AB308">
        <v>100.1</v>
      </c>
      <c r="AC308">
        <v>13.5</v>
      </c>
      <c r="AD308">
        <v>0</v>
      </c>
      <c r="AE308">
        <v>0</v>
      </c>
      <c r="AF308">
        <v>100.1</v>
      </c>
      <c r="AG308">
        <v>13.5</v>
      </c>
      <c r="AH308">
        <v>0</v>
      </c>
      <c r="AI308">
        <v>1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1</v>
      </c>
      <c r="AQ308">
        <v>0</v>
      </c>
      <c r="AR308">
        <v>0</v>
      </c>
      <c r="AS308" t="s">
        <v>3</v>
      </c>
      <c r="AT308">
        <v>22.97</v>
      </c>
      <c r="AU308" t="s">
        <v>17</v>
      </c>
      <c r="AV308">
        <v>0</v>
      </c>
      <c r="AW308">
        <v>2</v>
      </c>
      <c r="AX308">
        <v>39613022</v>
      </c>
      <c r="AY308">
        <v>1</v>
      </c>
      <c r="AZ308">
        <v>0</v>
      </c>
      <c r="BA308">
        <v>298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Y308*Source!I132</f>
        <v>6.4890249999999998</v>
      </c>
      <c r="CY308">
        <f t="shared" si="36"/>
        <v>100.1</v>
      </c>
      <c r="CZ308">
        <f t="shared" si="37"/>
        <v>100.1</v>
      </c>
      <c r="DA308">
        <f t="shared" si="38"/>
        <v>1</v>
      </c>
      <c r="DB308">
        <v>0</v>
      </c>
    </row>
    <row r="309" spans="1:106" x14ac:dyDescent="0.2">
      <c r="A309">
        <f>ROW(Source!A132)</f>
        <v>132</v>
      </c>
      <c r="B309">
        <v>39612628</v>
      </c>
      <c r="C309">
        <v>39613002</v>
      </c>
      <c r="D309">
        <v>36801792</v>
      </c>
      <c r="E309">
        <v>1</v>
      </c>
      <c r="F309">
        <v>1</v>
      </c>
      <c r="G309">
        <v>1</v>
      </c>
      <c r="H309">
        <v>3</v>
      </c>
      <c r="I309" t="s">
        <v>549</v>
      </c>
      <c r="J309" t="s">
        <v>550</v>
      </c>
      <c r="K309" t="s">
        <v>551</v>
      </c>
      <c r="L309">
        <v>1339</v>
      </c>
      <c r="N309">
        <v>1007</v>
      </c>
      <c r="O309" t="s">
        <v>28</v>
      </c>
      <c r="P309" t="s">
        <v>28</v>
      </c>
      <c r="Q309">
        <v>1</v>
      </c>
      <c r="W309">
        <v>0</v>
      </c>
      <c r="X309">
        <v>-1660354250</v>
      </c>
      <c r="Y309">
        <v>3.3</v>
      </c>
      <c r="AA309">
        <v>2.44</v>
      </c>
      <c r="AB309">
        <v>0</v>
      </c>
      <c r="AC309">
        <v>0</v>
      </c>
      <c r="AD309">
        <v>0</v>
      </c>
      <c r="AE309">
        <v>2.44</v>
      </c>
      <c r="AF309">
        <v>0</v>
      </c>
      <c r="AG309">
        <v>0</v>
      </c>
      <c r="AH309">
        <v>0</v>
      </c>
      <c r="AI309">
        <v>1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0</v>
      </c>
      <c r="AQ309">
        <v>0</v>
      </c>
      <c r="AR309">
        <v>0</v>
      </c>
      <c r="AS309" t="s">
        <v>3</v>
      </c>
      <c r="AT309">
        <v>3.3</v>
      </c>
      <c r="AU309" t="s">
        <v>3</v>
      </c>
      <c r="AV309">
        <v>0</v>
      </c>
      <c r="AW309">
        <v>2</v>
      </c>
      <c r="AX309">
        <v>39613023</v>
      </c>
      <c r="AY309">
        <v>1</v>
      </c>
      <c r="AZ309">
        <v>0</v>
      </c>
      <c r="BA309">
        <v>299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Y309*Source!I132</f>
        <v>0.74580000000000002</v>
      </c>
      <c r="CY309">
        <f>AA309</f>
        <v>2.44</v>
      </c>
      <c r="CZ309">
        <f>AE309</f>
        <v>2.44</v>
      </c>
      <c r="DA309">
        <f>AI309</f>
        <v>1</v>
      </c>
      <c r="DB309">
        <v>0</v>
      </c>
    </row>
    <row r="310" spans="1:106" x14ac:dyDescent="0.2">
      <c r="A310">
        <f>ROW(Source!A132)</f>
        <v>132</v>
      </c>
      <c r="B310">
        <v>39612628</v>
      </c>
      <c r="C310">
        <v>39613002</v>
      </c>
      <c r="D310">
        <v>36832948</v>
      </c>
      <c r="E310">
        <v>1</v>
      </c>
      <c r="F310">
        <v>1</v>
      </c>
      <c r="G310">
        <v>1</v>
      </c>
      <c r="H310">
        <v>3</v>
      </c>
      <c r="I310" t="s">
        <v>622</v>
      </c>
      <c r="J310" t="s">
        <v>623</v>
      </c>
      <c r="K310" t="s">
        <v>624</v>
      </c>
      <c r="L310">
        <v>1327</v>
      </c>
      <c r="N310">
        <v>1005</v>
      </c>
      <c r="O310" t="s">
        <v>558</v>
      </c>
      <c r="P310" t="s">
        <v>558</v>
      </c>
      <c r="Q310">
        <v>1</v>
      </c>
      <c r="W310">
        <v>0</v>
      </c>
      <c r="X310">
        <v>-1963914880</v>
      </c>
      <c r="Y310">
        <v>0.22</v>
      </c>
      <c r="AA310">
        <v>5.71</v>
      </c>
      <c r="AB310">
        <v>0</v>
      </c>
      <c r="AC310">
        <v>0</v>
      </c>
      <c r="AD310">
        <v>0</v>
      </c>
      <c r="AE310">
        <v>5.71</v>
      </c>
      <c r="AF310">
        <v>0</v>
      </c>
      <c r="AG310">
        <v>0</v>
      </c>
      <c r="AH310">
        <v>0</v>
      </c>
      <c r="AI310">
        <v>1</v>
      </c>
      <c r="AJ310">
        <v>1</v>
      </c>
      <c r="AK310">
        <v>1</v>
      </c>
      <c r="AL310">
        <v>1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3</v>
      </c>
      <c r="AT310">
        <v>0.22</v>
      </c>
      <c r="AU310" t="s">
        <v>3</v>
      </c>
      <c r="AV310">
        <v>0</v>
      </c>
      <c r="AW310">
        <v>2</v>
      </c>
      <c r="AX310">
        <v>39613024</v>
      </c>
      <c r="AY310">
        <v>1</v>
      </c>
      <c r="AZ310">
        <v>0</v>
      </c>
      <c r="BA310">
        <v>300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Y310*Source!I132</f>
        <v>4.972E-2</v>
      </c>
      <c r="CY310">
        <f>AA310</f>
        <v>5.71</v>
      </c>
      <c r="CZ310">
        <f>AE310</f>
        <v>5.71</v>
      </c>
      <c r="DA310">
        <f>AI310</f>
        <v>1</v>
      </c>
      <c r="DB310">
        <v>0</v>
      </c>
    </row>
    <row r="311" spans="1:106" x14ac:dyDescent="0.2">
      <c r="A311">
        <f>ROW(Source!A132)</f>
        <v>132</v>
      </c>
      <c r="B311">
        <v>39612628</v>
      </c>
      <c r="C311">
        <v>39613002</v>
      </c>
      <c r="D311">
        <v>36868756</v>
      </c>
      <c r="E311">
        <v>1</v>
      </c>
      <c r="F311">
        <v>1</v>
      </c>
      <c r="G311">
        <v>1</v>
      </c>
      <c r="H311">
        <v>3</v>
      </c>
      <c r="I311" t="s">
        <v>217</v>
      </c>
      <c r="J311" t="s">
        <v>219</v>
      </c>
      <c r="K311" t="s">
        <v>218</v>
      </c>
      <c r="L311">
        <v>1302</v>
      </c>
      <c r="N311">
        <v>1003</v>
      </c>
      <c r="O311" t="s">
        <v>209</v>
      </c>
      <c r="P311" t="s">
        <v>209</v>
      </c>
      <c r="Q311">
        <v>10</v>
      </c>
      <c r="W311">
        <v>0</v>
      </c>
      <c r="X311">
        <v>1290405524</v>
      </c>
      <c r="Y311">
        <v>100.7</v>
      </c>
      <c r="AA311">
        <v>655.7</v>
      </c>
      <c r="AB311">
        <v>0</v>
      </c>
      <c r="AC311">
        <v>0</v>
      </c>
      <c r="AD311">
        <v>0</v>
      </c>
      <c r="AE311">
        <v>655.7</v>
      </c>
      <c r="AF311">
        <v>0</v>
      </c>
      <c r="AG311">
        <v>0</v>
      </c>
      <c r="AH311">
        <v>0</v>
      </c>
      <c r="AI311">
        <v>1</v>
      </c>
      <c r="AJ311">
        <v>1</v>
      </c>
      <c r="AK311">
        <v>1</v>
      </c>
      <c r="AL311">
        <v>1</v>
      </c>
      <c r="AN311">
        <v>0</v>
      </c>
      <c r="AO311">
        <v>0</v>
      </c>
      <c r="AP311">
        <v>0</v>
      </c>
      <c r="AQ311">
        <v>0</v>
      </c>
      <c r="AR311">
        <v>0</v>
      </c>
      <c r="AS311" t="s">
        <v>3</v>
      </c>
      <c r="AT311">
        <v>100.7</v>
      </c>
      <c r="AU311" t="s">
        <v>3</v>
      </c>
      <c r="AV311">
        <v>0</v>
      </c>
      <c r="AW311">
        <v>1</v>
      </c>
      <c r="AX311">
        <v>-1</v>
      </c>
      <c r="AY311">
        <v>0</v>
      </c>
      <c r="AZ311">
        <v>0</v>
      </c>
      <c r="BA311" t="s">
        <v>3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Y311*Source!I132</f>
        <v>22.758200000000002</v>
      </c>
      <c r="CY311">
        <f>AA311</f>
        <v>655.7</v>
      </c>
      <c r="CZ311">
        <f>AE311</f>
        <v>655.7</v>
      </c>
      <c r="DA311">
        <f>AI311</f>
        <v>1</v>
      </c>
      <c r="DB311">
        <v>0</v>
      </c>
    </row>
    <row r="312" spans="1:106" x14ac:dyDescent="0.2">
      <c r="A312">
        <f>ROW(Source!A132)</f>
        <v>132</v>
      </c>
      <c r="B312">
        <v>39612628</v>
      </c>
      <c r="C312">
        <v>39613002</v>
      </c>
      <c r="D312">
        <v>36797405</v>
      </c>
      <c r="E312">
        <v>17</v>
      </c>
      <c r="F312">
        <v>1</v>
      </c>
      <c r="G312">
        <v>1</v>
      </c>
      <c r="H312">
        <v>3</v>
      </c>
      <c r="I312" t="s">
        <v>204</v>
      </c>
      <c r="J312" t="s">
        <v>3</v>
      </c>
      <c r="K312" t="s">
        <v>205</v>
      </c>
      <c r="L312">
        <v>1301</v>
      </c>
      <c r="N312">
        <v>1003</v>
      </c>
      <c r="O312" t="s">
        <v>92</v>
      </c>
      <c r="P312" t="s">
        <v>92</v>
      </c>
      <c r="Q312">
        <v>1</v>
      </c>
      <c r="W312">
        <v>0</v>
      </c>
      <c r="X312">
        <v>1990328174</v>
      </c>
      <c r="Y312">
        <v>1007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1</v>
      </c>
      <c r="AJ312">
        <v>1</v>
      </c>
      <c r="AK312">
        <v>1</v>
      </c>
      <c r="AL312">
        <v>1</v>
      </c>
      <c r="AN312">
        <v>0</v>
      </c>
      <c r="AO312">
        <v>0</v>
      </c>
      <c r="AP312">
        <v>0</v>
      </c>
      <c r="AQ312">
        <v>0</v>
      </c>
      <c r="AR312">
        <v>0</v>
      </c>
      <c r="AS312" t="s">
        <v>3</v>
      </c>
      <c r="AT312">
        <v>1007</v>
      </c>
      <c r="AU312" t="s">
        <v>3</v>
      </c>
      <c r="AV312">
        <v>0</v>
      </c>
      <c r="AW312">
        <v>2</v>
      </c>
      <c r="AX312">
        <v>39613025</v>
      </c>
      <c r="AY312">
        <v>1</v>
      </c>
      <c r="AZ312">
        <v>0</v>
      </c>
      <c r="BA312">
        <v>301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Y312*Source!I132</f>
        <v>227.58199999999999</v>
      </c>
      <c r="CY312">
        <f>AA312</f>
        <v>0</v>
      </c>
      <c r="CZ312">
        <f>AE312</f>
        <v>0</v>
      </c>
      <c r="DA312">
        <f>AI312</f>
        <v>1</v>
      </c>
      <c r="DB312">
        <v>0</v>
      </c>
    </row>
    <row r="313" spans="1:106" x14ac:dyDescent="0.2">
      <c r="A313">
        <f>ROW(Source!A133)</f>
        <v>133</v>
      </c>
      <c r="B313">
        <v>39612629</v>
      </c>
      <c r="C313">
        <v>39613002</v>
      </c>
      <c r="D313">
        <v>37070164</v>
      </c>
      <c r="E313">
        <v>1</v>
      </c>
      <c r="F313">
        <v>1</v>
      </c>
      <c r="G313">
        <v>1</v>
      </c>
      <c r="H313">
        <v>1</v>
      </c>
      <c r="I313" t="s">
        <v>573</v>
      </c>
      <c r="J313" t="s">
        <v>3</v>
      </c>
      <c r="K313" t="s">
        <v>574</v>
      </c>
      <c r="L313">
        <v>1191</v>
      </c>
      <c r="N313">
        <v>1013</v>
      </c>
      <c r="O313" t="s">
        <v>474</v>
      </c>
      <c r="P313" t="s">
        <v>474</v>
      </c>
      <c r="Q313">
        <v>1</v>
      </c>
      <c r="W313">
        <v>0</v>
      </c>
      <c r="X313">
        <v>-598469600</v>
      </c>
      <c r="Y313">
        <v>238.78599999999997</v>
      </c>
      <c r="AA313">
        <v>0</v>
      </c>
      <c r="AB313">
        <v>0</v>
      </c>
      <c r="AC313">
        <v>0</v>
      </c>
      <c r="AD313">
        <v>47.84</v>
      </c>
      <c r="AE313">
        <v>0</v>
      </c>
      <c r="AF313">
        <v>0</v>
      </c>
      <c r="AG313">
        <v>0</v>
      </c>
      <c r="AH313">
        <v>9.2899999999999991</v>
      </c>
      <c r="AI313">
        <v>1</v>
      </c>
      <c r="AJ313">
        <v>1</v>
      </c>
      <c r="AK313">
        <v>1</v>
      </c>
      <c r="AL313">
        <v>5.15</v>
      </c>
      <c r="AN313">
        <v>0</v>
      </c>
      <c r="AO313">
        <v>1</v>
      </c>
      <c r="AP313">
        <v>1</v>
      </c>
      <c r="AQ313">
        <v>0</v>
      </c>
      <c r="AR313">
        <v>0</v>
      </c>
      <c r="AS313" t="s">
        <v>3</v>
      </c>
      <c r="AT313">
        <v>207.64</v>
      </c>
      <c r="AU313" t="s">
        <v>18</v>
      </c>
      <c r="AV313">
        <v>1</v>
      </c>
      <c r="AW313">
        <v>2</v>
      </c>
      <c r="AX313">
        <v>39613015</v>
      </c>
      <c r="AY313">
        <v>1</v>
      </c>
      <c r="AZ313">
        <v>0</v>
      </c>
      <c r="BA313">
        <v>302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Y313*Source!I133</f>
        <v>53.965635999999996</v>
      </c>
      <c r="CY313">
        <f>AD313</f>
        <v>47.84</v>
      </c>
      <c r="CZ313">
        <f>AH313</f>
        <v>9.2899999999999991</v>
      </c>
      <c r="DA313">
        <f>AL313</f>
        <v>5.15</v>
      </c>
      <c r="DB313">
        <v>0</v>
      </c>
    </row>
    <row r="314" spans="1:106" x14ac:dyDescent="0.2">
      <c r="A314">
        <f>ROW(Source!A133)</f>
        <v>133</v>
      </c>
      <c r="B314">
        <v>39612629</v>
      </c>
      <c r="C314">
        <v>39613002</v>
      </c>
      <c r="D314">
        <v>37064876</v>
      </c>
      <c r="E314">
        <v>1</v>
      </c>
      <c r="F314">
        <v>1</v>
      </c>
      <c r="G314">
        <v>1</v>
      </c>
      <c r="H314">
        <v>1</v>
      </c>
      <c r="I314" t="s">
        <v>479</v>
      </c>
      <c r="J314" t="s">
        <v>3</v>
      </c>
      <c r="K314" t="s">
        <v>480</v>
      </c>
      <c r="L314">
        <v>1191</v>
      </c>
      <c r="N314">
        <v>1013</v>
      </c>
      <c r="O314" t="s">
        <v>474</v>
      </c>
      <c r="P314" t="s">
        <v>474</v>
      </c>
      <c r="Q314">
        <v>1</v>
      </c>
      <c r="W314">
        <v>0</v>
      </c>
      <c r="X314">
        <v>-1417349443</v>
      </c>
      <c r="Y314">
        <v>24.02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1</v>
      </c>
      <c r="AJ314">
        <v>1</v>
      </c>
      <c r="AK314">
        <v>5.15</v>
      </c>
      <c r="AL314">
        <v>1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3</v>
      </c>
      <c r="AT314">
        <v>24.02</v>
      </c>
      <c r="AU314" t="s">
        <v>3</v>
      </c>
      <c r="AV314">
        <v>2</v>
      </c>
      <c r="AW314">
        <v>2</v>
      </c>
      <c r="AX314">
        <v>39613016</v>
      </c>
      <c r="AY314">
        <v>1</v>
      </c>
      <c r="AZ314">
        <v>2048</v>
      </c>
      <c r="BA314">
        <v>303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Y314*Source!I133</f>
        <v>5.4285199999999998</v>
      </c>
      <c r="CY314">
        <f>AD314</f>
        <v>0</v>
      </c>
      <c r="CZ314">
        <f>AH314</f>
        <v>0</v>
      </c>
      <c r="DA314">
        <f>AL314</f>
        <v>1</v>
      </c>
      <c r="DB314">
        <v>0</v>
      </c>
    </row>
    <row r="315" spans="1:106" x14ac:dyDescent="0.2">
      <c r="A315">
        <f>ROW(Source!A133)</f>
        <v>133</v>
      </c>
      <c r="B315">
        <v>39612629</v>
      </c>
      <c r="C315">
        <v>39613002</v>
      </c>
      <c r="D315">
        <v>36882159</v>
      </c>
      <c r="E315">
        <v>1</v>
      </c>
      <c r="F315">
        <v>1</v>
      </c>
      <c r="G315">
        <v>1</v>
      </c>
      <c r="H315">
        <v>2</v>
      </c>
      <c r="I315" t="s">
        <v>509</v>
      </c>
      <c r="J315" t="s">
        <v>510</v>
      </c>
      <c r="K315" t="s">
        <v>511</v>
      </c>
      <c r="L315">
        <v>1368</v>
      </c>
      <c r="N315">
        <v>1011</v>
      </c>
      <c r="O315" t="s">
        <v>484</v>
      </c>
      <c r="P315" t="s">
        <v>484</v>
      </c>
      <c r="Q315">
        <v>1</v>
      </c>
      <c r="W315">
        <v>0</v>
      </c>
      <c r="X315">
        <v>-1718674368</v>
      </c>
      <c r="Y315">
        <v>0.15</v>
      </c>
      <c r="AA315">
        <v>0</v>
      </c>
      <c r="AB315">
        <v>576.75</v>
      </c>
      <c r="AC315">
        <v>13.5</v>
      </c>
      <c r="AD315">
        <v>0</v>
      </c>
      <c r="AE315">
        <v>0</v>
      </c>
      <c r="AF315">
        <v>111.99</v>
      </c>
      <c r="AG315">
        <v>13.5</v>
      </c>
      <c r="AH315">
        <v>0</v>
      </c>
      <c r="AI315">
        <v>1</v>
      </c>
      <c r="AJ315">
        <v>5.15</v>
      </c>
      <c r="AK315">
        <v>1</v>
      </c>
      <c r="AL315">
        <v>1</v>
      </c>
      <c r="AN315">
        <v>0</v>
      </c>
      <c r="AO315">
        <v>1</v>
      </c>
      <c r="AP315">
        <v>1</v>
      </c>
      <c r="AQ315">
        <v>0</v>
      </c>
      <c r="AR315">
        <v>0</v>
      </c>
      <c r="AS315" t="s">
        <v>3</v>
      </c>
      <c r="AT315">
        <v>0.12</v>
      </c>
      <c r="AU315" t="s">
        <v>17</v>
      </c>
      <c r="AV315">
        <v>0</v>
      </c>
      <c r="AW315">
        <v>2</v>
      </c>
      <c r="AX315">
        <v>39613017</v>
      </c>
      <c r="AY315">
        <v>1</v>
      </c>
      <c r="AZ315">
        <v>0</v>
      </c>
      <c r="BA315">
        <v>304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Y315*Source!I133</f>
        <v>3.39E-2</v>
      </c>
      <c r="CY315">
        <f t="shared" ref="CY315:CY320" si="39">AB315</f>
        <v>576.75</v>
      </c>
      <c r="CZ315">
        <f t="shared" ref="CZ315:CZ320" si="40">AF315</f>
        <v>111.99</v>
      </c>
      <c r="DA315">
        <f t="shared" ref="DA315:DA320" si="41">AJ315</f>
        <v>5.15</v>
      </c>
      <c r="DB315">
        <v>0</v>
      </c>
    </row>
    <row r="316" spans="1:106" x14ac:dyDescent="0.2">
      <c r="A316">
        <f>ROW(Source!A133)</f>
        <v>133</v>
      </c>
      <c r="B316">
        <v>39612629</v>
      </c>
      <c r="C316">
        <v>39613002</v>
      </c>
      <c r="D316">
        <v>36883275</v>
      </c>
      <c r="E316">
        <v>1</v>
      </c>
      <c r="F316">
        <v>1</v>
      </c>
      <c r="G316">
        <v>1</v>
      </c>
      <c r="H316">
        <v>2</v>
      </c>
      <c r="I316" t="s">
        <v>610</v>
      </c>
      <c r="J316" t="s">
        <v>611</v>
      </c>
      <c r="K316" t="s">
        <v>612</v>
      </c>
      <c r="L316">
        <v>1368</v>
      </c>
      <c r="N316">
        <v>1011</v>
      </c>
      <c r="O316" t="s">
        <v>484</v>
      </c>
      <c r="P316" t="s">
        <v>484</v>
      </c>
      <c r="Q316">
        <v>1</v>
      </c>
      <c r="W316">
        <v>0</v>
      </c>
      <c r="X316">
        <v>1027671805</v>
      </c>
      <c r="Y316">
        <v>10</v>
      </c>
      <c r="AA316">
        <v>0</v>
      </c>
      <c r="AB316">
        <v>135.55000000000001</v>
      </c>
      <c r="AC316">
        <v>0</v>
      </c>
      <c r="AD316">
        <v>0</v>
      </c>
      <c r="AE316">
        <v>0</v>
      </c>
      <c r="AF316">
        <v>26.32</v>
      </c>
      <c r="AG316">
        <v>0</v>
      </c>
      <c r="AH316">
        <v>0</v>
      </c>
      <c r="AI316">
        <v>1</v>
      </c>
      <c r="AJ316">
        <v>5.15</v>
      </c>
      <c r="AK316">
        <v>1</v>
      </c>
      <c r="AL316">
        <v>1</v>
      </c>
      <c r="AN316">
        <v>0</v>
      </c>
      <c r="AO316">
        <v>1</v>
      </c>
      <c r="AP316">
        <v>1</v>
      </c>
      <c r="AQ316">
        <v>0</v>
      </c>
      <c r="AR316">
        <v>0</v>
      </c>
      <c r="AS316" t="s">
        <v>3</v>
      </c>
      <c r="AT316">
        <v>8</v>
      </c>
      <c r="AU316" t="s">
        <v>17</v>
      </c>
      <c r="AV316">
        <v>0</v>
      </c>
      <c r="AW316">
        <v>2</v>
      </c>
      <c r="AX316">
        <v>39613018</v>
      </c>
      <c r="AY316">
        <v>1</v>
      </c>
      <c r="AZ316">
        <v>0</v>
      </c>
      <c r="BA316">
        <v>305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Y316*Source!I133</f>
        <v>2.2600000000000002</v>
      </c>
      <c r="CY316">
        <f t="shared" si="39"/>
        <v>135.55000000000001</v>
      </c>
      <c r="CZ316">
        <f t="shared" si="40"/>
        <v>26.32</v>
      </c>
      <c r="DA316">
        <f t="shared" si="41"/>
        <v>5.15</v>
      </c>
      <c r="DB316">
        <v>0</v>
      </c>
    </row>
    <row r="317" spans="1:106" x14ac:dyDescent="0.2">
      <c r="A317">
        <f>ROW(Source!A133)</f>
        <v>133</v>
      </c>
      <c r="B317">
        <v>39612629</v>
      </c>
      <c r="C317">
        <v>39613002</v>
      </c>
      <c r="D317">
        <v>36883572</v>
      </c>
      <c r="E317">
        <v>1</v>
      </c>
      <c r="F317">
        <v>1</v>
      </c>
      <c r="G317">
        <v>1</v>
      </c>
      <c r="H317">
        <v>2</v>
      </c>
      <c r="I317" t="s">
        <v>613</v>
      </c>
      <c r="J317" t="s">
        <v>614</v>
      </c>
      <c r="K317" t="s">
        <v>615</v>
      </c>
      <c r="L317">
        <v>1368</v>
      </c>
      <c r="N317">
        <v>1011</v>
      </c>
      <c r="O317" t="s">
        <v>484</v>
      </c>
      <c r="P317" t="s">
        <v>484</v>
      </c>
      <c r="Q317">
        <v>1</v>
      </c>
      <c r="W317">
        <v>0</v>
      </c>
      <c r="X317">
        <v>1237890074</v>
      </c>
      <c r="Y317">
        <v>5.0000000000000001E-3</v>
      </c>
      <c r="AA317">
        <v>0</v>
      </c>
      <c r="AB317">
        <v>486.06</v>
      </c>
      <c r="AC317">
        <v>13.5</v>
      </c>
      <c r="AD317">
        <v>0</v>
      </c>
      <c r="AE317">
        <v>0</v>
      </c>
      <c r="AF317">
        <v>94.38</v>
      </c>
      <c r="AG317">
        <v>13.5</v>
      </c>
      <c r="AH317">
        <v>0</v>
      </c>
      <c r="AI317">
        <v>1</v>
      </c>
      <c r="AJ317">
        <v>5.15</v>
      </c>
      <c r="AK317">
        <v>1</v>
      </c>
      <c r="AL317">
        <v>1</v>
      </c>
      <c r="AN317">
        <v>0</v>
      </c>
      <c r="AO317">
        <v>1</v>
      </c>
      <c r="AP317">
        <v>1</v>
      </c>
      <c r="AQ317">
        <v>0</v>
      </c>
      <c r="AR317">
        <v>0</v>
      </c>
      <c r="AS317" t="s">
        <v>3</v>
      </c>
      <c r="AT317">
        <v>4.0000000000000001E-3</v>
      </c>
      <c r="AU317" t="s">
        <v>17</v>
      </c>
      <c r="AV317">
        <v>0</v>
      </c>
      <c r="AW317">
        <v>2</v>
      </c>
      <c r="AX317">
        <v>39613019</v>
      </c>
      <c r="AY317">
        <v>1</v>
      </c>
      <c r="AZ317">
        <v>0</v>
      </c>
      <c r="BA317">
        <v>306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Y317*Source!I133</f>
        <v>1.1300000000000001E-3</v>
      </c>
      <c r="CY317">
        <f t="shared" si="39"/>
        <v>486.06</v>
      </c>
      <c r="CZ317">
        <f t="shared" si="40"/>
        <v>94.38</v>
      </c>
      <c r="DA317">
        <f t="shared" si="41"/>
        <v>5.15</v>
      </c>
      <c r="DB317">
        <v>0</v>
      </c>
    </row>
    <row r="318" spans="1:106" x14ac:dyDescent="0.2">
      <c r="A318">
        <f>ROW(Source!A133)</f>
        <v>133</v>
      </c>
      <c r="B318">
        <v>39612629</v>
      </c>
      <c r="C318">
        <v>39613002</v>
      </c>
      <c r="D318">
        <v>36883581</v>
      </c>
      <c r="E318">
        <v>1</v>
      </c>
      <c r="F318">
        <v>1</v>
      </c>
      <c r="G318">
        <v>1</v>
      </c>
      <c r="H318">
        <v>2</v>
      </c>
      <c r="I318" t="s">
        <v>616</v>
      </c>
      <c r="J318" t="s">
        <v>617</v>
      </c>
      <c r="K318" t="s">
        <v>618</v>
      </c>
      <c r="L318">
        <v>1368</v>
      </c>
      <c r="N318">
        <v>1011</v>
      </c>
      <c r="O318" t="s">
        <v>484</v>
      </c>
      <c r="P318" t="s">
        <v>484</v>
      </c>
      <c r="Q318">
        <v>1</v>
      </c>
      <c r="W318">
        <v>0</v>
      </c>
      <c r="X318">
        <v>-364212856</v>
      </c>
      <c r="Y318">
        <v>5.0000000000000001E-3</v>
      </c>
      <c r="AA318">
        <v>0</v>
      </c>
      <c r="AB318">
        <v>101.76</v>
      </c>
      <c r="AC318">
        <v>0</v>
      </c>
      <c r="AD318">
        <v>0</v>
      </c>
      <c r="AE318">
        <v>0</v>
      </c>
      <c r="AF318">
        <v>19.760000000000002</v>
      </c>
      <c r="AG318">
        <v>0</v>
      </c>
      <c r="AH318">
        <v>0</v>
      </c>
      <c r="AI318">
        <v>1</v>
      </c>
      <c r="AJ318">
        <v>5.15</v>
      </c>
      <c r="AK318">
        <v>1</v>
      </c>
      <c r="AL318">
        <v>1</v>
      </c>
      <c r="AN318">
        <v>0</v>
      </c>
      <c r="AO318">
        <v>1</v>
      </c>
      <c r="AP318">
        <v>1</v>
      </c>
      <c r="AQ318">
        <v>0</v>
      </c>
      <c r="AR318">
        <v>0</v>
      </c>
      <c r="AS318" t="s">
        <v>3</v>
      </c>
      <c r="AT318">
        <v>4.0000000000000001E-3</v>
      </c>
      <c r="AU318" t="s">
        <v>17</v>
      </c>
      <c r="AV318">
        <v>0</v>
      </c>
      <c r="AW318">
        <v>2</v>
      </c>
      <c r="AX318">
        <v>39613020</v>
      </c>
      <c r="AY318">
        <v>1</v>
      </c>
      <c r="AZ318">
        <v>0</v>
      </c>
      <c r="BA318">
        <v>307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Y318*Source!I133</f>
        <v>1.1300000000000001E-3</v>
      </c>
      <c r="CY318">
        <f t="shared" si="39"/>
        <v>101.76</v>
      </c>
      <c r="CZ318">
        <f t="shared" si="40"/>
        <v>19.760000000000002</v>
      </c>
      <c r="DA318">
        <f t="shared" si="41"/>
        <v>5.15</v>
      </c>
      <c r="DB318">
        <v>0</v>
      </c>
    </row>
    <row r="319" spans="1:106" x14ac:dyDescent="0.2">
      <c r="A319">
        <f>ROW(Source!A133)</f>
        <v>133</v>
      </c>
      <c r="B319">
        <v>39612629</v>
      </c>
      <c r="C319">
        <v>39613002</v>
      </c>
      <c r="D319">
        <v>36883682</v>
      </c>
      <c r="E319">
        <v>1</v>
      </c>
      <c r="F319">
        <v>1</v>
      </c>
      <c r="G319">
        <v>1</v>
      </c>
      <c r="H319">
        <v>2</v>
      </c>
      <c r="I319" t="s">
        <v>518</v>
      </c>
      <c r="J319" t="s">
        <v>519</v>
      </c>
      <c r="K319" t="s">
        <v>520</v>
      </c>
      <c r="L319">
        <v>1368</v>
      </c>
      <c r="N319">
        <v>1011</v>
      </c>
      <c r="O319" t="s">
        <v>484</v>
      </c>
      <c r="P319" t="s">
        <v>484</v>
      </c>
      <c r="Q319">
        <v>1</v>
      </c>
      <c r="W319">
        <v>0</v>
      </c>
      <c r="X319">
        <v>250868595</v>
      </c>
      <c r="Y319">
        <v>1.1625000000000001</v>
      </c>
      <c r="AA319">
        <v>0</v>
      </c>
      <c r="AB319">
        <v>139.62</v>
      </c>
      <c r="AC319">
        <v>11.6</v>
      </c>
      <c r="AD319">
        <v>0</v>
      </c>
      <c r="AE319">
        <v>0</v>
      </c>
      <c r="AF319">
        <v>27.11</v>
      </c>
      <c r="AG319">
        <v>11.6</v>
      </c>
      <c r="AH319">
        <v>0</v>
      </c>
      <c r="AI319">
        <v>1</v>
      </c>
      <c r="AJ319">
        <v>5.15</v>
      </c>
      <c r="AK319">
        <v>1</v>
      </c>
      <c r="AL319">
        <v>1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3</v>
      </c>
      <c r="AT319">
        <v>0.93</v>
      </c>
      <c r="AU319" t="s">
        <v>17</v>
      </c>
      <c r="AV319">
        <v>0</v>
      </c>
      <c r="AW319">
        <v>2</v>
      </c>
      <c r="AX319">
        <v>39613021</v>
      </c>
      <c r="AY319">
        <v>1</v>
      </c>
      <c r="AZ319">
        <v>0</v>
      </c>
      <c r="BA319">
        <v>308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Y319*Source!I133</f>
        <v>0.26272500000000004</v>
      </c>
      <c r="CY319">
        <f t="shared" si="39"/>
        <v>139.62</v>
      </c>
      <c r="CZ319">
        <f t="shared" si="40"/>
        <v>27.11</v>
      </c>
      <c r="DA319">
        <f t="shared" si="41"/>
        <v>5.15</v>
      </c>
      <c r="DB319">
        <v>0</v>
      </c>
    </row>
    <row r="320" spans="1:106" x14ac:dyDescent="0.2">
      <c r="A320">
        <f>ROW(Source!A133)</f>
        <v>133</v>
      </c>
      <c r="B320">
        <v>39612629</v>
      </c>
      <c r="C320">
        <v>39613002</v>
      </c>
      <c r="D320">
        <v>36883772</v>
      </c>
      <c r="E320">
        <v>1</v>
      </c>
      <c r="F320">
        <v>1</v>
      </c>
      <c r="G320">
        <v>1</v>
      </c>
      <c r="H320">
        <v>2</v>
      </c>
      <c r="I320" t="s">
        <v>619</v>
      </c>
      <c r="J320" t="s">
        <v>620</v>
      </c>
      <c r="K320" t="s">
        <v>621</v>
      </c>
      <c r="L320">
        <v>1368</v>
      </c>
      <c r="N320">
        <v>1011</v>
      </c>
      <c r="O320" t="s">
        <v>484</v>
      </c>
      <c r="P320" t="s">
        <v>484</v>
      </c>
      <c r="Q320">
        <v>1</v>
      </c>
      <c r="W320">
        <v>0</v>
      </c>
      <c r="X320">
        <v>917635847</v>
      </c>
      <c r="Y320">
        <v>28.712499999999999</v>
      </c>
      <c r="AA320">
        <v>0</v>
      </c>
      <c r="AB320">
        <v>515.52</v>
      </c>
      <c r="AC320">
        <v>13.5</v>
      </c>
      <c r="AD320">
        <v>0</v>
      </c>
      <c r="AE320">
        <v>0</v>
      </c>
      <c r="AF320">
        <v>100.1</v>
      </c>
      <c r="AG320">
        <v>13.5</v>
      </c>
      <c r="AH320">
        <v>0</v>
      </c>
      <c r="AI320">
        <v>1</v>
      </c>
      <c r="AJ320">
        <v>5.15</v>
      </c>
      <c r="AK320">
        <v>1</v>
      </c>
      <c r="AL320">
        <v>1</v>
      </c>
      <c r="AN320">
        <v>0</v>
      </c>
      <c r="AO320">
        <v>1</v>
      </c>
      <c r="AP320">
        <v>1</v>
      </c>
      <c r="AQ320">
        <v>0</v>
      </c>
      <c r="AR320">
        <v>0</v>
      </c>
      <c r="AS320" t="s">
        <v>3</v>
      </c>
      <c r="AT320">
        <v>22.97</v>
      </c>
      <c r="AU320" t="s">
        <v>17</v>
      </c>
      <c r="AV320">
        <v>0</v>
      </c>
      <c r="AW320">
        <v>2</v>
      </c>
      <c r="AX320">
        <v>39613022</v>
      </c>
      <c r="AY320">
        <v>1</v>
      </c>
      <c r="AZ320">
        <v>0</v>
      </c>
      <c r="BA320">
        <v>309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Y320*Source!I133</f>
        <v>6.4890249999999998</v>
      </c>
      <c r="CY320">
        <f t="shared" si="39"/>
        <v>515.52</v>
      </c>
      <c r="CZ320">
        <f t="shared" si="40"/>
        <v>100.1</v>
      </c>
      <c r="DA320">
        <f t="shared" si="41"/>
        <v>5.15</v>
      </c>
      <c r="DB320">
        <v>0</v>
      </c>
    </row>
    <row r="321" spans="1:106" x14ac:dyDescent="0.2">
      <c r="A321">
        <f>ROW(Source!A133)</f>
        <v>133</v>
      </c>
      <c r="B321">
        <v>39612629</v>
      </c>
      <c r="C321">
        <v>39613002</v>
      </c>
      <c r="D321">
        <v>36801792</v>
      </c>
      <c r="E321">
        <v>1</v>
      </c>
      <c r="F321">
        <v>1</v>
      </c>
      <c r="G321">
        <v>1</v>
      </c>
      <c r="H321">
        <v>3</v>
      </c>
      <c r="I321" t="s">
        <v>549</v>
      </c>
      <c r="J321" t="s">
        <v>550</v>
      </c>
      <c r="K321" t="s">
        <v>551</v>
      </c>
      <c r="L321">
        <v>1339</v>
      </c>
      <c r="N321">
        <v>1007</v>
      </c>
      <c r="O321" t="s">
        <v>28</v>
      </c>
      <c r="P321" t="s">
        <v>28</v>
      </c>
      <c r="Q321">
        <v>1</v>
      </c>
      <c r="W321">
        <v>0</v>
      </c>
      <c r="X321">
        <v>-1660354250</v>
      </c>
      <c r="Y321">
        <v>3.3</v>
      </c>
      <c r="AA321">
        <v>12.57</v>
      </c>
      <c r="AB321">
        <v>0</v>
      </c>
      <c r="AC321">
        <v>0</v>
      </c>
      <c r="AD321">
        <v>0</v>
      </c>
      <c r="AE321">
        <v>2.44</v>
      </c>
      <c r="AF321">
        <v>0</v>
      </c>
      <c r="AG321">
        <v>0</v>
      </c>
      <c r="AH321">
        <v>0</v>
      </c>
      <c r="AI321">
        <v>5.15</v>
      </c>
      <c r="AJ321">
        <v>1</v>
      </c>
      <c r="AK321">
        <v>1</v>
      </c>
      <c r="AL321">
        <v>1</v>
      </c>
      <c r="AN321">
        <v>0</v>
      </c>
      <c r="AO321">
        <v>1</v>
      </c>
      <c r="AP321">
        <v>0</v>
      </c>
      <c r="AQ321">
        <v>0</v>
      </c>
      <c r="AR321">
        <v>0</v>
      </c>
      <c r="AS321" t="s">
        <v>3</v>
      </c>
      <c r="AT321">
        <v>3.3</v>
      </c>
      <c r="AU321" t="s">
        <v>3</v>
      </c>
      <c r="AV321">
        <v>0</v>
      </c>
      <c r="AW321">
        <v>2</v>
      </c>
      <c r="AX321">
        <v>39613023</v>
      </c>
      <c r="AY321">
        <v>1</v>
      </c>
      <c r="AZ321">
        <v>0</v>
      </c>
      <c r="BA321">
        <v>310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Y321*Source!I133</f>
        <v>0.74580000000000002</v>
      </c>
      <c r="CY321">
        <f>AA321</f>
        <v>12.57</v>
      </c>
      <c r="CZ321">
        <f>AE321</f>
        <v>2.44</v>
      </c>
      <c r="DA321">
        <f>AI321</f>
        <v>5.15</v>
      </c>
      <c r="DB321">
        <v>0</v>
      </c>
    </row>
    <row r="322" spans="1:106" x14ac:dyDescent="0.2">
      <c r="A322">
        <f>ROW(Source!A133)</f>
        <v>133</v>
      </c>
      <c r="B322">
        <v>39612629</v>
      </c>
      <c r="C322">
        <v>39613002</v>
      </c>
      <c r="D322">
        <v>36832948</v>
      </c>
      <c r="E322">
        <v>1</v>
      </c>
      <c r="F322">
        <v>1</v>
      </c>
      <c r="G322">
        <v>1</v>
      </c>
      <c r="H322">
        <v>3</v>
      </c>
      <c r="I322" t="s">
        <v>622</v>
      </c>
      <c r="J322" t="s">
        <v>623</v>
      </c>
      <c r="K322" t="s">
        <v>624</v>
      </c>
      <c r="L322">
        <v>1327</v>
      </c>
      <c r="N322">
        <v>1005</v>
      </c>
      <c r="O322" t="s">
        <v>558</v>
      </c>
      <c r="P322" t="s">
        <v>558</v>
      </c>
      <c r="Q322">
        <v>1</v>
      </c>
      <c r="W322">
        <v>0</v>
      </c>
      <c r="X322">
        <v>-1963914880</v>
      </c>
      <c r="Y322">
        <v>0.22</v>
      </c>
      <c r="AA322">
        <v>29.41</v>
      </c>
      <c r="AB322">
        <v>0</v>
      </c>
      <c r="AC322">
        <v>0</v>
      </c>
      <c r="AD322">
        <v>0</v>
      </c>
      <c r="AE322">
        <v>5.71</v>
      </c>
      <c r="AF322">
        <v>0</v>
      </c>
      <c r="AG322">
        <v>0</v>
      </c>
      <c r="AH322">
        <v>0</v>
      </c>
      <c r="AI322">
        <v>5.15</v>
      </c>
      <c r="AJ322">
        <v>1</v>
      </c>
      <c r="AK322">
        <v>1</v>
      </c>
      <c r="AL322">
        <v>1</v>
      </c>
      <c r="AN322">
        <v>0</v>
      </c>
      <c r="AO322">
        <v>1</v>
      </c>
      <c r="AP322">
        <v>0</v>
      </c>
      <c r="AQ322">
        <v>0</v>
      </c>
      <c r="AR322">
        <v>0</v>
      </c>
      <c r="AS322" t="s">
        <v>3</v>
      </c>
      <c r="AT322">
        <v>0.22</v>
      </c>
      <c r="AU322" t="s">
        <v>3</v>
      </c>
      <c r="AV322">
        <v>0</v>
      </c>
      <c r="AW322">
        <v>2</v>
      </c>
      <c r="AX322">
        <v>39613024</v>
      </c>
      <c r="AY322">
        <v>1</v>
      </c>
      <c r="AZ322">
        <v>0</v>
      </c>
      <c r="BA322">
        <v>311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Y322*Source!I133</f>
        <v>4.972E-2</v>
      </c>
      <c r="CY322">
        <f>AA322</f>
        <v>29.41</v>
      </c>
      <c r="CZ322">
        <f>AE322</f>
        <v>5.71</v>
      </c>
      <c r="DA322">
        <f>AI322</f>
        <v>5.15</v>
      </c>
      <c r="DB322">
        <v>0</v>
      </c>
    </row>
    <row r="323" spans="1:106" x14ac:dyDescent="0.2">
      <c r="A323">
        <f>ROW(Source!A133)</f>
        <v>133</v>
      </c>
      <c r="B323">
        <v>39612629</v>
      </c>
      <c r="C323">
        <v>39613002</v>
      </c>
      <c r="D323">
        <v>36868756</v>
      </c>
      <c r="E323">
        <v>1</v>
      </c>
      <c r="F323">
        <v>1</v>
      </c>
      <c r="G323">
        <v>1</v>
      </c>
      <c r="H323">
        <v>3</v>
      </c>
      <c r="I323" t="s">
        <v>217</v>
      </c>
      <c r="J323" t="s">
        <v>219</v>
      </c>
      <c r="K323" t="s">
        <v>218</v>
      </c>
      <c r="L323">
        <v>1302</v>
      </c>
      <c r="N323">
        <v>1003</v>
      </c>
      <c r="O323" t="s">
        <v>209</v>
      </c>
      <c r="P323" t="s">
        <v>209</v>
      </c>
      <c r="Q323">
        <v>10</v>
      </c>
      <c r="W323">
        <v>0</v>
      </c>
      <c r="X323">
        <v>1290405524</v>
      </c>
      <c r="Y323">
        <v>100.7</v>
      </c>
      <c r="AA323">
        <v>3376.86</v>
      </c>
      <c r="AB323">
        <v>0</v>
      </c>
      <c r="AC323">
        <v>0</v>
      </c>
      <c r="AD323">
        <v>0</v>
      </c>
      <c r="AE323">
        <v>655.7</v>
      </c>
      <c r="AF323">
        <v>0</v>
      </c>
      <c r="AG323">
        <v>0</v>
      </c>
      <c r="AH323">
        <v>0</v>
      </c>
      <c r="AI323">
        <v>5.15</v>
      </c>
      <c r="AJ323">
        <v>1</v>
      </c>
      <c r="AK323">
        <v>1</v>
      </c>
      <c r="AL323">
        <v>1</v>
      </c>
      <c r="AN323">
        <v>0</v>
      </c>
      <c r="AO323">
        <v>0</v>
      </c>
      <c r="AP323">
        <v>0</v>
      </c>
      <c r="AQ323">
        <v>0</v>
      </c>
      <c r="AR323">
        <v>0</v>
      </c>
      <c r="AS323" t="s">
        <v>3</v>
      </c>
      <c r="AT323">
        <v>100.7</v>
      </c>
      <c r="AU323" t="s">
        <v>3</v>
      </c>
      <c r="AV323">
        <v>0</v>
      </c>
      <c r="AW323">
        <v>1</v>
      </c>
      <c r="AX323">
        <v>-1</v>
      </c>
      <c r="AY323">
        <v>0</v>
      </c>
      <c r="AZ323">
        <v>0</v>
      </c>
      <c r="BA323" t="s">
        <v>3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Y323*Source!I133</f>
        <v>22.758200000000002</v>
      </c>
      <c r="CY323">
        <f>AA323</f>
        <v>3376.86</v>
      </c>
      <c r="CZ323">
        <f>AE323</f>
        <v>655.7</v>
      </c>
      <c r="DA323">
        <f>AI323</f>
        <v>5.15</v>
      </c>
      <c r="DB323">
        <v>0</v>
      </c>
    </row>
    <row r="324" spans="1:106" x14ac:dyDescent="0.2">
      <c r="A324">
        <f>ROW(Source!A133)</f>
        <v>133</v>
      </c>
      <c r="B324">
        <v>39612629</v>
      </c>
      <c r="C324">
        <v>39613002</v>
      </c>
      <c r="D324">
        <v>36797405</v>
      </c>
      <c r="E324">
        <v>17</v>
      </c>
      <c r="F324">
        <v>1</v>
      </c>
      <c r="G324">
        <v>1</v>
      </c>
      <c r="H324">
        <v>3</v>
      </c>
      <c r="I324" t="s">
        <v>204</v>
      </c>
      <c r="J324" t="s">
        <v>3</v>
      </c>
      <c r="K324" t="s">
        <v>205</v>
      </c>
      <c r="L324">
        <v>1301</v>
      </c>
      <c r="N324">
        <v>1003</v>
      </c>
      <c r="O324" t="s">
        <v>92</v>
      </c>
      <c r="P324" t="s">
        <v>92</v>
      </c>
      <c r="Q324">
        <v>1</v>
      </c>
      <c r="W324">
        <v>0</v>
      </c>
      <c r="X324">
        <v>1990328174</v>
      </c>
      <c r="Y324">
        <v>1007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5.15</v>
      </c>
      <c r="AJ324">
        <v>1</v>
      </c>
      <c r="AK324">
        <v>1</v>
      </c>
      <c r="AL324">
        <v>1</v>
      </c>
      <c r="AN324">
        <v>0</v>
      </c>
      <c r="AO324">
        <v>0</v>
      </c>
      <c r="AP324">
        <v>0</v>
      </c>
      <c r="AQ324">
        <v>0</v>
      </c>
      <c r="AR324">
        <v>0</v>
      </c>
      <c r="AS324" t="s">
        <v>3</v>
      </c>
      <c r="AT324">
        <v>1007</v>
      </c>
      <c r="AU324" t="s">
        <v>3</v>
      </c>
      <c r="AV324">
        <v>0</v>
      </c>
      <c r="AW324">
        <v>2</v>
      </c>
      <c r="AX324">
        <v>39613025</v>
      </c>
      <c r="AY324">
        <v>1</v>
      </c>
      <c r="AZ324">
        <v>0</v>
      </c>
      <c r="BA324">
        <v>312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Y324*Source!I133</f>
        <v>227.58199999999999</v>
      </c>
      <c r="CY324">
        <f>AA324</f>
        <v>0</v>
      </c>
      <c r="CZ324">
        <f>AE324</f>
        <v>0</v>
      </c>
      <c r="DA324">
        <f>AI324</f>
        <v>5.15</v>
      </c>
      <c r="DB324">
        <v>0</v>
      </c>
    </row>
    <row r="325" spans="1:106" x14ac:dyDescent="0.2">
      <c r="A325">
        <f>ROW(Source!A138)</f>
        <v>138</v>
      </c>
      <c r="B325">
        <v>39612628</v>
      </c>
      <c r="C325">
        <v>39613028</v>
      </c>
      <c r="D325">
        <v>37071037</v>
      </c>
      <c r="E325">
        <v>1</v>
      </c>
      <c r="F325">
        <v>1</v>
      </c>
      <c r="G325">
        <v>1</v>
      </c>
      <c r="H325">
        <v>1</v>
      </c>
      <c r="I325" t="s">
        <v>625</v>
      </c>
      <c r="J325" t="s">
        <v>3</v>
      </c>
      <c r="K325" t="s">
        <v>626</v>
      </c>
      <c r="L325">
        <v>1191</v>
      </c>
      <c r="N325">
        <v>1013</v>
      </c>
      <c r="O325" t="s">
        <v>474</v>
      </c>
      <c r="P325" t="s">
        <v>474</v>
      </c>
      <c r="Q325">
        <v>1</v>
      </c>
      <c r="W325">
        <v>0</v>
      </c>
      <c r="X325">
        <v>1069510174</v>
      </c>
      <c r="Y325">
        <v>8.6020000000000003</v>
      </c>
      <c r="AA325">
        <v>0</v>
      </c>
      <c r="AB325">
        <v>0</v>
      </c>
      <c r="AC325">
        <v>0</v>
      </c>
      <c r="AD325">
        <v>9.6199999999999992</v>
      </c>
      <c r="AE325">
        <v>0</v>
      </c>
      <c r="AF325">
        <v>0</v>
      </c>
      <c r="AG325">
        <v>0</v>
      </c>
      <c r="AH325">
        <v>9.6199999999999992</v>
      </c>
      <c r="AI325">
        <v>1</v>
      </c>
      <c r="AJ325">
        <v>1</v>
      </c>
      <c r="AK325">
        <v>1</v>
      </c>
      <c r="AL325">
        <v>1</v>
      </c>
      <c r="AN325">
        <v>0</v>
      </c>
      <c r="AO325">
        <v>1</v>
      </c>
      <c r="AP325">
        <v>1</v>
      </c>
      <c r="AQ325">
        <v>0</v>
      </c>
      <c r="AR325">
        <v>0</v>
      </c>
      <c r="AS325" t="s">
        <v>3</v>
      </c>
      <c r="AT325">
        <v>7.48</v>
      </c>
      <c r="AU325" t="s">
        <v>18</v>
      </c>
      <c r="AV325">
        <v>1</v>
      </c>
      <c r="AW325">
        <v>2</v>
      </c>
      <c r="AX325">
        <v>39613040</v>
      </c>
      <c r="AY325">
        <v>1</v>
      </c>
      <c r="AZ325">
        <v>0</v>
      </c>
      <c r="BA325">
        <v>313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Y325*Source!I138</f>
        <v>43.010000000000005</v>
      </c>
      <c r="CY325">
        <f>AD325</f>
        <v>9.6199999999999992</v>
      </c>
      <c r="CZ325">
        <f>AH325</f>
        <v>9.6199999999999992</v>
      </c>
      <c r="DA325">
        <f>AL325</f>
        <v>1</v>
      </c>
      <c r="DB325">
        <v>0</v>
      </c>
    </row>
    <row r="326" spans="1:106" x14ac:dyDescent="0.2">
      <c r="A326">
        <f>ROW(Source!A138)</f>
        <v>138</v>
      </c>
      <c r="B326">
        <v>39612628</v>
      </c>
      <c r="C326">
        <v>39613028</v>
      </c>
      <c r="D326">
        <v>37064876</v>
      </c>
      <c r="E326">
        <v>1</v>
      </c>
      <c r="F326">
        <v>1</v>
      </c>
      <c r="G326">
        <v>1</v>
      </c>
      <c r="H326">
        <v>1</v>
      </c>
      <c r="I326" t="s">
        <v>479</v>
      </c>
      <c r="J326" t="s">
        <v>3</v>
      </c>
      <c r="K326" t="s">
        <v>480</v>
      </c>
      <c r="L326">
        <v>1191</v>
      </c>
      <c r="N326">
        <v>1013</v>
      </c>
      <c r="O326" t="s">
        <v>474</v>
      </c>
      <c r="P326" t="s">
        <v>474</v>
      </c>
      <c r="Q326">
        <v>1</v>
      </c>
      <c r="W326">
        <v>0</v>
      </c>
      <c r="X326">
        <v>-1417349443</v>
      </c>
      <c r="Y326">
        <v>0.04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1</v>
      </c>
      <c r="AJ326">
        <v>1</v>
      </c>
      <c r="AK326">
        <v>1</v>
      </c>
      <c r="AL326">
        <v>1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3</v>
      </c>
      <c r="AT326">
        <v>0.04</v>
      </c>
      <c r="AU326" t="s">
        <v>3</v>
      </c>
      <c r="AV326">
        <v>2</v>
      </c>
      <c r="AW326">
        <v>2</v>
      </c>
      <c r="AX326">
        <v>39613041</v>
      </c>
      <c r="AY326">
        <v>1</v>
      </c>
      <c r="AZ326">
        <v>2048</v>
      </c>
      <c r="BA326">
        <v>314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Y326*Source!I138</f>
        <v>0.2</v>
      </c>
      <c r="CY326">
        <f>AD326</f>
        <v>0</v>
      </c>
      <c r="CZ326">
        <f>AH326</f>
        <v>0</v>
      </c>
      <c r="DA326">
        <f>AL326</f>
        <v>1</v>
      </c>
      <c r="DB326">
        <v>0</v>
      </c>
    </row>
    <row r="327" spans="1:106" x14ac:dyDescent="0.2">
      <c r="A327">
        <f>ROW(Source!A138)</f>
        <v>138</v>
      </c>
      <c r="B327">
        <v>39612628</v>
      </c>
      <c r="C327">
        <v>39613028</v>
      </c>
      <c r="D327">
        <v>36882159</v>
      </c>
      <c r="E327">
        <v>1</v>
      </c>
      <c r="F327">
        <v>1</v>
      </c>
      <c r="G327">
        <v>1</v>
      </c>
      <c r="H327">
        <v>2</v>
      </c>
      <c r="I327" t="s">
        <v>509</v>
      </c>
      <c r="J327" t="s">
        <v>510</v>
      </c>
      <c r="K327" t="s">
        <v>511</v>
      </c>
      <c r="L327">
        <v>1368</v>
      </c>
      <c r="N327">
        <v>1011</v>
      </c>
      <c r="O327" t="s">
        <v>484</v>
      </c>
      <c r="P327" t="s">
        <v>484</v>
      </c>
      <c r="Q327">
        <v>1</v>
      </c>
      <c r="W327">
        <v>0</v>
      </c>
      <c r="X327">
        <v>-1718674368</v>
      </c>
      <c r="Y327">
        <v>2.5000000000000001E-2</v>
      </c>
      <c r="AA327">
        <v>0</v>
      </c>
      <c r="AB327">
        <v>111.99</v>
      </c>
      <c r="AC327">
        <v>13.5</v>
      </c>
      <c r="AD327">
        <v>0</v>
      </c>
      <c r="AE327">
        <v>0</v>
      </c>
      <c r="AF327">
        <v>111.99</v>
      </c>
      <c r="AG327">
        <v>13.5</v>
      </c>
      <c r="AH327">
        <v>0</v>
      </c>
      <c r="AI327">
        <v>1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1</v>
      </c>
      <c r="AQ327">
        <v>0</v>
      </c>
      <c r="AR327">
        <v>0</v>
      </c>
      <c r="AS327" t="s">
        <v>3</v>
      </c>
      <c r="AT327">
        <v>0.02</v>
      </c>
      <c r="AU327" t="s">
        <v>17</v>
      </c>
      <c r="AV327">
        <v>0</v>
      </c>
      <c r="AW327">
        <v>2</v>
      </c>
      <c r="AX327">
        <v>39613042</v>
      </c>
      <c r="AY327">
        <v>1</v>
      </c>
      <c r="AZ327">
        <v>0</v>
      </c>
      <c r="BA327">
        <v>315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Y327*Source!I138</f>
        <v>0.125</v>
      </c>
      <c r="CY327">
        <f>AB327</f>
        <v>111.99</v>
      </c>
      <c r="CZ327">
        <f>AF327</f>
        <v>111.99</v>
      </c>
      <c r="DA327">
        <f>AJ327</f>
        <v>1</v>
      </c>
      <c r="DB327">
        <v>0</v>
      </c>
    </row>
    <row r="328" spans="1:106" x14ac:dyDescent="0.2">
      <c r="A328">
        <f>ROW(Source!A138)</f>
        <v>138</v>
      </c>
      <c r="B328">
        <v>39612628</v>
      </c>
      <c r="C328">
        <v>39613028</v>
      </c>
      <c r="D328">
        <v>36883554</v>
      </c>
      <c r="E328">
        <v>1</v>
      </c>
      <c r="F328">
        <v>1</v>
      </c>
      <c r="G328">
        <v>1</v>
      </c>
      <c r="H328">
        <v>2</v>
      </c>
      <c r="I328" t="s">
        <v>504</v>
      </c>
      <c r="J328" t="s">
        <v>505</v>
      </c>
      <c r="K328" t="s">
        <v>506</v>
      </c>
      <c r="L328">
        <v>1368</v>
      </c>
      <c r="N328">
        <v>1011</v>
      </c>
      <c r="O328" t="s">
        <v>484</v>
      </c>
      <c r="P328" t="s">
        <v>484</v>
      </c>
      <c r="Q328">
        <v>1</v>
      </c>
      <c r="W328">
        <v>0</v>
      </c>
      <c r="X328">
        <v>1372534845</v>
      </c>
      <c r="Y328">
        <v>2.5000000000000001E-2</v>
      </c>
      <c r="AA328">
        <v>0</v>
      </c>
      <c r="AB328">
        <v>65.709999999999994</v>
      </c>
      <c r="AC328">
        <v>11.6</v>
      </c>
      <c r="AD328">
        <v>0</v>
      </c>
      <c r="AE328">
        <v>0</v>
      </c>
      <c r="AF328">
        <v>65.709999999999994</v>
      </c>
      <c r="AG328">
        <v>11.6</v>
      </c>
      <c r="AH328">
        <v>0</v>
      </c>
      <c r="AI328">
        <v>1</v>
      </c>
      <c r="AJ328">
        <v>1</v>
      </c>
      <c r="AK328">
        <v>1</v>
      </c>
      <c r="AL328">
        <v>1</v>
      </c>
      <c r="AN328">
        <v>0</v>
      </c>
      <c r="AO328">
        <v>1</v>
      </c>
      <c r="AP328">
        <v>1</v>
      </c>
      <c r="AQ328">
        <v>0</v>
      </c>
      <c r="AR328">
        <v>0</v>
      </c>
      <c r="AS328" t="s">
        <v>3</v>
      </c>
      <c r="AT328">
        <v>0.02</v>
      </c>
      <c r="AU328" t="s">
        <v>17</v>
      </c>
      <c r="AV328">
        <v>0</v>
      </c>
      <c r="AW328">
        <v>2</v>
      </c>
      <c r="AX328">
        <v>39613043</v>
      </c>
      <c r="AY328">
        <v>1</v>
      </c>
      <c r="AZ328">
        <v>0</v>
      </c>
      <c r="BA328">
        <v>316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Y328*Source!I138</f>
        <v>0.125</v>
      </c>
      <c r="CY328">
        <f>AB328</f>
        <v>65.709999999999994</v>
      </c>
      <c r="CZ328">
        <f>AF328</f>
        <v>65.709999999999994</v>
      </c>
      <c r="DA328">
        <f>AJ328</f>
        <v>1</v>
      </c>
      <c r="DB328">
        <v>0</v>
      </c>
    </row>
    <row r="329" spans="1:106" x14ac:dyDescent="0.2">
      <c r="A329">
        <f>ROW(Source!A138)</f>
        <v>138</v>
      </c>
      <c r="B329">
        <v>39612628</v>
      </c>
      <c r="C329">
        <v>39613028</v>
      </c>
      <c r="D329">
        <v>36883858</v>
      </c>
      <c r="E329">
        <v>1</v>
      </c>
      <c r="F329">
        <v>1</v>
      </c>
      <c r="G329">
        <v>1</v>
      </c>
      <c r="H329">
        <v>2</v>
      </c>
      <c r="I329" t="s">
        <v>627</v>
      </c>
      <c r="J329" t="s">
        <v>628</v>
      </c>
      <c r="K329" t="s">
        <v>629</v>
      </c>
      <c r="L329">
        <v>1368</v>
      </c>
      <c r="N329">
        <v>1011</v>
      </c>
      <c r="O329" t="s">
        <v>484</v>
      </c>
      <c r="P329" t="s">
        <v>484</v>
      </c>
      <c r="Q329">
        <v>1</v>
      </c>
      <c r="W329">
        <v>0</v>
      </c>
      <c r="X329">
        <v>-353815937</v>
      </c>
      <c r="Y329">
        <v>0.38750000000000001</v>
      </c>
      <c r="AA329">
        <v>0</v>
      </c>
      <c r="AB329">
        <v>8.1</v>
      </c>
      <c r="AC329">
        <v>0</v>
      </c>
      <c r="AD329">
        <v>0</v>
      </c>
      <c r="AE329">
        <v>0</v>
      </c>
      <c r="AF329">
        <v>8.1</v>
      </c>
      <c r="AG329">
        <v>0</v>
      </c>
      <c r="AH329">
        <v>0</v>
      </c>
      <c r="AI329">
        <v>1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1</v>
      </c>
      <c r="AQ329">
        <v>0</v>
      </c>
      <c r="AR329">
        <v>0</v>
      </c>
      <c r="AS329" t="s">
        <v>3</v>
      </c>
      <c r="AT329">
        <v>0.31</v>
      </c>
      <c r="AU329" t="s">
        <v>17</v>
      </c>
      <c r="AV329">
        <v>0</v>
      </c>
      <c r="AW329">
        <v>2</v>
      </c>
      <c r="AX329">
        <v>39613044</v>
      </c>
      <c r="AY329">
        <v>1</v>
      </c>
      <c r="AZ329">
        <v>0</v>
      </c>
      <c r="BA329">
        <v>317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Y329*Source!I138</f>
        <v>1.9375</v>
      </c>
      <c r="CY329">
        <f>AB329</f>
        <v>8.1</v>
      </c>
      <c r="CZ329">
        <f>AF329</f>
        <v>8.1</v>
      </c>
      <c r="DA329">
        <f>AJ329</f>
        <v>1</v>
      </c>
      <c r="DB329">
        <v>0</v>
      </c>
    </row>
    <row r="330" spans="1:106" x14ac:dyDescent="0.2">
      <c r="A330">
        <f>ROW(Source!A138)</f>
        <v>138</v>
      </c>
      <c r="B330">
        <v>39612628</v>
      </c>
      <c r="C330">
        <v>39613028</v>
      </c>
      <c r="D330">
        <v>36803269</v>
      </c>
      <c r="E330">
        <v>1</v>
      </c>
      <c r="F330">
        <v>1</v>
      </c>
      <c r="G330">
        <v>1</v>
      </c>
      <c r="H330">
        <v>3</v>
      </c>
      <c r="I330" t="s">
        <v>630</v>
      </c>
      <c r="J330" t="s">
        <v>631</v>
      </c>
      <c r="K330" t="s">
        <v>632</v>
      </c>
      <c r="L330">
        <v>1348</v>
      </c>
      <c r="N330">
        <v>1009</v>
      </c>
      <c r="O330" t="s">
        <v>104</v>
      </c>
      <c r="P330" t="s">
        <v>104</v>
      </c>
      <c r="Q330">
        <v>1000</v>
      </c>
      <c r="W330">
        <v>0</v>
      </c>
      <c r="X330">
        <v>-1068056325</v>
      </c>
      <c r="Y330">
        <v>1.8000000000000001E-4</v>
      </c>
      <c r="AA330">
        <v>10362</v>
      </c>
      <c r="AB330">
        <v>0</v>
      </c>
      <c r="AC330">
        <v>0</v>
      </c>
      <c r="AD330">
        <v>0</v>
      </c>
      <c r="AE330">
        <v>10362</v>
      </c>
      <c r="AF330">
        <v>0</v>
      </c>
      <c r="AG330">
        <v>0</v>
      </c>
      <c r="AH330">
        <v>0</v>
      </c>
      <c r="AI330">
        <v>1</v>
      </c>
      <c r="AJ330">
        <v>1</v>
      </c>
      <c r="AK330">
        <v>1</v>
      </c>
      <c r="AL330">
        <v>1</v>
      </c>
      <c r="AN330">
        <v>0</v>
      </c>
      <c r="AO330">
        <v>1</v>
      </c>
      <c r="AP330">
        <v>0</v>
      </c>
      <c r="AQ330">
        <v>0</v>
      </c>
      <c r="AR330">
        <v>0</v>
      </c>
      <c r="AS330" t="s">
        <v>3</v>
      </c>
      <c r="AT330">
        <v>1.8000000000000001E-4</v>
      </c>
      <c r="AU330" t="s">
        <v>3</v>
      </c>
      <c r="AV330">
        <v>0</v>
      </c>
      <c r="AW330">
        <v>2</v>
      </c>
      <c r="AX330">
        <v>39613045</v>
      </c>
      <c r="AY330">
        <v>1</v>
      </c>
      <c r="AZ330">
        <v>0</v>
      </c>
      <c r="BA330">
        <v>318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Y330*Source!I138</f>
        <v>9.0000000000000008E-4</v>
      </c>
      <c r="CY330">
        <f>AA330</f>
        <v>10362</v>
      </c>
      <c r="CZ330">
        <f>AE330</f>
        <v>10362</v>
      </c>
      <c r="DA330">
        <f>AI330</f>
        <v>1</v>
      </c>
      <c r="DB330">
        <v>0</v>
      </c>
    </row>
    <row r="331" spans="1:106" x14ac:dyDescent="0.2">
      <c r="A331">
        <f>ROW(Source!A138)</f>
        <v>138</v>
      </c>
      <c r="B331">
        <v>39612628</v>
      </c>
      <c r="C331">
        <v>39613028</v>
      </c>
      <c r="D331">
        <v>36807340</v>
      </c>
      <c r="E331">
        <v>1</v>
      </c>
      <c r="F331">
        <v>1</v>
      </c>
      <c r="G331">
        <v>1</v>
      </c>
      <c r="H331">
        <v>3</v>
      </c>
      <c r="I331" t="s">
        <v>485</v>
      </c>
      <c r="J331" t="s">
        <v>486</v>
      </c>
      <c r="K331" t="s">
        <v>487</v>
      </c>
      <c r="L331">
        <v>1339</v>
      </c>
      <c r="N331">
        <v>1007</v>
      </c>
      <c r="O331" t="s">
        <v>28</v>
      </c>
      <c r="P331" t="s">
        <v>28</v>
      </c>
      <c r="Q331">
        <v>1</v>
      </c>
      <c r="W331">
        <v>0</v>
      </c>
      <c r="X331">
        <v>-1019936957</v>
      </c>
      <c r="Y331">
        <v>5.0000000000000001E-3</v>
      </c>
      <c r="AA331">
        <v>485.9</v>
      </c>
      <c r="AB331">
        <v>0</v>
      </c>
      <c r="AC331">
        <v>0</v>
      </c>
      <c r="AD331">
        <v>0</v>
      </c>
      <c r="AE331">
        <v>485.9</v>
      </c>
      <c r="AF331">
        <v>0</v>
      </c>
      <c r="AG331">
        <v>0</v>
      </c>
      <c r="AH331">
        <v>0</v>
      </c>
      <c r="AI331">
        <v>1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3</v>
      </c>
      <c r="AT331">
        <v>5.0000000000000001E-3</v>
      </c>
      <c r="AU331" t="s">
        <v>3</v>
      </c>
      <c r="AV331">
        <v>0</v>
      </c>
      <c r="AW331">
        <v>2</v>
      </c>
      <c r="AX331">
        <v>39613046</v>
      </c>
      <c r="AY331">
        <v>1</v>
      </c>
      <c r="AZ331">
        <v>0</v>
      </c>
      <c r="BA331">
        <v>319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Y331*Source!I138</f>
        <v>2.5000000000000001E-2</v>
      </c>
      <c r="CY331">
        <f>AA331</f>
        <v>485.9</v>
      </c>
      <c r="CZ331">
        <f>AE331</f>
        <v>485.9</v>
      </c>
      <c r="DA331">
        <f>AI331</f>
        <v>1</v>
      </c>
      <c r="DB331">
        <v>0</v>
      </c>
    </row>
    <row r="332" spans="1:106" x14ac:dyDescent="0.2">
      <c r="A332">
        <f>ROW(Source!A138)</f>
        <v>138</v>
      </c>
      <c r="B332">
        <v>39612628</v>
      </c>
      <c r="C332">
        <v>39613028</v>
      </c>
      <c r="D332">
        <v>0</v>
      </c>
      <c r="E332">
        <v>0</v>
      </c>
      <c r="F332">
        <v>1</v>
      </c>
      <c r="G332">
        <v>1</v>
      </c>
      <c r="H332">
        <v>3</v>
      </c>
      <c r="I332" t="s">
        <v>228</v>
      </c>
      <c r="J332" t="s">
        <v>3</v>
      </c>
      <c r="K332" t="s">
        <v>229</v>
      </c>
      <c r="L332">
        <v>1371</v>
      </c>
      <c r="N332">
        <v>1013</v>
      </c>
      <c r="O332" t="s">
        <v>62</v>
      </c>
      <c r="P332" t="s">
        <v>62</v>
      </c>
      <c r="Q332">
        <v>1</v>
      </c>
      <c r="W332">
        <v>0</v>
      </c>
      <c r="X332">
        <v>-89075074</v>
      </c>
      <c r="Y332">
        <v>0.6</v>
      </c>
      <c r="AA332">
        <v>15254.24</v>
      </c>
      <c r="AB332">
        <v>0</v>
      </c>
      <c r="AC332">
        <v>0</v>
      </c>
      <c r="AD332">
        <v>0</v>
      </c>
      <c r="AE332">
        <v>15254.24</v>
      </c>
      <c r="AF332">
        <v>0</v>
      </c>
      <c r="AG332">
        <v>0</v>
      </c>
      <c r="AH332">
        <v>0</v>
      </c>
      <c r="AI332">
        <v>1</v>
      </c>
      <c r="AJ332">
        <v>1</v>
      </c>
      <c r="AK332">
        <v>1</v>
      </c>
      <c r="AL332">
        <v>1</v>
      </c>
      <c r="AN332">
        <v>0</v>
      </c>
      <c r="AO332">
        <v>0</v>
      </c>
      <c r="AP332">
        <v>0</v>
      </c>
      <c r="AQ332">
        <v>0</v>
      </c>
      <c r="AR332">
        <v>0</v>
      </c>
      <c r="AS332" t="s">
        <v>3</v>
      </c>
      <c r="AT332">
        <v>0.6</v>
      </c>
      <c r="AU332" t="s">
        <v>3</v>
      </c>
      <c r="AV332">
        <v>0</v>
      </c>
      <c r="AW332">
        <v>1</v>
      </c>
      <c r="AX332">
        <v>-1</v>
      </c>
      <c r="AY332">
        <v>0</v>
      </c>
      <c r="AZ332">
        <v>0</v>
      </c>
      <c r="BA332" t="s">
        <v>3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Y332*Source!I138</f>
        <v>3</v>
      </c>
      <c r="CY332">
        <f>AA332</f>
        <v>15254.24</v>
      </c>
      <c r="CZ332">
        <f>AE332</f>
        <v>15254.24</v>
      </c>
      <c r="DA332">
        <f>AI332</f>
        <v>1</v>
      </c>
      <c r="DB332">
        <v>0</v>
      </c>
    </row>
    <row r="333" spans="1:106" x14ac:dyDescent="0.2">
      <c r="A333">
        <f>ROW(Source!A138)</f>
        <v>138</v>
      </c>
      <c r="B333">
        <v>39612628</v>
      </c>
      <c r="C333">
        <v>39613028</v>
      </c>
      <c r="D333">
        <v>0</v>
      </c>
      <c r="E333">
        <v>0</v>
      </c>
      <c r="F333">
        <v>1</v>
      </c>
      <c r="G333">
        <v>1</v>
      </c>
      <c r="H333">
        <v>3</v>
      </c>
      <c r="I333" t="s">
        <v>228</v>
      </c>
      <c r="J333" t="s">
        <v>3</v>
      </c>
      <c r="K333" t="s">
        <v>233</v>
      </c>
      <c r="L333">
        <v>1371</v>
      </c>
      <c r="N333">
        <v>1013</v>
      </c>
      <c r="O333" t="s">
        <v>62</v>
      </c>
      <c r="P333" t="s">
        <v>62</v>
      </c>
      <c r="Q333">
        <v>1</v>
      </c>
      <c r="W333">
        <v>0</v>
      </c>
      <c r="X333">
        <v>2038583998</v>
      </c>
      <c r="Y333">
        <v>0.4</v>
      </c>
      <c r="AA333">
        <v>11016.95</v>
      </c>
      <c r="AB333">
        <v>0</v>
      </c>
      <c r="AC333">
        <v>0</v>
      </c>
      <c r="AD333">
        <v>0</v>
      </c>
      <c r="AE333">
        <v>11016.95</v>
      </c>
      <c r="AF333">
        <v>0</v>
      </c>
      <c r="AG333">
        <v>0</v>
      </c>
      <c r="AH333">
        <v>0</v>
      </c>
      <c r="AI333">
        <v>1</v>
      </c>
      <c r="AJ333">
        <v>1</v>
      </c>
      <c r="AK333">
        <v>1</v>
      </c>
      <c r="AL333">
        <v>1</v>
      </c>
      <c r="AN333">
        <v>0</v>
      </c>
      <c r="AO333">
        <v>0</v>
      </c>
      <c r="AP333">
        <v>0</v>
      </c>
      <c r="AQ333">
        <v>0</v>
      </c>
      <c r="AR333">
        <v>0</v>
      </c>
      <c r="AS333" t="s">
        <v>3</v>
      </c>
      <c r="AT333">
        <v>0.4</v>
      </c>
      <c r="AU333" t="s">
        <v>3</v>
      </c>
      <c r="AV333">
        <v>0</v>
      </c>
      <c r="AW333">
        <v>1</v>
      </c>
      <c r="AX333">
        <v>-1</v>
      </c>
      <c r="AY333">
        <v>0</v>
      </c>
      <c r="AZ333">
        <v>0</v>
      </c>
      <c r="BA333" t="s">
        <v>3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Y333*Source!I138</f>
        <v>2</v>
      </c>
      <c r="CY333">
        <f>AA333</f>
        <v>11016.95</v>
      </c>
      <c r="CZ333">
        <f>AE333</f>
        <v>11016.95</v>
      </c>
      <c r="DA333">
        <f>AI333</f>
        <v>1</v>
      </c>
      <c r="DB333">
        <v>0</v>
      </c>
    </row>
    <row r="334" spans="1:106" x14ac:dyDescent="0.2">
      <c r="A334">
        <f>ROW(Source!A139)</f>
        <v>139</v>
      </c>
      <c r="B334">
        <v>39612629</v>
      </c>
      <c r="C334">
        <v>39613028</v>
      </c>
      <c r="D334">
        <v>37071037</v>
      </c>
      <c r="E334">
        <v>1</v>
      </c>
      <c r="F334">
        <v>1</v>
      </c>
      <c r="G334">
        <v>1</v>
      </c>
      <c r="H334">
        <v>1</v>
      </c>
      <c r="I334" t="s">
        <v>625</v>
      </c>
      <c r="J334" t="s">
        <v>3</v>
      </c>
      <c r="K334" t="s">
        <v>626</v>
      </c>
      <c r="L334">
        <v>1191</v>
      </c>
      <c r="N334">
        <v>1013</v>
      </c>
      <c r="O334" t="s">
        <v>474</v>
      </c>
      <c r="P334" t="s">
        <v>474</v>
      </c>
      <c r="Q334">
        <v>1</v>
      </c>
      <c r="W334">
        <v>0</v>
      </c>
      <c r="X334">
        <v>1069510174</v>
      </c>
      <c r="Y334">
        <v>8.6020000000000003</v>
      </c>
      <c r="AA334">
        <v>0</v>
      </c>
      <c r="AB334">
        <v>0</v>
      </c>
      <c r="AC334">
        <v>0</v>
      </c>
      <c r="AD334">
        <v>49.54</v>
      </c>
      <c r="AE334">
        <v>0</v>
      </c>
      <c r="AF334">
        <v>0</v>
      </c>
      <c r="AG334">
        <v>0</v>
      </c>
      <c r="AH334">
        <v>9.6199999999999992</v>
      </c>
      <c r="AI334">
        <v>1</v>
      </c>
      <c r="AJ334">
        <v>1</v>
      </c>
      <c r="AK334">
        <v>1</v>
      </c>
      <c r="AL334">
        <v>5.15</v>
      </c>
      <c r="AN334">
        <v>0</v>
      </c>
      <c r="AO334">
        <v>1</v>
      </c>
      <c r="AP334">
        <v>1</v>
      </c>
      <c r="AQ334">
        <v>0</v>
      </c>
      <c r="AR334">
        <v>0</v>
      </c>
      <c r="AS334" t="s">
        <v>3</v>
      </c>
      <c r="AT334">
        <v>7.48</v>
      </c>
      <c r="AU334" t="s">
        <v>18</v>
      </c>
      <c r="AV334">
        <v>1</v>
      </c>
      <c r="AW334">
        <v>2</v>
      </c>
      <c r="AX334">
        <v>39613040</v>
      </c>
      <c r="AY334">
        <v>1</v>
      </c>
      <c r="AZ334">
        <v>0</v>
      </c>
      <c r="BA334">
        <v>321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Y334*Source!I139</f>
        <v>43.010000000000005</v>
      </c>
      <c r="CY334">
        <f>AD334</f>
        <v>49.54</v>
      </c>
      <c r="CZ334">
        <f>AH334</f>
        <v>9.6199999999999992</v>
      </c>
      <c r="DA334">
        <f>AL334</f>
        <v>5.15</v>
      </c>
      <c r="DB334">
        <v>0</v>
      </c>
    </row>
    <row r="335" spans="1:106" x14ac:dyDescent="0.2">
      <c r="A335">
        <f>ROW(Source!A139)</f>
        <v>139</v>
      </c>
      <c r="B335">
        <v>39612629</v>
      </c>
      <c r="C335">
        <v>39613028</v>
      </c>
      <c r="D335">
        <v>37064876</v>
      </c>
      <c r="E335">
        <v>1</v>
      </c>
      <c r="F335">
        <v>1</v>
      </c>
      <c r="G335">
        <v>1</v>
      </c>
      <c r="H335">
        <v>1</v>
      </c>
      <c r="I335" t="s">
        <v>479</v>
      </c>
      <c r="J335" t="s">
        <v>3</v>
      </c>
      <c r="K335" t="s">
        <v>480</v>
      </c>
      <c r="L335">
        <v>1191</v>
      </c>
      <c r="N335">
        <v>1013</v>
      </c>
      <c r="O335" t="s">
        <v>474</v>
      </c>
      <c r="P335" t="s">
        <v>474</v>
      </c>
      <c r="Q335">
        <v>1</v>
      </c>
      <c r="W335">
        <v>0</v>
      </c>
      <c r="X335">
        <v>-1417349443</v>
      </c>
      <c r="Y335">
        <v>0.04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1</v>
      </c>
      <c r="AJ335">
        <v>1</v>
      </c>
      <c r="AK335">
        <v>5.15</v>
      </c>
      <c r="AL335">
        <v>1</v>
      </c>
      <c r="AN335">
        <v>0</v>
      </c>
      <c r="AO335">
        <v>1</v>
      </c>
      <c r="AP335">
        <v>0</v>
      </c>
      <c r="AQ335">
        <v>0</v>
      </c>
      <c r="AR335">
        <v>0</v>
      </c>
      <c r="AS335" t="s">
        <v>3</v>
      </c>
      <c r="AT335">
        <v>0.04</v>
      </c>
      <c r="AU335" t="s">
        <v>3</v>
      </c>
      <c r="AV335">
        <v>2</v>
      </c>
      <c r="AW335">
        <v>2</v>
      </c>
      <c r="AX335">
        <v>39613041</v>
      </c>
      <c r="AY335">
        <v>1</v>
      </c>
      <c r="AZ335">
        <v>2048</v>
      </c>
      <c r="BA335">
        <v>322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Y335*Source!I139</f>
        <v>0.2</v>
      </c>
      <c r="CY335">
        <f>AD335</f>
        <v>0</v>
      </c>
      <c r="CZ335">
        <f>AH335</f>
        <v>0</v>
      </c>
      <c r="DA335">
        <f>AL335</f>
        <v>1</v>
      </c>
      <c r="DB335">
        <v>0</v>
      </c>
    </row>
    <row r="336" spans="1:106" x14ac:dyDescent="0.2">
      <c r="A336">
        <f>ROW(Source!A139)</f>
        <v>139</v>
      </c>
      <c r="B336">
        <v>39612629</v>
      </c>
      <c r="C336">
        <v>39613028</v>
      </c>
      <c r="D336">
        <v>36882159</v>
      </c>
      <c r="E336">
        <v>1</v>
      </c>
      <c r="F336">
        <v>1</v>
      </c>
      <c r="G336">
        <v>1</v>
      </c>
      <c r="H336">
        <v>2</v>
      </c>
      <c r="I336" t="s">
        <v>509</v>
      </c>
      <c r="J336" t="s">
        <v>510</v>
      </c>
      <c r="K336" t="s">
        <v>511</v>
      </c>
      <c r="L336">
        <v>1368</v>
      </c>
      <c r="N336">
        <v>1011</v>
      </c>
      <c r="O336" t="s">
        <v>484</v>
      </c>
      <c r="P336" t="s">
        <v>484</v>
      </c>
      <c r="Q336">
        <v>1</v>
      </c>
      <c r="W336">
        <v>0</v>
      </c>
      <c r="X336">
        <v>-1718674368</v>
      </c>
      <c r="Y336">
        <v>2.5000000000000001E-2</v>
      </c>
      <c r="AA336">
        <v>0</v>
      </c>
      <c r="AB336">
        <v>576.75</v>
      </c>
      <c r="AC336">
        <v>13.5</v>
      </c>
      <c r="AD336">
        <v>0</v>
      </c>
      <c r="AE336">
        <v>0</v>
      </c>
      <c r="AF336">
        <v>111.99</v>
      </c>
      <c r="AG336">
        <v>13.5</v>
      </c>
      <c r="AH336">
        <v>0</v>
      </c>
      <c r="AI336">
        <v>1</v>
      </c>
      <c r="AJ336">
        <v>5.15</v>
      </c>
      <c r="AK336">
        <v>1</v>
      </c>
      <c r="AL336">
        <v>1</v>
      </c>
      <c r="AN336">
        <v>0</v>
      </c>
      <c r="AO336">
        <v>1</v>
      </c>
      <c r="AP336">
        <v>1</v>
      </c>
      <c r="AQ336">
        <v>0</v>
      </c>
      <c r="AR336">
        <v>0</v>
      </c>
      <c r="AS336" t="s">
        <v>3</v>
      </c>
      <c r="AT336">
        <v>0.02</v>
      </c>
      <c r="AU336" t="s">
        <v>17</v>
      </c>
      <c r="AV336">
        <v>0</v>
      </c>
      <c r="AW336">
        <v>2</v>
      </c>
      <c r="AX336">
        <v>39613042</v>
      </c>
      <c r="AY336">
        <v>1</v>
      </c>
      <c r="AZ336">
        <v>0</v>
      </c>
      <c r="BA336">
        <v>323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Y336*Source!I139</f>
        <v>0.125</v>
      </c>
      <c r="CY336">
        <f>AB336</f>
        <v>576.75</v>
      </c>
      <c r="CZ336">
        <f>AF336</f>
        <v>111.99</v>
      </c>
      <c r="DA336">
        <f>AJ336</f>
        <v>5.15</v>
      </c>
      <c r="DB336">
        <v>0</v>
      </c>
    </row>
    <row r="337" spans="1:106" x14ac:dyDescent="0.2">
      <c r="A337">
        <f>ROW(Source!A139)</f>
        <v>139</v>
      </c>
      <c r="B337">
        <v>39612629</v>
      </c>
      <c r="C337">
        <v>39613028</v>
      </c>
      <c r="D337">
        <v>36883554</v>
      </c>
      <c r="E337">
        <v>1</v>
      </c>
      <c r="F337">
        <v>1</v>
      </c>
      <c r="G337">
        <v>1</v>
      </c>
      <c r="H337">
        <v>2</v>
      </c>
      <c r="I337" t="s">
        <v>504</v>
      </c>
      <c r="J337" t="s">
        <v>505</v>
      </c>
      <c r="K337" t="s">
        <v>506</v>
      </c>
      <c r="L337">
        <v>1368</v>
      </c>
      <c r="N337">
        <v>1011</v>
      </c>
      <c r="O337" t="s">
        <v>484</v>
      </c>
      <c r="P337" t="s">
        <v>484</v>
      </c>
      <c r="Q337">
        <v>1</v>
      </c>
      <c r="W337">
        <v>0</v>
      </c>
      <c r="X337">
        <v>1372534845</v>
      </c>
      <c r="Y337">
        <v>2.5000000000000001E-2</v>
      </c>
      <c r="AA337">
        <v>0</v>
      </c>
      <c r="AB337">
        <v>338.41</v>
      </c>
      <c r="AC337">
        <v>11.6</v>
      </c>
      <c r="AD337">
        <v>0</v>
      </c>
      <c r="AE337">
        <v>0</v>
      </c>
      <c r="AF337">
        <v>65.709999999999994</v>
      </c>
      <c r="AG337">
        <v>11.6</v>
      </c>
      <c r="AH337">
        <v>0</v>
      </c>
      <c r="AI337">
        <v>1</v>
      </c>
      <c r="AJ337">
        <v>5.15</v>
      </c>
      <c r="AK337">
        <v>1</v>
      </c>
      <c r="AL337">
        <v>1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3</v>
      </c>
      <c r="AT337">
        <v>0.02</v>
      </c>
      <c r="AU337" t="s">
        <v>17</v>
      </c>
      <c r="AV337">
        <v>0</v>
      </c>
      <c r="AW337">
        <v>2</v>
      </c>
      <c r="AX337">
        <v>39613043</v>
      </c>
      <c r="AY337">
        <v>1</v>
      </c>
      <c r="AZ337">
        <v>0</v>
      </c>
      <c r="BA337">
        <v>324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Y337*Source!I139</f>
        <v>0.125</v>
      </c>
      <c r="CY337">
        <f>AB337</f>
        <v>338.41</v>
      </c>
      <c r="CZ337">
        <f>AF337</f>
        <v>65.709999999999994</v>
      </c>
      <c r="DA337">
        <f>AJ337</f>
        <v>5.15</v>
      </c>
      <c r="DB337">
        <v>0</v>
      </c>
    </row>
    <row r="338" spans="1:106" x14ac:dyDescent="0.2">
      <c r="A338">
        <f>ROW(Source!A139)</f>
        <v>139</v>
      </c>
      <c r="B338">
        <v>39612629</v>
      </c>
      <c r="C338">
        <v>39613028</v>
      </c>
      <c r="D338">
        <v>36883858</v>
      </c>
      <c r="E338">
        <v>1</v>
      </c>
      <c r="F338">
        <v>1</v>
      </c>
      <c r="G338">
        <v>1</v>
      </c>
      <c r="H338">
        <v>2</v>
      </c>
      <c r="I338" t="s">
        <v>627</v>
      </c>
      <c r="J338" t="s">
        <v>628</v>
      </c>
      <c r="K338" t="s">
        <v>629</v>
      </c>
      <c r="L338">
        <v>1368</v>
      </c>
      <c r="N338">
        <v>1011</v>
      </c>
      <c r="O338" t="s">
        <v>484</v>
      </c>
      <c r="P338" t="s">
        <v>484</v>
      </c>
      <c r="Q338">
        <v>1</v>
      </c>
      <c r="W338">
        <v>0</v>
      </c>
      <c r="X338">
        <v>-353815937</v>
      </c>
      <c r="Y338">
        <v>0.38750000000000001</v>
      </c>
      <c r="AA338">
        <v>0</v>
      </c>
      <c r="AB338">
        <v>41.72</v>
      </c>
      <c r="AC338">
        <v>0</v>
      </c>
      <c r="AD338">
        <v>0</v>
      </c>
      <c r="AE338">
        <v>0</v>
      </c>
      <c r="AF338">
        <v>8.1</v>
      </c>
      <c r="AG338">
        <v>0</v>
      </c>
      <c r="AH338">
        <v>0</v>
      </c>
      <c r="AI338">
        <v>1</v>
      </c>
      <c r="AJ338">
        <v>5.15</v>
      </c>
      <c r="AK338">
        <v>1</v>
      </c>
      <c r="AL338">
        <v>1</v>
      </c>
      <c r="AN338">
        <v>0</v>
      </c>
      <c r="AO338">
        <v>1</v>
      </c>
      <c r="AP338">
        <v>1</v>
      </c>
      <c r="AQ338">
        <v>0</v>
      </c>
      <c r="AR338">
        <v>0</v>
      </c>
      <c r="AS338" t="s">
        <v>3</v>
      </c>
      <c r="AT338">
        <v>0.31</v>
      </c>
      <c r="AU338" t="s">
        <v>17</v>
      </c>
      <c r="AV338">
        <v>0</v>
      </c>
      <c r="AW338">
        <v>2</v>
      </c>
      <c r="AX338">
        <v>39613044</v>
      </c>
      <c r="AY338">
        <v>1</v>
      </c>
      <c r="AZ338">
        <v>0</v>
      </c>
      <c r="BA338">
        <v>325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Y338*Source!I139</f>
        <v>1.9375</v>
      </c>
      <c r="CY338">
        <f>AB338</f>
        <v>41.72</v>
      </c>
      <c r="CZ338">
        <f>AF338</f>
        <v>8.1</v>
      </c>
      <c r="DA338">
        <f>AJ338</f>
        <v>5.15</v>
      </c>
      <c r="DB338">
        <v>0</v>
      </c>
    </row>
    <row r="339" spans="1:106" x14ac:dyDescent="0.2">
      <c r="A339">
        <f>ROW(Source!A139)</f>
        <v>139</v>
      </c>
      <c r="B339">
        <v>39612629</v>
      </c>
      <c r="C339">
        <v>39613028</v>
      </c>
      <c r="D339">
        <v>36803269</v>
      </c>
      <c r="E339">
        <v>1</v>
      </c>
      <c r="F339">
        <v>1</v>
      </c>
      <c r="G339">
        <v>1</v>
      </c>
      <c r="H339">
        <v>3</v>
      </c>
      <c r="I339" t="s">
        <v>630</v>
      </c>
      <c r="J339" t="s">
        <v>631</v>
      </c>
      <c r="K339" t="s">
        <v>632</v>
      </c>
      <c r="L339">
        <v>1348</v>
      </c>
      <c r="N339">
        <v>1009</v>
      </c>
      <c r="O339" t="s">
        <v>104</v>
      </c>
      <c r="P339" t="s">
        <v>104</v>
      </c>
      <c r="Q339">
        <v>1000</v>
      </c>
      <c r="W339">
        <v>0</v>
      </c>
      <c r="X339">
        <v>-1068056325</v>
      </c>
      <c r="Y339">
        <v>1.8000000000000001E-4</v>
      </c>
      <c r="AA339">
        <v>53364.3</v>
      </c>
      <c r="AB339">
        <v>0</v>
      </c>
      <c r="AC339">
        <v>0</v>
      </c>
      <c r="AD339">
        <v>0</v>
      </c>
      <c r="AE339">
        <v>10362</v>
      </c>
      <c r="AF339">
        <v>0</v>
      </c>
      <c r="AG339">
        <v>0</v>
      </c>
      <c r="AH339">
        <v>0</v>
      </c>
      <c r="AI339">
        <v>5.15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0</v>
      </c>
      <c r="AQ339">
        <v>0</v>
      </c>
      <c r="AR339">
        <v>0</v>
      </c>
      <c r="AS339" t="s">
        <v>3</v>
      </c>
      <c r="AT339">
        <v>1.8000000000000001E-4</v>
      </c>
      <c r="AU339" t="s">
        <v>3</v>
      </c>
      <c r="AV339">
        <v>0</v>
      </c>
      <c r="AW339">
        <v>2</v>
      </c>
      <c r="AX339">
        <v>39613045</v>
      </c>
      <c r="AY339">
        <v>1</v>
      </c>
      <c r="AZ339">
        <v>0</v>
      </c>
      <c r="BA339">
        <v>326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Y339*Source!I139</f>
        <v>9.0000000000000008E-4</v>
      </c>
      <c r="CY339">
        <f>AA339</f>
        <v>53364.3</v>
      </c>
      <c r="CZ339">
        <f>AE339</f>
        <v>10362</v>
      </c>
      <c r="DA339">
        <f>AI339</f>
        <v>5.15</v>
      </c>
      <c r="DB339">
        <v>0</v>
      </c>
    </row>
    <row r="340" spans="1:106" x14ac:dyDescent="0.2">
      <c r="A340">
        <f>ROW(Source!A139)</f>
        <v>139</v>
      </c>
      <c r="B340">
        <v>39612629</v>
      </c>
      <c r="C340">
        <v>39613028</v>
      </c>
      <c r="D340">
        <v>36807340</v>
      </c>
      <c r="E340">
        <v>1</v>
      </c>
      <c r="F340">
        <v>1</v>
      </c>
      <c r="G340">
        <v>1</v>
      </c>
      <c r="H340">
        <v>3</v>
      </c>
      <c r="I340" t="s">
        <v>485</v>
      </c>
      <c r="J340" t="s">
        <v>486</v>
      </c>
      <c r="K340" t="s">
        <v>487</v>
      </c>
      <c r="L340">
        <v>1339</v>
      </c>
      <c r="N340">
        <v>1007</v>
      </c>
      <c r="O340" t="s">
        <v>28</v>
      </c>
      <c r="P340" t="s">
        <v>28</v>
      </c>
      <c r="Q340">
        <v>1</v>
      </c>
      <c r="W340">
        <v>0</v>
      </c>
      <c r="X340">
        <v>-1019936957</v>
      </c>
      <c r="Y340">
        <v>5.0000000000000001E-3</v>
      </c>
      <c r="AA340">
        <v>2502.39</v>
      </c>
      <c r="AB340">
        <v>0</v>
      </c>
      <c r="AC340">
        <v>0</v>
      </c>
      <c r="AD340">
        <v>0</v>
      </c>
      <c r="AE340">
        <v>485.9</v>
      </c>
      <c r="AF340">
        <v>0</v>
      </c>
      <c r="AG340">
        <v>0</v>
      </c>
      <c r="AH340">
        <v>0</v>
      </c>
      <c r="AI340">
        <v>5.15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3</v>
      </c>
      <c r="AT340">
        <v>5.0000000000000001E-3</v>
      </c>
      <c r="AU340" t="s">
        <v>3</v>
      </c>
      <c r="AV340">
        <v>0</v>
      </c>
      <c r="AW340">
        <v>2</v>
      </c>
      <c r="AX340">
        <v>39613046</v>
      </c>
      <c r="AY340">
        <v>1</v>
      </c>
      <c r="AZ340">
        <v>0</v>
      </c>
      <c r="BA340">
        <v>327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Y340*Source!I139</f>
        <v>2.5000000000000001E-2</v>
      </c>
      <c r="CY340">
        <f>AA340</f>
        <v>2502.39</v>
      </c>
      <c r="CZ340">
        <f>AE340</f>
        <v>485.9</v>
      </c>
      <c r="DA340">
        <f>AI340</f>
        <v>5.15</v>
      </c>
      <c r="DB340">
        <v>0</v>
      </c>
    </row>
    <row r="341" spans="1:106" x14ac:dyDescent="0.2">
      <c r="A341">
        <f>ROW(Source!A139)</f>
        <v>139</v>
      </c>
      <c r="B341">
        <v>39612629</v>
      </c>
      <c r="C341">
        <v>39613028</v>
      </c>
      <c r="D341">
        <v>0</v>
      </c>
      <c r="E341">
        <v>0</v>
      </c>
      <c r="F341">
        <v>1</v>
      </c>
      <c r="G341">
        <v>1</v>
      </c>
      <c r="H341">
        <v>3</v>
      </c>
      <c r="I341" t="s">
        <v>228</v>
      </c>
      <c r="J341" t="s">
        <v>3</v>
      </c>
      <c r="K341" t="s">
        <v>229</v>
      </c>
      <c r="L341">
        <v>1371</v>
      </c>
      <c r="N341">
        <v>1013</v>
      </c>
      <c r="O341" t="s">
        <v>62</v>
      </c>
      <c r="P341" t="s">
        <v>62</v>
      </c>
      <c r="Q341">
        <v>1</v>
      </c>
      <c r="W341">
        <v>0</v>
      </c>
      <c r="X341">
        <v>-89075074</v>
      </c>
      <c r="Y341">
        <v>0.6</v>
      </c>
      <c r="AA341">
        <v>15254.25</v>
      </c>
      <c r="AB341">
        <v>0</v>
      </c>
      <c r="AC341">
        <v>0</v>
      </c>
      <c r="AD341">
        <v>0</v>
      </c>
      <c r="AE341">
        <v>2961.99</v>
      </c>
      <c r="AF341">
        <v>0</v>
      </c>
      <c r="AG341">
        <v>0</v>
      </c>
      <c r="AH341">
        <v>0</v>
      </c>
      <c r="AI341">
        <v>5.15</v>
      </c>
      <c r="AJ341">
        <v>1</v>
      </c>
      <c r="AK341">
        <v>1</v>
      </c>
      <c r="AL341">
        <v>1</v>
      </c>
      <c r="AN341">
        <v>0</v>
      </c>
      <c r="AO341">
        <v>0</v>
      </c>
      <c r="AP341">
        <v>0</v>
      </c>
      <c r="AQ341">
        <v>0</v>
      </c>
      <c r="AR341">
        <v>0</v>
      </c>
      <c r="AS341" t="s">
        <v>3</v>
      </c>
      <c r="AT341">
        <v>0.6</v>
      </c>
      <c r="AU341" t="s">
        <v>3</v>
      </c>
      <c r="AV341">
        <v>0</v>
      </c>
      <c r="AW341">
        <v>1</v>
      </c>
      <c r="AX341">
        <v>-1</v>
      </c>
      <c r="AY341">
        <v>0</v>
      </c>
      <c r="AZ341">
        <v>0</v>
      </c>
      <c r="BA341" t="s">
        <v>3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Y341*Source!I139</f>
        <v>3</v>
      </c>
      <c r="CY341">
        <f>AA341</f>
        <v>15254.25</v>
      </c>
      <c r="CZ341">
        <f>AE341</f>
        <v>2961.99</v>
      </c>
      <c r="DA341">
        <f>AI341</f>
        <v>5.15</v>
      </c>
      <c r="DB341">
        <v>0</v>
      </c>
    </row>
    <row r="342" spans="1:106" x14ac:dyDescent="0.2">
      <c r="A342">
        <f>ROW(Source!A139)</f>
        <v>139</v>
      </c>
      <c r="B342">
        <v>39612629</v>
      </c>
      <c r="C342">
        <v>39613028</v>
      </c>
      <c r="D342">
        <v>0</v>
      </c>
      <c r="E342">
        <v>0</v>
      </c>
      <c r="F342">
        <v>1</v>
      </c>
      <c r="G342">
        <v>1</v>
      </c>
      <c r="H342">
        <v>3</v>
      </c>
      <c r="I342" t="s">
        <v>228</v>
      </c>
      <c r="J342" t="s">
        <v>3</v>
      </c>
      <c r="K342" t="s">
        <v>233</v>
      </c>
      <c r="L342">
        <v>1371</v>
      </c>
      <c r="N342">
        <v>1013</v>
      </c>
      <c r="O342" t="s">
        <v>62</v>
      </c>
      <c r="P342" t="s">
        <v>62</v>
      </c>
      <c r="Q342">
        <v>1</v>
      </c>
      <c r="W342">
        <v>0</v>
      </c>
      <c r="X342">
        <v>2038583998</v>
      </c>
      <c r="Y342">
        <v>0.4</v>
      </c>
      <c r="AA342">
        <v>11016.93</v>
      </c>
      <c r="AB342">
        <v>0</v>
      </c>
      <c r="AC342">
        <v>0</v>
      </c>
      <c r="AD342">
        <v>0</v>
      </c>
      <c r="AE342">
        <v>2139.21</v>
      </c>
      <c r="AF342">
        <v>0</v>
      </c>
      <c r="AG342">
        <v>0</v>
      </c>
      <c r="AH342">
        <v>0</v>
      </c>
      <c r="AI342">
        <v>5.15</v>
      </c>
      <c r="AJ342">
        <v>1</v>
      </c>
      <c r="AK342">
        <v>1</v>
      </c>
      <c r="AL342">
        <v>1</v>
      </c>
      <c r="AN342">
        <v>0</v>
      </c>
      <c r="AO342">
        <v>0</v>
      </c>
      <c r="AP342">
        <v>0</v>
      </c>
      <c r="AQ342">
        <v>0</v>
      </c>
      <c r="AR342">
        <v>0</v>
      </c>
      <c r="AS342" t="s">
        <v>3</v>
      </c>
      <c r="AT342">
        <v>0.4</v>
      </c>
      <c r="AU342" t="s">
        <v>3</v>
      </c>
      <c r="AV342">
        <v>0</v>
      </c>
      <c r="AW342">
        <v>1</v>
      </c>
      <c r="AX342">
        <v>-1</v>
      </c>
      <c r="AY342">
        <v>0</v>
      </c>
      <c r="AZ342">
        <v>0</v>
      </c>
      <c r="BA342" t="s">
        <v>3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Y342*Source!I139</f>
        <v>2</v>
      </c>
      <c r="CY342">
        <f>AA342</f>
        <v>11016.93</v>
      </c>
      <c r="CZ342">
        <f>AE342</f>
        <v>2139.21</v>
      </c>
      <c r="DA342">
        <f>AI342</f>
        <v>5.15</v>
      </c>
      <c r="DB342">
        <v>0</v>
      </c>
    </row>
    <row r="343" spans="1:106" x14ac:dyDescent="0.2">
      <c r="A343">
        <f>ROW(Source!A144)</f>
        <v>144</v>
      </c>
      <c r="B343">
        <v>39612628</v>
      </c>
      <c r="C343">
        <v>39613051</v>
      </c>
      <c r="D343">
        <v>37070164</v>
      </c>
      <c r="E343">
        <v>1</v>
      </c>
      <c r="F343">
        <v>1</v>
      </c>
      <c r="G343">
        <v>1</v>
      </c>
      <c r="H343">
        <v>1</v>
      </c>
      <c r="I343" t="s">
        <v>573</v>
      </c>
      <c r="J343" t="s">
        <v>3</v>
      </c>
      <c r="K343" t="s">
        <v>574</v>
      </c>
      <c r="L343">
        <v>1191</v>
      </c>
      <c r="N343">
        <v>1013</v>
      </c>
      <c r="O343" t="s">
        <v>474</v>
      </c>
      <c r="P343" t="s">
        <v>474</v>
      </c>
      <c r="Q343">
        <v>1</v>
      </c>
      <c r="W343">
        <v>0</v>
      </c>
      <c r="X343">
        <v>-598469600</v>
      </c>
      <c r="Y343">
        <v>258.79599999999999</v>
      </c>
      <c r="AA343">
        <v>0</v>
      </c>
      <c r="AB343">
        <v>0</v>
      </c>
      <c r="AC343">
        <v>0</v>
      </c>
      <c r="AD343">
        <v>9.2899999999999991</v>
      </c>
      <c r="AE343">
        <v>0</v>
      </c>
      <c r="AF343">
        <v>0</v>
      </c>
      <c r="AG343">
        <v>0</v>
      </c>
      <c r="AH343">
        <v>9.2899999999999991</v>
      </c>
      <c r="AI343">
        <v>1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1</v>
      </c>
      <c r="AQ343">
        <v>0</v>
      </c>
      <c r="AR343">
        <v>0</v>
      </c>
      <c r="AS343" t="s">
        <v>3</v>
      </c>
      <c r="AT343">
        <v>225.04</v>
      </c>
      <c r="AU343" t="s">
        <v>18</v>
      </c>
      <c r="AV343">
        <v>1</v>
      </c>
      <c r="AW343">
        <v>2</v>
      </c>
      <c r="AX343">
        <v>39613065</v>
      </c>
      <c r="AY343">
        <v>1</v>
      </c>
      <c r="AZ343">
        <v>0</v>
      </c>
      <c r="BA343">
        <v>329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Y343*Source!I144</f>
        <v>26.397191999999997</v>
      </c>
      <c r="CY343">
        <f>AD343</f>
        <v>9.2899999999999991</v>
      </c>
      <c r="CZ343">
        <f>AH343</f>
        <v>9.2899999999999991</v>
      </c>
      <c r="DA343">
        <f>AL343</f>
        <v>1</v>
      </c>
      <c r="DB343">
        <v>0</v>
      </c>
    </row>
    <row r="344" spans="1:106" x14ac:dyDescent="0.2">
      <c r="A344">
        <f>ROW(Source!A144)</f>
        <v>144</v>
      </c>
      <c r="B344">
        <v>39612628</v>
      </c>
      <c r="C344">
        <v>39613051</v>
      </c>
      <c r="D344">
        <v>37064876</v>
      </c>
      <c r="E344">
        <v>1</v>
      </c>
      <c r="F344">
        <v>1</v>
      </c>
      <c r="G344">
        <v>1</v>
      </c>
      <c r="H344">
        <v>1</v>
      </c>
      <c r="I344" t="s">
        <v>479</v>
      </c>
      <c r="J344" t="s">
        <v>3</v>
      </c>
      <c r="K344" t="s">
        <v>480</v>
      </c>
      <c r="L344">
        <v>1191</v>
      </c>
      <c r="N344">
        <v>1013</v>
      </c>
      <c r="O344" t="s">
        <v>474</v>
      </c>
      <c r="P344" t="s">
        <v>474</v>
      </c>
      <c r="Q344">
        <v>1</v>
      </c>
      <c r="W344">
        <v>0</v>
      </c>
      <c r="X344">
        <v>-1417349443</v>
      </c>
      <c r="Y344">
        <v>30.29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1</v>
      </c>
      <c r="AJ344">
        <v>1</v>
      </c>
      <c r="AK344">
        <v>1</v>
      </c>
      <c r="AL344">
        <v>1</v>
      </c>
      <c r="AN344">
        <v>0</v>
      </c>
      <c r="AO344">
        <v>1</v>
      </c>
      <c r="AP344">
        <v>0</v>
      </c>
      <c r="AQ344">
        <v>0</v>
      </c>
      <c r="AR344">
        <v>0</v>
      </c>
      <c r="AS344" t="s">
        <v>3</v>
      </c>
      <c r="AT344">
        <v>30.29</v>
      </c>
      <c r="AU344" t="s">
        <v>3</v>
      </c>
      <c r="AV344">
        <v>2</v>
      </c>
      <c r="AW344">
        <v>2</v>
      </c>
      <c r="AX344">
        <v>39613066</v>
      </c>
      <c r="AY344">
        <v>1</v>
      </c>
      <c r="AZ344">
        <v>2048</v>
      </c>
      <c r="BA344">
        <v>330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Y344*Source!I144</f>
        <v>3.0895799999999998</v>
      </c>
      <c r="CY344">
        <f>AD344</f>
        <v>0</v>
      </c>
      <c r="CZ344">
        <f>AH344</f>
        <v>0</v>
      </c>
      <c r="DA344">
        <f>AL344</f>
        <v>1</v>
      </c>
      <c r="DB344">
        <v>0</v>
      </c>
    </row>
    <row r="345" spans="1:106" x14ac:dyDescent="0.2">
      <c r="A345">
        <f>ROW(Source!A144)</f>
        <v>144</v>
      </c>
      <c r="B345">
        <v>39612628</v>
      </c>
      <c r="C345">
        <v>39613051</v>
      </c>
      <c r="D345">
        <v>36882159</v>
      </c>
      <c r="E345">
        <v>1</v>
      </c>
      <c r="F345">
        <v>1</v>
      </c>
      <c r="G345">
        <v>1</v>
      </c>
      <c r="H345">
        <v>2</v>
      </c>
      <c r="I345" t="s">
        <v>509</v>
      </c>
      <c r="J345" t="s">
        <v>510</v>
      </c>
      <c r="K345" t="s">
        <v>511</v>
      </c>
      <c r="L345">
        <v>1368</v>
      </c>
      <c r="N345">
        <v>1011</v>
      </c>
      <c r="O345" t="s">
        <v>484</v>
      </c>
      <c r="P345" t="s">
        <v>484</v>
      </c>
      <c r="Q345">
        <v>1</v>
      </c>
      <c r="W345">
        <v>0</v>
      </c>
      <c r="X345">
        <v>-1718674368</v>
      </c>
      <c r="Y345">
        <v>0.4375</v>
      </c>
      <c r="AA345">
        <v>0</v>
      </c>
      <c r="AB345">
        <v>111.99</v>
      </c>
      <c r="AC345">
        <v>13.5</v>
      </c>
      <c r="AD345">
        <v>0</v>
      </c>
      <c r="AE345">
        <v>0</v>
      </c>
      <c r="AF345">
        <v>111.99</v>
      </c>
      <c r="AG345">
        <v>13.5</v>
      </c>
      <c r="AH345">
        <v>0</v>
      </c>
      <c r="AI345">
        <v>1</v>
      </c>
      <c r="AJ345">
        <v>1</v>
      </c>
      <c r="AK345">
        <v>1</v>
      </c>
      <c r="AL345">
        <v>1</v>
      </c>
      <c r="AN345">
        <v>0</v>
      </c>
      <c r="AO345">
        <v>1</v>
      </c>
      <c r="AP345">
        <v>1</v>
      </c>
      <c r="AQ345">
        <v>0</v>
      </c>
      <c r="AR345">
        <v>0</v>
      </c>
      <c r="AS345" t="s">
        <v>3</v>
      </c>
      <c r="AT345">
        <v>0.35</v>
      </c>
      <c r="AU345" t="s">
        <v>17</v>
      </c>
      <c r="AV345">
        <v>0</v>
      </c>
      <c r="AW345">
        <v>2</v>
      </c>
      <c r="AX345">
        <v>39613067</v>
      </c>
      <c r="AY345">
        <v>1</v>
      </c>
      <c r="AZ345">
        <v>0</v>
      </c>
      <c r="BA345">
        <v>331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Y345*Source!I144</f>
        <v>4.4624999999999998E-2</v>
      </c>
      <c r="CY345">
        <f t="shared" ref="CY345:CY350" si="42">AB345</f>
        <v>111.99</v>
      </c>
      <c r="CZ345">
        <f t="shared" ref="CZ345:CZ350" si="43">AF345</f>
        <v>111.99</v>
      </c>
      <c r="DA345">
        <f t="shared" ref="DA345:DA350" si="44">AJ345</f>
        <v>1</v>
      </c>
      <c r="DB345">
        <v>0</v>
      </c>
    </row>
    <row r="346" spans="1:106" x14ac:dyDescent="0.2">
      <c r="A346">
        <f>ROW(Source!A144)</f>
        <v>144</v>
      </c>
      <c r="B346">
        <v>39612628</v>
      </c>
      <c r="C346">
        <v>39613051</v>
      </c>
      <c r="D346">
        <v>36883275</v>
      </c>
      <c r="E346">
        <v>1</v>
      </c>
      <c r="F346">
        <v>1</v>
      </c>
      <c r="G346">
        <v>1</v>
      </c>
      <c r="H346">
        <v>2</v>
      </c>
      <c r="I346" t="s">
        <v>610</v>
      </c>
      <c r="J346" t="s">
        <v>611</v>
      </c>
      <c r="K346" t="s">
        <v>612</v>
      </c>
      <c r="L346">
        <v>1368</v>
      </c>
      <c r="N346">
        <v>1011</v>
      </c>
      <c r="O346" t="s">
        <v>484</v>
      </c>
      <c r="P346" t="s">
        <v>484</v>
      </c>
      <c r="Q346">
        <v>1</v>
      </c>
      <c r="W346">
        <v>0</v>
      </c>
      <c r="X346">
        <v>1027671805</v>
      </c>
      <c r="Y346">
        <v>15</v>
      </c>
      <c r="AA346">
        <v>0</v>
      </c>
      <c r="AB346">
        <v>26.32</v>
      </c>
      <c r="AC346">
        <v>0</v>
      </c>
      <c r="AD346">
        <v>0</v>
      </c>
      <c r="AE346">
        <v>0</v>
      </c>
      <c r="AF346">
        <v>26.32</v>
      </c>
      <c r="AG346">
        <v>0</v>
      </c>
      <c r="AH346">
        <v>0</v>
      </c>
      <c r="AI346">
        <v>1</v>
      </c>
      <c r="AJ346">
        <v>1</v>
      </c>
      <c r="AK346">
        <v>1</v>
      </c>
      <c r="AL346">
        <v>1</v>
      </c>
      <c r="AN346">
        <v>0</v>
      </c>
      <c r="AO346">
        <v>1</v>
      </c>
      <c r="AP346">
        <v>1</v>
      </c>
      <c r="AQ346">
        <v>0</v>
      </c>
      <c r="AR346">
        <v>0</v>
      </c>
      <c r="AS346" t="s">
        <v>3</v>
      </c>
      <c r="AT346">
        <v>12</v>
      </c>
      <c r="AU346" t="s">
        <v>17</v>
      </c>
      <c r="AV346">
        <v>0</v>
      </c>
      <c r="AW346">
        <v>2</v>
      </c>
      <c r="AX346">
        <v>39613068</v>
      </c>
      <c r="AY346">
        <v>1</v>
      </c>
      <c r="AZ346">
        <v>0</v>
      </c>
      <c r="BA346">
        <v>332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Y346*Source!I144</f>
        <v>1.5299999999999998</v>
      </c>
      <c r="CY346">
        <f t="shared" si="42"/>
        <v>26.32</v>
      </c>
      <c r="CZ346">
        <f t="shared" si="43"/>
        <v>26.32</v>
      </c>
      <c r="DA346">
        <f t="shared" si="44"/>
        <v>1</v>
      </c>
      <c r="DB346">
        <v>0</v>
      </c>
    </row>
    <row r="347" spans="1:106" x14ac:dyDescent="0.2">
      <c r="A347">
        <f>ROW(Source!A144)</f>
        <v>144</v>
      </c>
      <c r="B347">
        <v>39612628</v>
      </c>
      <c r="C347">
        <v>39613051</v>
      </c>
      <c r="D347">
        <v>36883572</v>
      </c>
      <c r="E347">
        <v>1</v>
      </c>
      <c r="F347">
        <v>1</v>
      </c>
      <c r="G347">
        <v>1</v>
      </c>
      <c r="H347">
        <v>2</v>
      </c>
      <c r="I347" t="s">
        <v>613</v>
      </c>
      <c r="J347" t="s">
        <v>614</v>
      </c>
      <c r="K347" t="s">
        <v>615</v>
      </c>
      <c r="L347">
        <v>1368</v>
      </c>
      <c r="N347">
        <v>1011</v>
      </c>
      <c r="O347" t="s">
        <v>484</v>
      </c>
      <c r="P347" t="s">
        <v>484</v>
      </c>
      <c r="Q347">
        <v>1</v>
      </c>
      <c r="W347">
        <v>0</v>
      </c>
      <c r="X347">
        <v>1237890074</v>
      </c>
      <c r="Y347">
        <v>1.4999999999999999E-2</v>
      </c>
      <c r="AA347">
        <v>0</v>
      </c>
      <c r="AB347">
        <v>94.38</v>
      </c>
      <c r="AC347">
        <v>13.5</v>
      </c>
      <c r="AD347">
        <v>0</v>
      </c>
      <c r="AE347">
        <v>0</v>
      </c>
      <c r="AF347">
        <v>94.38</v>
      </c>
      <c r="AG347">
        <v>13.5</v>
      </c>
      <c r="AH347">
        <v>0</v>
      </c>
      <c r="AI347">
        <v>1</v>
      </c>
      <c r="AJ347">
        <v>1</v>
      </c>
      <c r="AK347">
        <v>1</v>
      </c>
      <c r="AL347">
        <v>1</v>
      </c>
      <c r="AN347">
        <v>0</v>
      </c>
      <c r="AO347">
        <v>1</v>
      </c>
      <c r="AP347">
        <v>1</v>
      </c>
      <c r="AQ347">
        <v>0</v>
      </c>
      <c r="AR347">
        <v>0</v>
      </c>
      <c r="AS347" t="s">
        <v>3</v>
      </c>
      <c r="AT347">
        <v>1.2E-2</v>
      </c>
      <c r="AU347" t="s">
        <v>17</v>
      </c>
      <c r="AV347">
        <v>0</v>
      </c>
      <c r="AW347">
        <v>2</v>
      </c>
      <c r="AX347">
        <v>39613069</v>
      </c>
      <c r="AY347">
        <v>1</v>
      </c>
      <c r="AZ347">
        <v>0</v>
      </c>
      <c r="BA347">
        <v>333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Y347*Source!I144</f>
        <v>1.5299999999999999E-3</v>
      </c>
      <c r="CY347">
        <f t="shared" si="42"/>
        <v>94.38</v>
      </c>
      <c r="CZ347">
        <f t="shared" si="43"/>
        <v>94.38</v>
      </c>
      <c r="DA347">
        <f t="shared" si="44"/>
        <v>1</v>
      </c>
      <c r="DB347">
        <v>0</v>
      </c>
    </row>
    <row r="348" spans="1:106" x14ac:dyDescent="0.2">
      <c r="A348">
        <f>ROW(Source!A144)</f>
        <v>144</v>
      </c>
      <c r="B348">
        <v>39612628</v>
      </c>
      <c r="C348">
        <v>39613051</v>
      </c>
      <c r="D348">
        <v>36883581</v>
      </c>
      <c r="E348">
        <v>1</v>
      </c>
      <c r="F348">
        <v>1</v>
      </c>
      <c r="G348">
        <v>1</v>
      </c>
      <c r="H348">
        <v>2</v>
      </c>
      <c r="I348" t="s">
        <v>616</v>
      </c>
      <c r="J348" t="s">
        <v>617</v>
      </c>
      <c r="K348" t="s">
        <v>618</v>
      </c>
      <c r="L348">
        <v>1368</v>
      </c>
      <c r="N348">
        <v>1011</v>
      </c>
      <c r="O348" t="s">
        <v>484</v>
      </c>
      <c r="P348" t="s">
        <v>484</v>
      </c>
      <c r="Q348">
        <v>1</v>
      </c>
      <c r="W348">
        <v>0</v>
      </c>
      <c r="X348">
        <v>-364212856</v>
      </c>
      <c r="Y348">
        <v>1.4999999999999999E-2</v>
      </c>
      <c r="AA348">
        <v>0</v>
      </c>
      <c r="AB348">
        <v>19.760000000000002</v>
      </c>
      <c r="AC348">
        <v>0</v>
      </c>
      <c r="AD348">
        <v>0</v>
      </c>
      <c r="AE348">
        <v>0</v>
      </c>
      <c r="AF348">
        <v>19.760000000000002</v>
      </c>
      <c r="AG348">
        <v>0</v>
      </c>
      <c r="AH348">
        <v>0</v>
      </c>
      <c r="AI348">
        <v>1</v>
      </c>
      <c r="AJ348">
        <v>1</v>
      </c>
      <c r="AK348">
        <v>1</v>
      </c>
      <c r="AL348">
        <v>1</v>
      </c>
      <c r="AN348">
        <v>0</v>
      </c>
      <c r="AO348">
        <v>1</v>
      </c>
      <c r="AP348">
        <v>1</v>
      </c>
      <c r="AQ348">
        <v>0</v>
      </c>
      <c r="AR348">
        <v>0</v>
      </c>
      <c r="AS348" t="s">
        <v>3</v>
      </c>
      <c r="AT348">
        <v>1.2E-2</v>
      </c>
      <c r="AU348" t="s">
        <v>17</v>
      </c>
      <c r="AV348">
        <v>0</v>
      </c>
      <c r="AW348">
        <v>2</v>
      </c>
      <c r="AX348">
        <v>39613070</v>
      </c>
      <c r="AY348">
        <v>1</v>
      </c>
      <c r="AZ348">
        <v>0</v>
      </c>
      <c r="BA348">
        <v>334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Y348*Source!I144</f>
        <v>1.5299999999999999E-3</v>
      </c>
      <c r="CY348">
        <f t="shared" si="42"/>
        <v>19.760000000000002</v>
      </c>
      <c r="CZ348">
        <f t="shared" si="43"/>
        <v>19.760000000000002</v>
      </c>
      <c r="DA348">
        <f t="shared" si="44"/>
        <v>1</v>
      </c>
      <c r="DB348">
        <v>0</v>
      </c>
    </row>
    <row r="349" spans="1:106" x14ac:dyDescent="0.2">
      <c r="A349">
        <f>ROW(Source!A144)</f>
        <v>144</v>
      </c>
      <c r="B349">
        <v>39612628</v>
      </c>
      <c r="C349">
        <v>39613051</v>
      </c>
      <c r="D349">
        <v>36883682</v>
      </c>
      <c r="E349">
        <v>1</v>
      </c>
      <c r="F349">
        <v>1</v>
      </c>
      <c r="G349">
        <v>1</v>
      </c>
      <c r="H349">
        <v>2</v>
      </c>
      <c r="I349" t="s">
        <v>518</v>
      </c>
      <c r="J349" t="s">
        <v>519</v>
      </c>
      <c r="K349" t="s">
        <v>520</v>
      </c>
      <c r="L349">
        <v>1368</v>
      </c>
      <c r="N349">
        <v>1011</v>
      </c>
      <c r="O349" t="s">
        <v>484</v>
      </c>
      <c r="P349" t="s">
        <v>484</v>
      </c>
      <c r="Q349">
        <v>1</v>
      </c>
      <c r="W349">
        <v>0</v>
      </c>
      <c r="X349">
        <v>250868595</v>
      </c>
      <c r="Y349">
        <v>1.7374999999999998</v>
      </c>
      <c r="AA349">
        <v>0</v>
      </c>
      <c r="AB349">
        <v>27.11</v>
      </c>
      <c r="AC349">
        <v>11.6</v>
      </c>
      <c r="AD349">
        <v>0</v>
      </c>
      <c r="AE349">
        <v>0</v>
      </c>
      <c r="AF349">
        <v>27.11</v>
      </c>
      <c r="AG349">
        <v>11.6</v>
      </c>
      <c r="AH349">
        <v>0</v>
      </c>
      <c r="AI349">
        <v>1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1</v>
      </c>
      <c r="AQ349">
        <v>0</v>
      </c>
      <c r="AR349">
        <v>0</v>
      </c>
      <c r="AS349" t="s">
        <v>3</v>
      </c>
      <c r="AT349">
        <v>1.39</v>
      </c>
      <c r="AU349" t="s">
        <v>17</v>
      </c>
      <c r="AV349">
        <v>0</v>
      </c>
      <c r="AW349">
        <v>2</v>
      </c>
      <c r="AX349">
        <v>39613071</v>
      </c>
      <c r="AY349">
        <v>1</v>
      </c>
      <c r="AZ349">
        <v>0</v>
      </c>
      <c r="BA349">
        <v>335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Y349*Source!I144</f>
        <v>0.17722499999999997</v>
      </c>
      <c r="CY349">
        <f t="shared" si="42"/>
        <v>27.11</v>
      </c>
      <c r="CZ349">
        <f t="shared" si="43"/>
        <v>27.11</v>
      </c>
      <c r="DA349">
        <f t="shared" si="44"/>
        <v>1</v>
      </c>
      <c r="DB349">
        <v>0</v>
      </c>
    </row>
    <row r="350" spans="1:106" x14ac:dyDescent="0.2">
      <c r="A350">
        <f>ROW(Source!A144)</f>
        <v>144</v>
      </c>
      <c r="B350">
        <v>39612628</v>
      </c>
      <c r="C350">
        <v>39613051</v>
      </c>
      <c r="D350">
        <v>36883772</v>
      </c>
      <c r="E350">
        <v>1</v>
      </c>
      <c r="F350">
        <v>1</v>
      </c>
      <c r="G350">
        <v>1</v>
      </c>
      <c r="H350">
        <v>2</v>
      </c>
      <c r="I350" t="s">
        <v>619</v>
      </c>
      <c r="J350" t="s">
        <v>620</v>
      </c>
      <c r="K350" t="s">
        <v>621</v>
      </c>
      <c r="L350">
        <v>1368</v>
      </c>
      <c r="N350">
        <v>1011</v>
      </c>
      <c r="O350" t="s">
        <v>484</v>
      </c>
      <c r="P350" t="s">
        <v>484</v>
      </c>
      <c r="Q350">
        <v>1</v>
      </c>
      <c r="W350">
        <v>0</v>
      </c>
      <c r="X350">
        <v>917635847</v>
      </c>
      <c r="Y350">
        <v>35.674999999999997</v>
      </c>
      <c r="AA350">
        <v>0</v>
      </c>
      <c r="AB350">
        <v>100.1</v>
      </c>
      <c r="AC350">
        <v>13.5</v>
      </c>
      <c r="AD350">
        <v>0</v>
      </c>
      <c r="AE350">
        <v>0</v>
      </c>
      <c r="AF350">
        <v>100.1</v>
      </c>
      <c r="AG350">
        <v>13.5</v>
      </c>
      <c r="AH350">
        <v>0</v>
      </c>
      <c r="AI350">
        <v>1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1</v>
      </c>
      <c r="AQ350">
        <v>0</v>
      </c>
      <c r="AR350">
        <v>0</v>
      </c>
      <c r="AS350" t="s">
        <v>3</v>
      </c>
      <c r="AT350">
        <v>28.54</v>
      </c>
      <c r="AU350" t="s">
        <v>17</v>
      </c>
      <c r="AV350">
        <v>0</v>
      </c>
      <c r="AW350">
        <v>2</v>
      </c>
      <c r="AX350">
        <v>39613072</v>
      </c>
      <c r="AY350">
        <v>1</v>
      </c>
      <c r="AZ350">
        <v>0</v>
      </c>
      <c r="BA350">
        <v>336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Y350*Source!I144</f>
        <v>3.6388499999999997</v>
      </c>
      <c r="CY350">
        <f t="shared" si="42"/>
        <v>100.1</v>
      </c>
      <c r="CZ350">
        <f t="shared" si="43"/>
        <v>100.1</v>
      </c>
      <c r="DA350">
        <f t="shared" si="44"/>
        <v>1</v>
      </c>
      <c r="DB350">
        <v>0</v>
      </c>
    </row>
    <row r="351" spans="1:106" x14ac:dyDescent="0.2">
      <c r="A351">
        <f>ROW(Source!A144)</f>
        <v>144</v>
      </c>
      <c r="B351">
        <v>39612628</v>
      </c>
      <c r="C351">
        <v>39613051</v>
      </c>
      <c r="D351">
        <v>36801792</v>
      </c>
      <c r="E351">
        <v>1</v>
      </c>
      <c r="F351">
        <v>1</v>
      </c>
      <c r="G351">
        <v>1</v>
      </c>
      <c r="H351">
        <v>3</v>
      </c>
      <c r="I351" t="s">
        <v>549</v>
      </c>
      <c r="J351" t="s">
        <v>550</v>
      </c>
      <c r="K351" t="s">
        <v>551</v>
      </c>
      <c r="L351">
        <v>1339</v>
      </c>
      <c r="N351">
        <v>1007</v>
      </c>
      <c r="O351" t="s">
        <v>28</v>
      </c>
      <c r="P351" t="s">
        <v>28</v>
      </c>
      <c r="Q351">
        <v>1</v>
      </c>
      <c r="W351">
        <v>0</v>
      </c>
      <c r="X351">
        <v>-1660354250</v>
      </c>
      <c r="Y351">
        <v>9.5</v>
      </c>
      <c r="AA351">
        <v>2.44</v>
      </c>
      <c r="AB351">
        <v>0</v>
      </c>
      <c r="AC351">
        <v>0</v>
      </c>
      <c r="AD351">
        <v>0</v>
      </c>
      <c r="AE351">
        <v>2.44</v>
      </c>
      <c r="AF351">
        <v>0</v>
      </c>
      <c r="AG351">
        <v>0</v>
      </c>
      <c r="AH351">
        <v>0</v>
      </c>
      <c r="AI351">
        <v>1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3</v>
      </c>
      <c r="AT351">
        <v>9.5</v>
      </c>
      <c r="AU351" t="s">
        <v>3</v>
      </c>
      <c r="AV351">
        <v>0</v>
      </c>
      <c r="AW351">
        <v>2</v>
      </c>
      <c r="AX351">
        <v>39613073</v>
      </c>
      <c r="AY351">
        <v>1</v>
      </c>
      <c r="AZ351">
        <v>0</v>
      </c>
      <c r="BA351">
        <v>337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Y351*Source!I144</f>
        <v>0.96899999999999997</v>
      </c>
      <c r="CY351">
        <f>AA351</f>
        <v>2.44</v>
      </c>
      <c r="CZ351">
        <f>AE351</f>
        <v>2.44</v>
      </c>
      <c r="DA351">
        <f>AI351</f>
        <v>1</v>
      </c>
      <c r="DB351">
        <v>0</v>
      </c>
    </row>
    <row r="352" spans="1:106" x14ac:dyDescent="0.2">
      <c r="A352">
        <f>ROW(Source!A144)</f>
        <v>144</v>
      </c>
      <c r="B352">
        <v>39612628</v>
      </c>
      <c r="C352">
        <v>39613051</v>
      </c>
      <c r="D352">
        <v>36832948</v>
      </c>
      <c r="E352">
        <v>1</v>
      </c>
      <c r="F352">
        <v>1</v>
      </c>
      <c r="G352">
        <v>1</v>
      </c>
      <c r="H352">
        <v>3</v>
      </c>
      <c r="I352" t="s">
        <v>622</v>
      </c>
      <c r="J352" t="s">
        <v>623</v>
      </c>
      <c r="K352" t="s">
        <v>624</v>
      </c>
      <c r="L352">
        <v>1327</v>
      </c>
      <c r="N352">
        <v>1005</v>
      </c>
      <c r="O352" t="s">
        <v>558</v>
      </c>
      <c r="P352" t="s">
        <v>558</v>
      </c>
      <c r="Q352">
        <v>1</v>
      </c>
      <c r="W352">
        <v>0</v>
      </c>
      <c r="X352">
        <v>-1963914880</v>
      </c>
      <c r="Y352">
        <v>0.44</v>
      </c>
      <c r="AA352">
        <v>5.71</v>
      </c>
      <c r="AB352">
        <v>0</v>
      </c>
      <c r="AC352">
        <v>0</v>
      </c>
      <c r="AD352">
        <v>0</v>
      </c>
      <c r="AE352">
        <v>5.71</v>
      </c>
      <c r="AF352">
        <v>0</v>
      </c>
      <c r="AG352">
        <v>0</v>
      </c>
      <c r="AH352">
        <v>0</v>
      </c>
      <c r="AI352">
        <v>1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3</v>
      </c>
      <c r="AT352">
        <v>0.44</v>
      </c>
      <c r="AU352" t="s">
        <v>3</v>
      </c>
      <c r="AV352">
        <v>0</v>
      </c>
      <c r="AW352">
        <v>2</v>
      </c>
      <c r="AX352">
        <v>39613074</v>
      </c>
      <c r="AY352">
        <v>1</v>
      </c>
      <c r="AZ352">
        <v>0</v>
      </c>
      <c r="BA352">
        <v>338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Y352*Source!I144</f>
        <v>4.4879999999999996E-2</v>
      </c>
      <c r="CY352">
        <f>AA352</f>
        <v>5.71</v>
      </c>
      <c r="CZ352">
        <f>AE352</f>
        <v>5.71</v>
      </c>
      <c r="DA352">
        <f>AI352</f>
        <v>1</v>
      </c>
      <c r="DB352">
        <v>0</v>
      </c>
    </row>
    <row r="353" spans="1:106" x14ac:dyDescent="0.2">
      <c r="A353">
        <f>ROW(Source!A144)</f>
        <v>144</v>
      </c>
      <c r="B353">
        <v>39612628</v>
      </c>
      <c r="C353">
        <v>39613051</v>
      </c>
      <c r="D353">
        <v>36868758</v>
      </c>
      <c r="E353">
        <v>1</v>
      </c>
      <c r="F353">
        <v>1</v>
      </c>
      <c r="G353">
        <v>1</v>
      </c>
      <c r="H353">
        <v>3</v>
      </c>
      <c r="I353" t="s">
        <v>246</v>
      </c>
      <c r="J353" t="s">
        <v>248</v>
      </c>
      <c r="K353" t="s">
        <v>247</v>
      </c>
      <c r="L353">
        <v>1302</v>
      </c>
      <c r="N353">
        <v>1003</v>
      </c>
      <c r="O353" t="s">
        <v>209</v>
      </c>
      <c r="P353" t="s">
        <v>209</v>
      </c>
      <c r="Q353">
        <v>10</v>
      </c>
      <c r="W353">
        <v>0</v>
      </c>
      <c r="X353">
        <v>-974220988</v>
      </c>
      <c r="Y353">
        <v>19.607842999999999</v>
      </c>
      <c r="AA353">
        <v>621.01</v>
      </c>
      <c r="AB353">
        <v>0</v>
      </c>
      <c r="AC353">
        <v>0</v>
      </c>
      <c r="AD353">
        <v>0</v>
      </c>
      <c r="AE353">
        <v>621.01</v>
      </c>
      <c r="AF353">
        <v>0</v>
      </c>
      <c r="AG353">
        <v>0</v>
      </c>
      <c r="AH353">
        <v>0</v>
      </c>
      <c r="AI353">
        <v>1</v>
      </c>
      <c r="AJ353">
        <v>1</v>
      </c>
      <c r="AK353">
        <v>1</v>
      </c>
      <c r="AL353">
        <v>1</v>
      </c>
      <c r="AN353">
        <v>0</v>
      </c>
      <c r="AO353">
        <v>0</v>
      </c>
      <c r="AP353">
        <v>0</v>
      </c>
      <c r="AQ353">
        <v>0</v>
      </c>
      <c r="AR353">
        <v>0</v>
      </c>
      <c r="AS353" t="s">
        <v>3</v>
      </c>
      <c r="AT353">
        <v>19.607842999999999</v>
      </c>
      <c r="AU353" t="s">
        <v>3</v>
      </c>
      <c r="AV353">
        <v>0</v>
      </c>
      <c r="AW353">
        <v>1</v>
      </c>
      <c r="AX353">
        <v>-1</v>
      </c>
      <c r="AY353">
        <v>0</v>
      </c>
      <c r="AZ353">
        <v>0</v>
      </c>
      <c r="BA353" t="s">
        <v>3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Y353*Source!I144</f>
        <v>1.9999999859999997</v>
      </c>
      <c r="CY353">
        <f>AA353</f>
        <v>621.01</v>
      </c>
      <c r="CZ353">
        <f>AE353</f>
        <v>621.01</v>
      </c>
      <c r="DA353">
        <f>AI353</f>
        <v>1</v>
      </c>
      <c r="DB353">
        <v>0</v>
      </c>
    </row>
    <row r="354" spans="1:106" x14ac:dyDescent="0.2">
      <c r="A354">
        <f>ROW(Source!A144)</f>
        <v>144</v>
      </c>
      <c r="B354">
        <v>39612628</v>
      </c>
      <c r="C354">
        <v>39613051</v>
      </c>
      <c r="D354">
        <v>36868759</v>
      </c>
      <c r="E354">
        <v>1</v>
      </c>
      <c r="F354">
        <v>1</v>
      </c>
      <c r="G354">
        <v>1</v>
      </c>
      <c r="H354">
        <v>3</v>
      </c>
      <c r="I354" t="s">
        <v>242</v>
      </c>
      <c r="J354" t="s">
        <v>244</v>
      </c>
      <c r="K354" t="s">
        <v>243</v>
      </c>
      <c r="L354">
        <v>1302</v>
      </c>
      <c r="N354">
        <v>1003</v>
      </c>
      <c r="O354" t="s">
        <v>209</v>
      </c>
      <c r="P354" t="s">
        <v>209</v>
      </c>
      <c r="Q354">
        <v>10</v>
      </c>
      <c r="W354">
        <v>0</v>
      </c>
      <c r="X354">
        <v>1057700267</v>
      </c>
      <c r="Y354">
        <v>80.392156999999997</v>
      </c>
      <c r="AA354">
        <v>630</v>
      </c>
      <c r="AB354">
        <v>0</v>
      </c>
      <c r="AC354">
        <v>0</v>
      </c>
      <c r="AD354">
        <v>0</v>
      </c>
      <c r="AE354">
        <v>630</v>
      </c>
      <c r="AF354">
        <v>0</v>
      </c>
      <c r="AG354">
        <v>0</v>
      </c>
      <c r="AH354">
        <v>0</v>
      </c>
      <c r="AI354">
        <v>1</v>
      </c>
      <c r="AJ354">
        <v>1</v>
      </c>
      <c r="AK354">
        <v>1</v>
      </c>
      <c r="AL354">
        <v>1</v>
      </c>
      <c r="AN354">
        <v>0</v>
      </c>
      <c r="AO354">
        <v>0</v>
      </c>
      <c r="AP354">
        <v>0</v>
      </c>
      <c r="AQ354">
        <v>0</v>
      </c>
      <c r="AR354">
        <v>0</v>
      </c>
      <c r="AS354" t="s">
        <v>3</v>
      </c>
      <c r="AT354">
        <v>80.392156999999997</v>
      </c>
      <c r="AU354" t="s">
        <v>3</v>
      </c>
      <c r="AV354">
        <v>0</v>
      </c>
      <c r="AW354">
        <v>1</v>
      </c>
      <c r="AX354">
        <v>-1</v>
      </c>
      <c r="AY354">
        <v>0</v>
      </c>
      <c r="AZ354">
        <v>0</v>
      </c>
      <c r="BA354" t="s">
        <v>3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Y354*Source!I144</f>
        <v>8.2000000139999987</v>
      </c>
      <c r="CY354">
        <f>AA354</f>
        <v>630</v>
      </c>
      <c r="CZ354">
        <f>AE354</f>
        <v>630</v>
      </c>
      <c r="DA354">
        <f>AI354</f>
        <v>1</v>
      </c>
      <c r="DB354">
        <v>0</v>
      </c>
    </row>
    <row r="355" spans="1:106" x14ac:dyDescent="0.2">
      <c r="A355">
        <f>ROW(Source!A144)</f>
        <v>144</v>
      </c>
      <c r="B355">
        <v>39612628</v>
      </c>
      <c r="C355">
        <v>39613051</v>
      </c>
      <c r="D355">
        <v>36797405</v>
      </c>
      <c r="E355">
        <v>17</v>
      </c>
      <c r="F355">
        <v>1</v>
      </c>
      <c r="G355">
        <v>1</v>
      </c>
      <c r="H355">
        <v>3</v>
      </c>
      <c r="I355" t="s">
        <v>204</v>
      </c>
      <c r="J355" t="s">
        <v>3</v>
      </c>
      <c r="K355" t="s">
        <v>205</v>
      </c>
      <c r="L355">
        <v>1301</v>
      </c>
      <c r="N355">
        <v>1003</v>
      </c>
      <c r="O355" t="s">
        <v>92</v>
      </c>
      <c r="P355" t="s">
        <v>92</v>
      </c>
      <c r="Q355">
        <v>1</v>
      </c>
      <c r="W355">
        <v>0</v>
      </c>
      <c r="X355">
        <v>1990328174</v>
      </c>
      <c r="Y355">
        <v>1000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1</v>
      </c>
      <c r="AJ355">
        <v>1</v>
      </c>
      <c r="AK355">
        <v>1</v>
      </c>
      <c r="AL355">
        <v>1</v>
      </c>
      <c r="AN355">
        <v>0</v>
      </c>
      <c r="AO355">
        <v>0</v>
      </c>
      <c r="AP355">
        <v>0</v>
      </c>
      <c r="AQ355">
        <v>0</v>
      </c>
      <c r="AR355">
        <v>0</v>
      </c>
      <c r="AS355" t="s">
        <v>3</v>
      </c>
      <c r="AT355">
        <v>1000</v>
      </c>
      <c r="AU355" t="s">
        <v>3</v>
      </c>
      <c r="AV355">
        <v>0</v>
      </c>
      <c r="AW355">
        <v>2</v>
      </c>
      <c r="AX355">
        <v>39613075</v>
      </c>
      <c r="AY355">
        <v>1</v>
      </c>
      <c r="AZ355">
        <v>6144</v>
      </c>
      <c r="BA355">
        <v>339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Y355*Source!I144</f>
        <v>102</v>
      </c>
      <c r="CY355">
        <f>AA355</f>
        <v>0</v>
      </c>
      <c r="CZ355">
        <f>AE355</f>
        <v>0</v>
      </c>
      <c r="DA355">
        <f>AI355</f>
        <v>1</v>
      </c>
      <c r="DB355">
        <v>0</v>
      </c>
    </row>
    <row r="356" spans="1:106" x14ac:dyDescent="0.2">
      <c r="A356">
        <f>ROW(Source!A145)</f>
        <v>145</v>
      </c>
      <c r="B356">
        <v>39612629</v>
      </c>
      <c r="C356">
        <v>39613051</v>
      </c>
      <c r="D356">
        <v>37070164</v>
      </c>
      <c r="E356">
        <v>1</v>
      </c>
      <c r="F356">
        <v>1</v>
      </c>
      <c r="G356">
        <v>1</v>
      </c>
      <c r="H356">
        <v>1</v>
      </c>
      <c r="I356" t="s">
        <v>573</v>
      </c>
      <c r="J356" t="s">
        <v>3</v>
      </c>
      <c r="K356" t="s">
        <v>574</v>
      </c>
      <c r="L356">
        <v>1191</v>
      </c>
      <c r="N356">
        <v>1013</v>
      </c>
      <c r="O356" t="s">
        <v>474</v>
      </c>
      <c r="P356" t="s">
        <v>474</v>
      </c>
      <c r="Q356">
        <v>1</v>
      </c>
      <c r="W356">
        <v>0</v>
      </c>
      <c r="X356">
        <v>-598469600</v>
      </c>
      <c r="Y356">
        <v>258.79599999999999</v>
      </c>
      <c r="AA356">
        <v>0</v>
      </c>
      <c r="AB356">
        <v>0</v>
      </c>
      <c r="AC356">
        <v>0</v>
      </c>
      <c r="AD356">
        <v>47.84</v>
      </c>
      <c r="AE356">
        <v>0</v>
      </c>
      <c r="AF356">
        <v>0</v>
      </c>
      <c r="AG356">
        <v>0</v>
      </c>
      <c r="AH356">
        <v>9.2899999999999991</v>
      </c>
      <c r="AI356">
        <v>1</v>
      </c>
      <c r="AJ356">
        <v>1</v>
      </c>
      <c r="AK356">
        <v>1</v>
      </c>
      <c r="AL356">
        <v>5.15</v>
      </c>
      <c r="AN356">
        <v>0</v>
      </c>
      <c r="AO356">
        <v>1</v>
      </c>
      <c r="AP356">
        <v>1</v>
      </c>
      <c r="AQ356">
        <v>0</v>
      </c>
      <c r="AR356">
        <v>0</v>
      </c>
      <c r="AS356" t="s">
        <v>3</v>
      </c>
      <c r="AT356">
        <v>225.04</v>
      </c>
      <c r="AU356" t="s">
        <v>18</v>
      </c>
      <c r="AV356">
        <v>1</v>
      </c>
      <c r="AW356">
        <v>2</v>
      </c>
      <c r="AX356">
        <v>39613065</v>
      </c>
      <c r="AY356">
        <v>1</v>
      </c>
      <c r="AZ356">
        <v>0</v>
      </c>
      <c r="BA356">
        <v>340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Y356*Source!I145</f>
        <v>26.397191999999997</v>
      </c>
      <c r="CY356">
        <f>AD356</f>
        <v>47.84</v>
      </c>
      <c r="CZ356">
        <f>AH356</f>
        <v>9.2899999999999991</v>
      </c>
      <c r="DA356">
        <f>AL356</f>
        <v>5.15</v>
      </c>
      <c r="DB356">
        <v>0</v>
      </c>
    </row>
    <row r="357" spans="1:106" x14ac:dyDescent="0.2">
      <c r="A357">
        <f>ROW(Source!A145)</f>
        <v>145</v>
      </c>
      <c r="B357">
        <v>39612629</v>
      </c>
      <c r="C357">
        <v>39613051</v>
      </c>
      <c r="D357">
        <v>37064876</v>
      </c>
      <c r="E357">
        <v>1</v>
      </c>
      <c r="F357">
        <v>1</v>
      </c>
      <c r="G357">
        <v>1</v>
      </c>
      <c r="H357">
        <v>1</v>
      </c>
      <c r="I357" t="s">
        <v>479</v>
      </c>
      <c r="J357" t="s">
        <v>3</v>
      </c>
      <c r="K357" t="s">
        <v>480</v>
      </c>
      <c r="L357">
        <v>1191</v>
      </c>
      <c r="N357">
        <v>1013</v>
      </c>
      <c r="O357" t="s">
        <v>474</v>
      </c>
      <c r="P357" t="s">
        <v>474</v>
      </c>
      <c r="Q357">
        <v>1</v>
      </c>
      <c r="W357">
        <v>0</v>
      </c>
      <c r="X357">
        <v>-1417349443</v>
      </c>
      <c r="Y357">
        <v>30.29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1</v>
      </c>
      <c r="AJ357">
        <v>1</v>
      </c>
      <c r="AK357">
        <v>5.15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3</v>
      </c>
      <c r="AT357">
        <v>30.29</v>
      </c>
      <c r="AU357" t="s">
        <v>3</v>
      </c>
      <c r="AV357">
        <v>2</v>
      </c>
      <c r="AW357">
        <v>2</v>
      </c>
      <c r="AX357">
        <v>39613066</v>
      </c>
      <c r="AY357">
        <v>1</v>
      </c>
      <c r="AZ357">
        <v>2048</v>
      </c>
      <c r="BA357">
        <v>341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Y357*Source!I145</f>
        <v>3.0895799999999998</v>
      </c>
      <c r="CY357">
        <f>AD357</f>
        <v>0</v>
      </c>
      <c r="CZ357">
        <f>AH357</f>
        <v>0</v>
      </c>
      <c r="DA357">
        <f>AL357</f>
        <v>1</v>
      </c>
      <c r="DB357">
        <v>0</v>
      </c>
    </row>
    <row r="358" spans="1:106" x14ac:dyDescent="0.2">
      <c r="A358">
        <f>ROW(Source!A145)</f>
        <v>145</v>
      </c>
      <c r="B358">
        <v>39612629</v>
      </c>
      <c r="C358">
        <v>39613051</v>
      </c>
      <c r="D358">
        <v>36882159</v>
      </c>
      <c r="E358">
        <v>1</v>
      </c>
      <c r="F358">
        <v>1</v>
      </c>
      <c r="G358">
        <v>1</v>
      </c>
      <c r="H358">
        <v>2</v>
      </c>
      <c r="I358" t="s">
        <v>509</v>
      </c>
      <c r="J358" t="s">
        <v>510</v>
      </c>
      <c r="K358" t="s">
        <v>511</v>
      </c>
      <c r="L358">
        <v>1368</v>
      </c>
      <c r="N358">
        <v>1011</v>
      </c>
      <c r="O358" t="s">
        <v>484</v>
      </c>
      <c r="P358" t="s">
        <v>484</v>
      </c>
      <c r="Q358">
        <v>1</v>
      </c>
      <c r="W358">
        <v>0</v>
      </c>
      <c r="X358">
        <v>-1718674368</v>
      </c>
      <c r="Y358">
        <v>0.4375</v>
      </c>
      <c r="AA358">
        <v>0</v>
      </c>
      <c r="AB358">
        <v>576.75</v>
      </c>
      <c r="AC358">
        <v>13.5</v>
      </c>
      <c r="AD358">
        <v>0</v>
      </c>
      <c r="AE358">
        <v>0</v>
      </c>
      <c r="AF358">
        <v>111.99</v>
      </c>
      <c r="AG358">
        <v>13.5</v>
      </c>
      <c r="AH358">
        <v>0</v>
      </c>
      <c r="AI358">
        <v>1</v>
      </c>
      <c r="AJ358">
        <v>5.15</v>
      </c>
      <c r="AK358">
        <v>1</v>
      </c>
      <c r="AL358">
        <v>1</v>
      </c>
      <c r="AN358">
        <v>0</v>
      </c>
      <c r="AO358">
        <v>1</v>
      </c>
      <c r="AP358">
        <v>1</v>
      </c>
      <c r="AQ358">
        <v>0</v>
      </c>
      <c r="AR358">
        <v>0</v>
      </c>
      <c r="AS358" t="s">
        <v>3</v>
      </c>
      <c r="AT358">
        <v>0.35</v>
      </c>
      <c r="AU358" t="s">
        <v>17</v>
      </c>
      <c r="AV358">
        <v>0</v>
      </c>
      <c r="AW358">
        <v>2</v>
      </c>
      <c r="AX358">
        <v>39613067</v>
      </c>
      <c r="AY358">
        <v>1</v>
      </c>
      <c r="AZ358">
        <v>0</v>
      </c>
      <c r="BA358">
        <v>342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Y358*Source!I145</f>
        <v>4.4624999999999998E-2</v>
      </c>
      <c r="CY358">
        <f t="shared" ref="CY358:CY363" si="45">AB358</f>
        <v>576.75</v>
      </c>
      <c r="CZ358">
        <f t="shared" ref="CZ358:CZ363" si="46">AF358</f>
        <v>111.99</v>
      </c>
      <c r="DA358">
        <f t="shared" ref="DA358:DA363" si="47">AJ358</f>
        <v>5.15</v>
      </c>
      <c r="DB358">
        <v>0</v>
      </c>
    </row>
    <row r="359" spans="1:106" x14ac:dyDescent="0.2">
      <c r="A359">
        <f>ROW(Source!A145)</f>
        <v>145</v>
      </c>
      <c r="B359">
        <v>39612629</v>
      </c>
      <c r="C359">
        <v>39613051</v>
      </c>
      <c r="D359">
        <v>36883275</v>
      </c>
      <c r="E359">
        <v>1</v>
      </c>
      <c r="F359">
        <v>1</v>
      </c>
      <c r="G359">
        <v>1</v>
      </c>
      <c r="H359">
        <v>2</v>
      </c>
      <c r="I359" t="s">
        <v>610</v>
      </c>
      <c r="J359" t="s">
        <v>611</v>
      </c>
      <c r="K359" t="s">
        <v>612</v>
      </c>
      <c r="L359">
        <v>1368</v>
      </c>
      <c r="N359">
        <v>1011</v>
      </c>
      <c r="O359" t="s">
        <v>484</v>
      </c>
      <c r="P359" t="s">
        <v>484</v>
      </c>
      <c r="Q359">
        <v>1</v>
      </c>
      <c r="W359">
        <v>0</v>
      </c>
      <c r="X359">
        <v>1027671805</v>
      </c>
      <c r="Y359">
        <v>15</v>
      </c>
      <c r="AA359">
        <v>0</v>
      </c>
      <c r="AB359">
        <v>135.55000000000001</v>
      </c>
      <c r="AC359">
        <v>0</v>
      </c>
      <c r="AD359">
        <v>0</v>
      </c>
      <c r="AE359">
        <v>0</v>
      </c>
      <c r="AF359">
        <v>26.32</v>
      </c>
      <c r="AG359">
        <v>0</v>
      </c>
      <c r="AH359">
        <v>0</v>
      </c>
      <c r="AI359">
        <v>1</v>
      </c>
      <c r="AJ359">
        <v>5.15</v>
      </c>
      <c r="AK359">
        <v>1</v>
      </c>
      <c r="AL359">
        <v>1</v>
      </c>
      <c r="AN359">
        <v>0</v>
      </c>
      <c r="AO359">
        <v>1</v>
      </c>
      <c r="AP359">
        <v>1</v>
      </c>
      <c r="AQ359">
        <v>0</v>
      </c>
      <c r="AR359">
        <v>0</v>
      </c>
      <c r="AS359" t="s">
        <v>3</v>
      </c>
      <c r="AT359">
        <v>12</v>
      </c>
      <c r="AU359" t="s">
        <v>17</v>
      </c>
      <c r="AV359">
        <v>0</v>
      </c>
      <c r="AW359">
        <v>2</v>
      </c>
      <c r="AX359">
        <v>39613068</v>
      </c>
      <c r="AY359">
        <v>1</v>
      </c>
      <c r="AZ359">
        <v>0</v>
      </c>
      <c r="BA359">
        <v>343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Y359*Source!I145</f>
        <v>1.5299999999999998</v>
      </c>
      <c r="CY359">
        <f t="shared" si="45"/>
        <v>135.55000000000001</v>
      </c>
      <c r="CZ359">
        <f t="shared" si="46"/>
        <v>26.32</v>
      </c>
      <c r="DA359">
        <f t="shared" si="47"/>
        <v>5.15</v>
      </c>
      <c r="DB359">
        <v>0</v>
      </c>
    </row>
    <row r="360" spans="1:106" x14ac:dyDescent="0.2">
      <c r="A360">
        <f>ROW(Source!A145)</f>
        <v>145</v>
      </c>
      <c r="B360">
        <v>39612629</v>
      </c>
      <c r="C360">
        <v>39613051</v>
      </c>
      <c r="D360">
        <v>36883572</v>
      </c>
      <c r="E360">
        <v>1</v>
      </c>
      <c r="F360">
        <v>1</v>
      </c>
      <c r="G360">
        <v>1</v>
      </c>
      <c r="H360">
        <v>2</v>
      </c>
      <c r="I360" t="s">
        <v>613</v>
      </c>
      <c r="J360" t="s">
        <v>614</v>
      </c>
      <c r="K360" t="s">
        <v>615</v>
      </c>
      <c r="L360">
        <v>1368</v>
      </c>
      <c r="N360">
        <v>1011</v>
      </c>
      <c r="O360" t="s">
        <v>484</v>
      </c>
      <c r="P360" t="s">
        <v>484</v>
      </c>
      <c r="Q360">
        <v>1</v>
      </c>
      <c r="W360">
        <v>0</v>
      </c>
      <c r="X360">
        <v>1237890074</v>
      </c>
      <c r="Y360">
        <v>1.4999999999999999E-2</v>
      </c>
      <c r="AA360">
        <v>0</v>
      </c>
      <c r="AB360">
        <v>486.06</v>
      </c>
      <c r="AC360">
        <v>13.5</v>
      </c>
      <c r="AD360">
        <v>0</v>
      </c>
      <c r="AE360">
        <v>0</v>
      </c>
      <c r="AF360">
        <v>94.38</v>
      </c>
      <c r="AG360">
        <v>13.5</v>
      </c>
      <c r="AH360">
        <v>0</v>
      </c>
      <c r="AI360">
        <v>1</v>
      </c>
      <c r="AJ360">
        <v>5.15</v>
      </c>
      <c r="AK360">
        <v>1</v>
      </c>
      <c r="AL360">
        <v>1</v>
      </c>
      <c r="AN360">
        <v>0</v>
      </c>
      <c r="AO360">
        <v>1</v>
      </c>
      <c r="AP360">
        <v>1</v>
      </c>
      <c r="AQ360">
        <v>0</v>
      </c>
      <c r="AR360">
        <v>0</v>
      </c>
      <c r="AS360" t="s">
        <v>3</v>
      </c>
      <c r="AT360">
        <v>1.2E-2</v>
      </c>
      <c r="AU360" t="s">
        <v>17</v>
      </c>
      <c r="AV360">
        <v>0</v>
      </c>
      <c r="AW360">
        <v>2</v>
      </c>
      <c r="AX360">
        <v>39613069</v>
      </c>
      <c r="AY360">
        <v>1</v>
      </c>
      <c r="AZ360">
        <v>0</v>
      </c>
      <c r="BA360">
        <v>344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Y360*Source!I145</f>
        <v>1.5299999999999999E-3</v>
      </c>
      <c r="CY360">
        <f t="shared" si="45"/>
        <v>486.06</v>
      </c>
      <c r="CZ360">
        <f t="shared" si="46"/>
        <v>94.38</v>
      </c>
      <c r="DA360">
        <f t="shared" si="47"/>
        <v>5.15</v>
      </c>
      <c r="DB360">
        <v>0</v>
      </c>
    </row>
    <row r="361" spans="1:106" x14ac:dyDescent="0.2">
      <c r="A361">
        <f>ROW(Source!A145)</f>
        <v>145</v>
      </c>
      <c r="B361">
        <v>39612629</v>
      </c>
      <c r="C361">
        <v>39613051</v>
      </c>
      <c r="D361">
        <v>36883581</v>
      </c>
      <c r="E361">
        <v>1</v>
      </c>
      <c r="F361">
        <v>1</v>
      </c>
      <c r="G361">
        <v>1</v>
      </c>
      <c r="H361">
        <v>2</v>
      </c>
      <c r="I361" t="s">
        <v>616</v>
      </c>
      <c r="J361" t="s">
        <v>617</v>
      </c>
      <c r="K361" t="s">
        <v>618</v>
      </c>
      <c r="L361">
        <v>1368</v>
      </c>
      <c r="N361">
        <v>1011</v>
      </c>
      <c r="O361" t="s">
        <v>484</v>
      </c>
      <c r="P361" t="s">
        <v>484</v>
      </c>
      <c r="Q361">
        <v>1</v>
      </c>
      <c r="W361">
        <v>0</v>
      </c>
      <c r="X361">
        <v>-364212856</v>
      </c>
      <c r="Y361">
        <v>1.4999999999999999E-2</v>
      </c>
      <c r="AA361">
        <v>0</v>
      </c>
      <c r="AB361">
        <v>101.76</v>
      </c>
      <c r="AC361">
        <v>0</v>
      </c>
      <c r="AD361">
        <v>0</v>
      </c>
      <c r="AE361">
        <v>0</v>
      </c>
      <c r="AF361">
        <v>19.760000000000002</v>
      </c>
      <c r="AG361">
        <v>0</v>
      </c>
      <c r="AH361">
        <v>0</v>
      </c>
      <c r="AI361">
        <v>1</v>
      </c>
      <c r="AJ361">
        <v>5.15</v>
      </c>
      <c r="AK361">
        <v>1</v>
      </c>
      <c r="AL361">
        <v>1</v>
      </c>
      <c r="AN361">
        <v>0</v>
      </c>
      <c r="AO361">
        <v>1</v>
      </c>
      <c r="AP361">
        <v>1</v>
      </c>
      <c r="AQ361">
        <v>0</v>
      </c>
      <c r="AR361">
        <v>0</v>
      </c>
      <c r="AS361" t="s">
        <v>3</v>
      </c>
      <c r="AT361">
        <v>1.2E-2</v>
      </c>
      <c r="AU361" t="s">
        <v>17</v>
      </c>
      <c r="AV361">
        <v>0</v>
      </c>
      <c r="AW361">
        <v>2</v>
      </c>
      <c r="AX361">
        <v>39613070</v>
      </c>
      <c r="AY361">
        <v>1</v>
      </c>
      <c r="AZ361">
        <v>0</v>
      </c>
      <c r="BA361">
        <v>345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Y361*Source!I145</f>
        <v>1.5299999999999999E-3</v>
      </c>
      <c r="CY361">
        <f t="shared" si="45"/>
        <v>101.76</v>
      </c>
      <c r="CZ361">
        <f t="shared" si="46"/>
        <v>19.760000000000002</v>
      </c>
      <c r="DA361">
        <f t="shared" si="47"/>
        <v>5.15</v>
      </c>
      <c r="DB361">
        <v>0</v>
      </c>
    </row>
    <row r="362" spans="1:106" x14ac:dyDescent="0.2">
      <c r="A362">
        <f>ROW(Source!A145)</f>
        <v>145</v>
      </c>
      <c r="B362">
        <v>39612629</v>
      </c>
      <c r="C362">
        <v>39613051</v>
      </c>
      <c r="D362">
        <v>36883682</v>
      </c>
      <c r="E362">
        <v>1</v>
      </c>
      <c r="F362">
        <v>1</v>
      </c>
      <c r="G362">
        <v>1</v>
      </c>
      <c r="H362">
        <v>2</v>
      </c>
      <c r="I362" t="s">
        <v>518</v>
      </c>
      <c r="J362" t="s">
        <v>519</v>
      </c>
      <c r="K362" t="s">
        <v>520</v>
      </c>
      <c r="L362">
        <v>1368</v>
      </c>
      <c r="N362">
        <v>1011</v>
      </c>
      <c r="O362" t="s">
        <v>484</v>
      </c>
      <c r="P362" t="s">
        <v>484</v>
      </c>
      <c r="Q362">
        <v>1</v>
      </c>
      <c r="W362">
        <v>0</v>
      </c>
      <c r="X362">
        <v>250868595</v>
      </c>
      <c r="Y362">
        <v>1.7374999999999998</v>
      </c>
      <c r="AA362">
        <v>0</v>
      </c>
      <c r="AB362">
        <v>139.62</v>
      </c>
      <c r="AC362">
        <v>11.6</v>
      </c>
      <c r="AD362">
        <v>0</v>
      </c>
      <c r="AE362">
        <v>0</v>
      </c>
      <c r="AF362">
        <v>27.11</v>
      </c>
      <c r="AG362">
        <v>11.6</v>
      </c>
      <c r="AH362">
        <v>0</v>
      </c>
      <c r="AI362">
        <v>1</v>
      </c>
      <c r="AJ362">
        <v>5.15</v>
      </c>
      <c r="AK362">
        <v>1</v>
      </c>
      <c r="AL362">
        <v>1</v>
      </c>
      <c r="AN362">
        <v>0</v>
      </c>
      <c r="AO362">
        <v>1</v>
      </c>
      <c r="AP362">
        <v>1</v>
      </c>
      <c r="AQ362">
        <v>0</v>
      </c>
      <c r="AR362">
        <v>0</v>
      </c>
      <c r="AS362" t="s">
        <v>3</v>
      </c>
      <c r="AT362">
        <v>1.39</v>
      </c>
      <c r="AU362" t="s">
        <v>17</v>
      </c>
      <c r="AV362">
        <v>0</v>
      </c>
      <c r="AW362">
        <v>2</v>
      </c>
      <c r="AX362">
        <v>39613071</v>
      </c>
      <c r="AY362">
        <v>1</v>
      </c>
      <c r="AZ362">
        <v>0</v>
      </c>
      <c r="BA362">
        <v>346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Y362*Source!I145</f>
        <v>0.17722499999999997</v>
      </c>
      <c r="CY362">
        <f t="shared" si="45"/>
        <v>139.62</v>
      </c>
      <c r="CZ362">
        <f t="shared" si="46"/>
        <v>27.11</v>
      </c>
      <c r="DA362">
        <f t="shared" si="47"/>
        <v>5.15</v>
      </c>
      <c r="DB362">
        <v>0</v>
      </c>
    </row>
    <row r="363" spans="1:106" x14ac:dyDescent="0.2">
      <c r="A363">
        <f>ROW(Source!A145)</f>
        <v>145</v>
      </c>
      <c r="B363">
        <v>39612629</v>
      </c>
      <c r="C363">
        <v>39613051</v>
      </c>
      <c r="D363">
        <v>36883772</v>
      </c>
      <c r="E363">
        <v>1</v>
      </c>
      <c r="F363">
        <v>1</v>
      </c>
      <c r="G363">
        <v>1</v>
      </c>
      <c r="H363">
        <v>2</v>
      </c>
      <c r="I363" t="s">
        <v>619</v>
      </c>
      <c r="J363" t="s">
        <v>620</v>
      </c>
      <c r="K363" t="s">
        <v>621</v>
      </c>
      <c r="L363">
        <v>1368</v>
      </c>
      <c r="N363">
        <v>1011</v>
      </c>
      <c r="O363" t="s">
        <v>484</v>
      </c>
      <c r="P363" t="s">
        <v>484</v>
      </c>
      <c r="Q363">
        <v>1</v>
      </c>
      <c r="W363">
        <v>0</v>
      </c>
      <c r="X363">
        <v>917635847</v>
      </c>
      <c r="Y363">
        <v>35.674999999999997</v>
      </c>
      <c r="AA363">
        <v>0</v>
      </c>
      <c r="AB363">
        <v>515.52</v>
      </c>
      <c r="AC363">
        <v>13.5</v>
      </c>
      <c r="AD363">
        <v>0</v>
      </c>
      <c r="AE363">
        <v>0</v>
      </c>
      <c r="AF363">
        <v>100.1</v>
      </c>
      <c r="AG363">
        <v>13.5</v>
      </c>
      <c r="AH363">
        <v>0</v>
      </c>
      <c r="AI363">
        <v>1</v>
      </c>
      <c r="AJ363">
        <v>5.15</v>
      </c>
      <c r="AK363">
        <v>1</v>
      </c>
      <c r="AL363">
        <v>1</v>
      </c>
      <c r="AN363">
        <v>0</v>
      </c>
      <c r="AO363">
        <v>1</v>
      </c>
      <c r="AP363">
        <v>1</v>
      </c>
      <c r="AQ363">
        <v>0</v>
      </c>
      <c r="AR363">
        <v>0</v>
      </c>
      <c r="AS363" t="s">
        <v>3</v>
      </c>
      <c r="AT363">
        <v>28.54</v>
      </c>
      <c r="AU363" t="s">
        <v>17</v>
      </c>
      <c r="AV363">
        <v>0</v>
      </c>
      <c r="AW363">
        <v>2</v>
      </c>
      <c r="AX363">
        <v>39613072</v>
      </c>
      <c r="AY363">
        <v>1</v>
      </c>
      <c r="AZ363">
        <v>0</v>
      </c>
      <c r="BA363">
        <v>347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Y363*Source!I145</f>
        <v>3.6388499999999997</v>
      </c>
      <c r="CY363">
        <f t="shared" si="45"/>
        <v>515.52</v>
      </c>
      <c r="CZ363">
        <f t="shared" si="46"/>
        <v>100.1</v>
      </c>
      <c r="DA363">
        <f t="shared" si="47"/>
        <v>5.15</v>
      </c>
      <c r="DB363">
        <v>0</v>
      </c>
    </row>
    <row r="364" spans="1:106" x14ac:dyDescent="0.2">
      <c r="A364">
        <f>ROW(Source!A145)</f>
        <v>145</v>
      </c>
      <c r="B364">
        <v>39612629</v>
      </c>
      <c r="C364">
        <v>39613051</v>
      </c>
      <c r="D364">
        <v>36801792</v>
      </c>
      <c r="E364">
        <v>1</v>
      </c>
      <c r="F364">
        <v>1</v>
      </c>
      <c r="G364">
        <v>1</v>
      </c>
      <c r="H364">
        <v>3</v>
      </c>
      <c r="I364" t="s">
        <v>549</v>
      </c>
      <c r="J364" t="s">
        <v>550</v>
      </c>
      <c r="K364" t="s">
        <v>551</v>
      </c>
      <c r="L364">
        <v>1339</v>
      </c>
      <c r="N364">
        <v>1007</v>
      </c>
      <c r="O364" t="s">
        <v>28</v>
      </c>
      <c r="P364" t="s">
        <v>28</v>
      </c>
      <c r="Q364">
        <v>1</v>
      </c>
      <c r="W364">
        <v>0</v>
      </c>
      <c r="X364">
        <v>-1660354250</v>
      </c>
      <c r="Y364">
        <v>9.5</v>
      </c>
      <c r="AA364">
        <v>12.57</v>
      </c>
      <c r="AB364">
        <v>0</v>
      </c>
      <c r="AC364">
        <v>0</v>
      </c>
      <c r="AD364">
        <v>0</v>
      </c>
      <c r="AE364">
        <v>2.44</v>
      </c>
      <c r="AF364">
        <v>0</v>
      </c>
      <c r="AG364">
        <v>0</v>
      </c>
      <c r="AH364">
        <v>0</v>
      </c>
      <c r="AI364">
        <v>5.15</v>
      </c>
      <c r="AJ364">
        <v>1</v>
      </c>
      <c r="AK364">
        <v>1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3</v>
      </c>
      <c r="AT364">
        <v>9.5</v>
      </c>
      <c r="AU364" t="s">
        <v>3</v>
      </c>
      <c r="AV364">
        <v>0</v>
      </c>
      <c r="AW364">
        <v>2</v>
      </c>
      <c r="AX364">
        <v>39613073</v>
      </c>
      <c r="AY364">
        <v>1</v>
      </c>
      <c r="AZ364">
        <v>0</v>
      </c>
      <c r="BA364">
        <v>348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Y364*Source!I145</f>
        <v>0.96899999999999997</v>
      </c>
      <c r="CY364">
        <f>AA364</f>
        <v>12.57</v>
      </c>
      <c r="CZ364">
        <f>AE364</f>
        <v>2.44</v>
      </c>
      <c r="DA364">
        <f>AI364</f>
        <v>5.15</v>
      </c>
      <c r="DB364">
        <v>0</v>
      </c>
    </row>
    <row r="365" spans="1:106" x14ac:dyDescent="0.2">
      <c r="A365">
        <f>ROW(Source!A145)</f>
        <v>145</v>
      </c>
      <c r="B365">
        <v>39612629</v>
      </c>
      <c r="C365">
        <v>39613051</v>
      </c>
      <c r="D365">
        <v>36832948</v>
      </c>
      <c r="E365">
        <v>1</v>
      </c>
      <c r="F365">
        <v>1</v>
      </c>
      <c r="G365">
        <v>1</v>
      </c>
      <c r="H365">
        <v>3</v>
      </c>
      <c r="I365" t="s">
        <v>622</v>
      </c>
      <c r="J365" t="s">
        <v>623</v>
      </c>
      <c r="K365" t="s">
        <v>624</v>
      </c>
      <c r="L365">
        <v>1327</v>
      </c>
      <c r="N365">
        <v>1005</v>
      </c>
      <c r="O365" t="s">
        <v>558</v>
      </c>
      <c r="P365" t="s">
        <v>558</v>
      </c>
      <c r="Q365">
        <v>1</v>
      </c>
      <c r="W365">
        <v>0</v>
      </c>
      <c r="X365">
        <v>-1963914880</v>
      </c>
      <c r="Y365">
        <v>0.44</v>
      </c>
      <c r="AA365">
        <v>29.41</v>
      </c>
      <c r="AB365">
        <v>0</v>
      </c>
      <c r="AC365">
        <v>0</v>
      </c>
      <c r="AD365">
        <v>0</v>
      </c>
      <c r="AE365">
        <v>5.71</v>
      </c>
      <c r="AF365">
        <v>0</v>
      </c>
      <c r="AG365">
        <v>0</v>
      </c>
      <c r="AH365">
        <v>0</v>
      </c>
      <c r="AI365">
        <v>5.15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0</v>
      </c>
      <c r="AQ365">
        <v>0</v>
      </c>
      <c r="AR365">
        <v>0</v>
      </c>
      <c r="AS365" t="s">
        <v>3</v>
      </c>
      <c r="AT365">
        <v>0.44</v>
      </c>
      <c r="AU365" t="s">
        <v>3</v>
      </c>
      <c r="AV365">
        <v>0</v>
      </c>
      <c r="AW365">
        <v>2</v>
      </c>
      <c r="AX365">
        <v>39613074</v>
      </c>
      <c r="AY365">
        <v>1</v>
      </c>
      <c r="AZ365">
        <v>0</v>
      </c>
      <c r="BA365">
        <v>349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Y365*Source!I145</f>
        <v>4.4879999999999996E-2</v>
      </c>
      <c r="CY365">
        <f>AA365</f>
        <v>29.41</v>
      </c>
      <c r="CZ365">
        <f>AE365</f>
        <v>5.71</v>
      </c>
      <c r="DA365">
        <f>AI365</f>
        <v>5.15</v>
      </c>
      <c r="DB365">
        <v>0</v>
      </c>
    </row>
    <row r="366" spans="1:106" x14ac:dyDescent="0.2">
      <c r="A366">
        <f>ROW(Source!A145)</f>
        <v>145</v>
      </c>
      <c r="B366">
        <v>39612629</v>
      </c>
      <c r="C366">
        <v>39613051</v>
      </c>
      <c r="D366">
        <v>36868758</v>
      </c>
      <c r="E366">
        <v>1</v>
      </c>
      <c r="F366">
        <v>1</v>
      </c>
      <c r="G366">
        <v>1</v>
      </c>
      <c r="H366">
        <v>3</v>
      </c>
      <c r="I366" t="s">
        <v>246</v>
      </c>
      <c r="J366" t="s">
        <v>248</v>
      </c>
      <c r="K366" t="s">
        <v>247</v>
      </c>
      <c r="L366">
        <v>1302</v>
      </c>
      <c r="N366">
        <v>1003</v>
      </c>
      <c r="O366" t="s">
        <v>209</v>
      </c>
      <c r="P366" t="s">
        <v>209</v>
      </c>
      <c r="Q366">
        <v>10</v>
      </c>
      <c r="W366">
        <v>0</v>
      </c>
      <c r="X366">
        <v>-974220988</v>
      </c>
      <c r="Y366">
        <v>19.607842999999999</v>
      </c>
      <c r="AA366">
        <v>3198.2</v>
      </c>
      <c r="AB366">
        <v>0</v>
      </c>
      <c r="AC366">
        <v>0</v>
      </c>
      <c r="AD366">
        <v>0</v>
      </c>
      <c r="AE366">
        <v>621.01</v>
      </c>
      <c r="AF366">
        <v>0</v>
      </c>
      <c r="AG366">
        <v>0</v>
      </c>
      <c r="AH366">
        <v>0</v>
      </c>
      <c r="AI366">
        <v>5.15</v>
      </c>
      <c r="AJ366">
        <v>1</v>
      </c>
      <c r="AK366">
        <v>1</v>
      </c>
      <c r="AL366">
        <v>1</v>
      </c>
      <c r="AN366">
        <v>0</v>
      </c>
      <c r="AO366">
        <v>0</v>
      </c>
      <c r="AP366">
        <v>0</v>
      </c>
      <c r="AQ366">
        <v>0</v>
      </c>
      <c r="AR366">
        <v>0</v>
      </c>
      <c r="AS366" t="s">
        <v>3</v>
      </c>
      <c r="AT366">
        <v>19.607842999999999</v>
      </c>
      <c r="AU366" t="s">
        <v>3</v>
      </c>
      <c r="AV366">
        <v>0</v>
      </c>
      <c r="AW366">
        <v>1</v>
      </c>
      <c r="AX366">
        <v>-1</v>
      </c>
      <c r="AY366">
        <v>0</v>
      </c>
      <c r="AZ366">
        <v>0</v>
      </c>
      <c r="BA366" t="s">
        <v>3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Y366*Source!I145</f>
        <v>1.9999999859999997</v>
      </c>
      <c r="CY366">
        <f>AA366</f>
        <v>3198.2</v>
      </c>
      <c r="CZ366">
        <f>AE366</f>
        <v>621.01</v>
      </c>
      <c r="DA366">
        <f>AI366</f>
        <v>5.15</v>
      </c>
      <c r="DB366">
        <v>0</v>
      </c>
    </row>
    <row r="367" spans="1:106" x14ac:dyDescent="0.2">
      <c r="A367">
        <f>ROW(Source!A145)</f>
        <v>145</v>
      </c>
      <c r="B367">
        <v>39612629</v>
      </c>
      <c r="C367">
        <v>39613051</v>
      </c>
      <c r="D367">
        <v>36868759</v>
      </c>
      <c r="E367">
        <v>1</v>
      </c>
      <c r="F367">
        <v>1</v>
      </c>
      <c r="G367">
        <v>1</v>
      </c>
      <c r="H367">
        <v>3</v>
      </c>
      <c r="I367" t="s">
        <v>242</v>
      </c>
      <c r="J367" t="s">
        <v>244</v>
      </c>
      <c r="K367" t="s">
        <v>243</v>
      </c>
      <c r="L367">
        <v>1302</v>
      </c>
      <c r="N367">
        <v>1003</v>
      </c>
      <c r="O367" t="s">
        <v>209</v>
      </c>
      <c r="P367" t="s">
        <v>209</v>
      </c>
      <c r="Q367">
        <v>10</v>
      </c>
      <c r="W367">
        <v>0</v>
      </c>
      <c r="X367">
        <v>1057700267</v>
      </c>
      <c r="Y367">
        <v>80.392156999999997</v>
      </c>
      <c r="AA367">
        <v>3244.5</v>
      </c>
      <c r="AB367">
        <v>0</v>
      </c>
      <c r="AC367">
        <v>0</v>
      </c>
      <c r="AD367">
        <v>0</v>
      </c>
      <c r="AE367">
        <v>630</v>
      </c>
      <c r="AF367">
        <v>0</v>
      </c>
      <c r="AG367">
        <v>0</v>
      </c>
      <c r="AH367">
        <v>0</v>
      </c>
      <c r="AI367">
        <v>5.15</v>
      </c>
      <c r="AJ367">
        <v>1</v>
      </c>
      <c r="AK367">
        <v>1</v>
      </c>
      <c r="AL367">
        <v>1</v>
      </c>
      <c r="AN367">
        <v>0</v>
      </c>
      <c r="AO367">
        <v>0</v>
      </c>
      <c r="AP367">
        <v>0</v>
      </c>
      <c r="AQ367">
        <v>0</v>
      </c>
      <c r="AR367">
        <v>0</v>
      </c>
      <c r="AS367" t="s">
        <v>3</v>
      </c>
      <c r="AT367">
        <v>80.392156999999997</v>
      </c>
      <c r="AU367" t="s">
        <v>3</v>
      </c>
      <c r="AV367">
        <v>0</v>
      </c>
      <c r="AW367">
        <v>1</v>
      </c>
      <c r="AX367">
        <v>-1</v>
      </c>
      <c r="AY367">
        <v>0</v>
      </c>
      <c r="AZ367">
        <v>0</v>
      </c>
      <c r="BA367" t="s">
        <v>3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Y367*Source!I145</f>
        <v>8.2000000139999987</v>
      </c>
      <c r="CY367">
        <f>AA367</f>
        <v>3244.5</v>
      </c>
      <c r="CZ367">
        <f>AE367</f>
        <v>630</v>
      </c>
      <c r="DA367">
        <f>AI367</f>
        <v>5.15</v>
      </c>
      <c r="DB367">
        <v>0</v>
      </c>
    </row>
    <row r="368" spans="1:106" x14ac:dyDescent="0.2">
      <c r="A368">
        <f>ROW(Source!A145)</f>
        <v>145</v>
      </c>
      <c r="B368">
        <v>39612629</v>
      </c>
      <c r="C368">
        <v>39613051</v>
      </c>
      <c r="D368">
        <v>36797405</v>
      </c>
      <c r="E368">
        <v>17</v>
      </c>
      <c r="F368">
        <v>1</v>
      </c>
      <c r="G368">
        <v>1</v>
      </c>
      <c r="H368">
        <v>3</v>
      </c>
      <c r="I368" t="s">
        <v>204</v>
      </c>
      <c r="J368" t="s">
        <v>3</v>
      </c>
      <c r="K368" t="s">
        <v>205</v>
      </c>
      <c r="L368">
        <v>1301</v>
      </c>
      <c r="N368">
        <v>1003</v>
      </c>
      <c r="O368" t="s">
        <v>92</v>
      </c>
      <c r="P368" t="s">
        <v>92</v>
      </c>
      <c r="Q368">
        <v>1</v>
      </c>
      <c r="W368">
        <v>0</v>
      </c>
      <c r="X368">
        <v>1990328174</v>
      </c>
      <c r="Y368">
        <v>1000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5.15</v>
      </c>
      <c r="AJ368">
        <v>1</v>
      </c>
      <c r="AK368">
        <v>1</v>
      </c>
      <c r="AL368">
        <v>1</v>
      </c>
      <c r="AN368">
        <v>0</v>
      </c>
      <c r="AO368">
        <v>0</v>
      </c>
      <c r="AP368">
        <v>0</v>
      </c>
      <c r="AQ368">
        <v>0</v>
      </c>
      <c r="AR368">
        <v>0</v>
      </c>
      <c r="AS368" t="s">
        <v>3</v>
      </c>
      <c r="AT368">
        <v>1000</v>
      </c>
      <c r="AU368" t="s">
        <v>3</v>
      </c>
      <c r="AV368">
        <v>0</v>
      </c>
      <c r="AW368">
        <v>2</v>
      </c>
      <c r="AX368">
        <v>39613075</v>
      </c>
      <c r="AY368">
        <v>1</v>
      </c>
      <c r="AZ368">
        <v>6144</v>
      </c>
      <c r="BA368">
        <v>350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Y368*Source!I145</f>
        <v>102</v>
      </c>
      <c r="CY368">
        <f>AA368</f>
        <v>0</v>
      </c>
      <c r="CZ368">
        <f>AE368</f>
        <v>0</v>
      </c>
      <c r="DA368">
        <f>AI368</f>
        <v>5.15</v>
      </c>
      <c r="DB368">
        <v>0</v>
      </c>
    </row>
    <row r="369" spans="1:106" x14ac:dyDescent="0.2">
      <c r="A369">
        <f>ROW(Source!A152)</f>
        <v>152</v>
      </c>
      <c r="B369">
        <v>39612628</v>
      </c>
      <c r="C369">
        <v>39613079</v>
      </c>
      <c r="D369">
        <v>37080781</v>
      </c>
      <c r="E369">
        <v>1</v>
      </c>
      <c r="F369">
        <v>1</v>
      </c>
      <c r="G369">
        <v>1</v>
      </c>
      <c r="H369">
        <v>1</v>
      </c>
      <c r="I369" t="s">
        <v>597</v>
      </c>
      <c r="J369" t="s">
        <v>3</v>
      </c>
      <c r="K369" t="s">
        <v>598</v>
      </c>
      <c r="L369">
        <v>1191</v>
      </c>
      <c r="N369">
        <v>1013</v>
      </c>
      <c r="O369" t="s">
        <v>474</v>
      </c>
      <c r="P369" t="s">
        <v>474</v>
      </c>
      <c r="Q369">
        <v>1</v>
      </c>
      <c r="W369">
        <v>0</v>
      </c>
      <c r="X369">
        <v>912892513</v>
      </c>
      <c r="Y369">
        <v>186.76</v>
      </c>
      <c r="AA369">
        <v>0</v>
      </c>
      <c r="AB369">
        <v>0</v>
      </c>
      <c r="AC369">
        <v>0</v>
      </c>
      <c r="AD369">
        <v>9.92</v>
      </c>
      <c r="AE369">
        <v>0</v>
      </c>
      <c r="AF369">
        <v>0</v>
      </c>
      <c r="AG369">
        <v>0</v>
      </c>
      <c r="AH369">
        <v>9.92</v>
      </c>
      <c r="AI369">
        <v>1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1</v>
      </c>
      <c r="AQ369">
        <v>0</v>
      </c>
      <c r="AR369">
        <v>0</v>
      </c>
      <c r="AS369" t="s">
        <v>3</v>
      </c>
      <c r="AT369">
        <v>162.4</v>
      </c>
      <c r="AU369" t="s">
        <v>18</v>
      </c>
      <c r="AV369">
        <v>1</v>
      </c>
      <c r="AW369">
        <v>2</v>
      </c>
      <c r="AX369">
        <v>39613095</v>
      </c>
      <c r="AY369">
        <v>1</v>
      </c>
      <c r="AZ369">
        <v>0</v>
      </c>
      <c r="BA369">
        <v>351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Y369*Source!I152</f>
        <v>429.54799999999994</v>
      </c>
      <c r="CY369">
        <f>AD369</f>
        <v>9.92</v>
      </c>
      <c r="CZ369">
        <f>AH369</f>
        <v>9.92</v>
      </c>
      <c r="DA369">
        <f>AL369</f>
        <v>1</v>
      </c>
      <c r="DB369">
        <v>0</v>
      </c>
    </row>
    <row r="370" spans="1:106" x14ac:dyDescent="0.2">
      <c r="A370">
        <f>ROW(Source!A152)</f>
        <v>152</v>
      </c>
      <c r="B370">
        <v>39612628</v>
      </c>
      <c r="C370">
        <v>39613079</v>
      </c>
      <c r="D370">
        <v>37064876</v>
      </c>
      <c r="E370">
        <v>1</v>
      </c>
      <c r="F370">
        <v>1</v>
      </c>
      <c r="G370">
        <v>1</v>
      </c>
      <c r="H370">
        <v>1</v>
      </c>
      <c r="I370" t="s">
        <v>479</v>
      </c>
      <c r="J370" t="s">
        <v>3</v>
      </c>
      <c r="K370" t="s">
        <v>480</v>
      </c>
      <c r="L370">
        <v>1191</v>
      </c>
      <c r="N370">
        <v>1013</v>
      </c>
      <c r="O370" t="s">
        <v>474</v>
      </c>
      <c r="P370" t="s">
        <v>474</v>
      </c>
      <c r="Q370">
        <v>1</v>
      </c>
      <c r="W370">
        <v>0</v>
      </c>
      <c r="X370">
        <v>-1417349443</v>
      </c>
      <c r="Y370">
        <v>6.21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1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3</v>
      </c>
      <c r="AT370">
        <v>6.21</v>
      </c>
      <c r="AU370" t="s">
        <v>3</v>
      </c>
      <c r="AV370">
        <v>2</v>
      </c>
      <c r="AW370">
        <v>2</v>
      </c>
      <c r="AX370">
        <v>39613096</v>
      </c>
      <c r="AY370">
        <v>1</v>
      </c>
      <c r="AZ370">
        <v>2048</v>
      </c>
      <c r="BA370">
        <v>352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Y370*Source!I152</f>
        <v>14.282999999999999</v>
      </c>
      <c r="CY370">
        <f>AD370</f>
        <v>0</v>
      </c>
      <c r="CZ370">
        <f>AH370</f>
        <v>0</v>
      </c>
      <c r="DA370">
        <f>AL370</f>
        <v>1</v>
      </c>
      <c r="DB370">
        <v>0</v>
      </c>
    </row>
    <row r="371" spans="1:106" x14ac:dyDescent="0.2">
      <c r="A371">
        <f>ROW(Source!A152)</f>
        <v>152</v>
      </c>
      <c r="B371">
        <v>39612628</v>
      </c>
      <c r="C371">
        <v>39613079</v>
      </c>
      <c r="D371">
        <v>36882057</v>
      </c>
      <c r="E371">
        <v>1</v>
      </c>
      <c r="F371">
        <v>1</v>
      </c>
      <c r="G371">
        <v>1</v>
      </c>
      <c r="H371">
        <v>2</v>
      </c>
      <c r="I371" t="s">
        <v>633</v>
      </c>
      <c r="J371" t="s">
        <v>634</v>
      </c>
      <c r="K371" t="s">
        <v>635</v>
      </c>
      <c r="L371">
        <v>1368</v>
      </c>
      <c r="N371">
        <v>1011</v>
      </c>
      <c r="O371" t="s">
        <v>484</v>
      </c>
      <c r="P371" t="s">
        <v>484</v>
      </c>
      <c r="Q371">
        <v>1</v>
      </c>
      <c r="W371">
        <v>0</v>
      </c>
      <c r="X371">
        <v>-1460065968</v>
      </c>
      <c r="Y371">
        <v>7.4999999999999997E-2</v>
      </c>
      <c r="AA371">
        <v>0</v>
      </c>
      <c r="AB371">
        <v>86.4</v>
      </c>
      <c r="AC371">
        <v>13.5</v>
      </c>
      <c r="AD371">
        <v>0</v>
      </c>
      <c r="AE371">
        <v>0</v>
      </c>
      <c r="AF371">
        <v>86.4</v>
      </c>
      <c r="AG371">
        <v>13.5</v>
      </c>
      <c r="AH371">
        <v>0</v>
      </c>
      <c r="AI371">
        <v>1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1</v>
      </c>
      <c r="AQ371">
        <v>0</v>
      </c>
      <c r="AR371">
        <v>0</v>
      </c>
      <c r="AS371" t="s">
        <v>3</v>
      </c>
      <c r="AT371">
        <v>0.06</v>
      </c>
      <c r="AU371" t="s">
        <v>17</v>
      </c>
      <c r="AV371">
        <v>0</v>
      </c>
      <c r="AW371">
        <v>2</v>
      </c>
      <c r="AX371">
        <v>39613097</v>
      </c>
      <c r="AY371">
        <v>1</v>
      </c>
      <c r="AZ371">
        <v>0</v>
      </c>
      <c r="BA371">
        <v>353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Y371*Source!I152</f>
        <v>0.17249999999999999</v>
      </c>
      <c r="CY371">
        <f>AB371</f>
        <v>86.4</v>
      </c>
      <c r="CZ371">
        <f>AF371</f>
        <v>86.4</v>
      </c>
      <c r="DA371">
        <f>AJ371</f>
        <v>1</v>
      </c>
      <c r="DB371">
        <v>0</v>
      </c>
    </row>
    <row r="372" spans="1:106" x14ac:dyDescent="0.2">
      <c r="A372">
        <f>ROW(Source!A152)</f>
        <v>152</v>
      </c>
      <c r="B372">
        <v>39612628</v>
      </c>
      <c r="C372">
        <v>39613079</v>
      </c>
      <c r="D372">
        <v>36882159</v>
      </c>
      <c r="E372">
        <v>1</v>
      </c>
      <c r="F372">
        <v>1</v>
      </c>
      <c r="G372">
        <v>1</v>
      </c>
      <c r="H372">
        <v>2</v>
      </c>
      <c r="I372" t="s">
        <v>509</v>
      </c>
      <c r="J372" t="s">
        <v>510</v>
      </c>
      <c r="K372" t="s">
        <v>511</v>
      </c>
      <c r="L372">
        <v>1368</v>
      </c>
      <c r="N372">
        <v>1011</v>
      </c>
      <c r="O372" t="s">
        <v>484</v>
      </c>
      <c r="P372" t="s">
        <v>484</v>
      </c>
      <c r="Q372">
        <v>1</v>
      </c>
      <c r="W372">
        <v>0</v>
      </c>
      <c r="X372">
        <v>-1718674368</v>
      </c>
      <c r="Y372">
        <v>0.05</v>
      </c>
      <c r="AA372">
        <v>0</v>
      </c>
      <c r="AB372">
        <v>111.99</v>
      </c>
      <c r="AC372">
        <v>13.5</v>
      </c>
      <c r="AD372">
        <v>0</v>
      </c>
      <c r="AE372">
        <v>0</v>
      </c>
      <c r="AF372">
        <v>111.99</v>
      </c>
      <c r="AG372">
        <v>13.5</v>
      </c>
      <c r="AH372">
        <v>0</v>
      </c>
      <c r="AI372">
        <v>1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1</v>
      </c>
      <c r="AQ372">
        <v>0</v>
      </c>
      <c r="AR372">
        <v>0</v>
      </c>
      <c r="AS372" t="s">
        <v>3</v>
      </c>
      <c r="AT372">
        <v>0.04</v>
      </c>
      <c r="AU372" t="s">
        <v>17</v>
      </c>
      <c r="AV372">
        <v>0</v>
      </c>
      <c r="AW372">
        <v>2</v>
      </c>
      <c r="AX372">
        <v>39613098</v>
      </c>
      <c r="AY372">
        <v>1</v>
      </c>
      <c r="AZ372">
        <v>0</v>
      </c>
      <c r="BA372">
        <v>354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Y372*Source!I152</f>
        <v>0.11499999999999999</v>
      </c>
      <c r="CY372">
        <f>AB372</f>
        <v>111.99</v>
      </c>
      <c r="CZ372">
        <f>AF372</f>
        <v>111.99</v>
      </c>
      <c r="DA372">
        <f>AJ372</f>
        <v>1</v>
      </c>
      <c r="DB372">
        <v>0</v>
      </c>
    </row>
    <row r="373" spans="1:106" x14ac:dyDescent="0.2">
      <c r="A373">
        <f>ROW(Source!A152)</f>
        <v>152</v>
      </c>
      <c r="B373">
        <v>39612628</v>
      </c>
      <c r="C373">
        <v>39613079</v>
      </c>
      <c r="D373">
        <v>36883554</v>
      </c>
      <c r="E373">
        <v>1</v>
      </c>
      <c r="F373">
        <v>1</v>
      </c>
      <c r="G373">
        <v>1</v>
      </c>
      <c r="H373">
        <v>2</v>
      </c>
      <c r="I373" t="s">
        <v>504</v>
      </c>
      <c r="J373" t="s">
        <v>505</v>
      </c>
      <c r="K373" t="s">
        <v>506</v>
      </c>
      <c r="L373">
        <v>1368</v>
      </c>
      <c r="N373">
        <v>1011</v>
      </c>
      <c r="O373" t="s">
        <v>484</v>
      </c>
      <c r="P373" t="s">
        <v>484</v>
      </c>
      <c r="Q373">
        <v>1</v>
      </c>
      <c r="W373">
        <v>0</v>
      </c>
      <c r="X373">
        <v>1372534845</v>
      </c>
      <c r="Y373">
        <v>0.38750000000000001</v>
      </c>
      <c r="AA373">
        <v>0</v>
      </c>
      <c r="AB373">
        <v>65.709999999999994</v>
      </c>
      <c r="AC373">
        <v>11.6</v>
      </c>
      <c r="AD373">
        <v>0</v>
      </c>
      <c r="AE373">
        <v>0</v>
      </c>
      <c r="AF373">
        <v>65.709999999999994</v>
      </c>
      <c r="AG373">
        <v>11.6</v>
      </c>
      <c r="AH373">
        <v>0</v>
      </c>
      <c r="AI373">
        <v>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1</v>
      </c>
      <c r="AQ373">
        <v>0</v>
      </c>
      <c r="AR373">
        <v>0</v>
      </c>
      <c r="AS373" t="s">
        <v>3</v>
      </c>
      <c r="AT373">
        <v>0.31</v>
      </c>
      <c r="AU373" t="s">
        <v>17</v>
      </c>
      <c r="AV373">
        <v>0</v>
      </c>
      <c r="AW373">
        <v>2</v>
      </c>
      <c r="AX373">
        <v>39613099</v>
      </c>
      <c r="AY373">
        <v>1</v>
      </c>
      <c r="AZ373">
        <v>0</v>
      </c>
      <c r="BA373">
        <v>355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Y373*Source!I152</f>
        <v>0.89124999999999999</v>
      </c>
      <c r="CY373">
        <f>AB373</f>
        <v>65.709999999999994</v>
      </c>
      <c r="CZ373">
        <f>AF373</f>
        <v>65.709999999999994</v>
      </c>
      <c r="DA373">
        <f>AJ373</f>
        <v>1</v>
      </c>
      <c r="DB373">
        <v>0</v>
      </c>
    </row>
    <row r="374" spans="1:106" x14ac:dyDescent="0.2">
      <c r="A374">
        <f>ROW(Source!A152)</f>
        <v>152</v>
      </c>
      <c r="B374">
        <v>39612628</v>
      </c>
      <c r="C374">
        <v>39613079</v>
      </c>
      <c r="D374">
        <v>36883772</v>
      </c>
      <c r="E374">
        <v>1</v>
      </c>
      <c r="F374">
        <v>1</v>
      </c>
      <c r="G374">
        <v>1</v>
      </c>
      <c r="H374">
        <v>2</v>
      </c>
      <c r="I374" t="s">
        <v>619</v>
      </c>
      <c r="J374" t="s">
        <v>620</v>
      </c>
      <c r="K374" t="s">
        <v>621</v>
      </c>
      <c r="L374">
        <v>1368</v>
      </c>
      <c r="N374">
        <v>1011</v>
      </c>
      <c r="O374" t="s">
        <v>484</v>
      </c>
      <c r="P374" t="s">
        <v>484</v>
      </c>
      <c r="Q374">
        <v>1</v>
      </c>
      <c r="W374">
        <v>0</v>
      </c>
      <c r="X374">
        <v>917635847</v>
      </c>
      <c r="Y374">
        <v>7.25</v>
      </c>
      <c r="AA374">
        <v>0</v>
      </c>
      <c r="AB374">
        <v>100.1</v>
      </c>
      <c r="AC374">
        <v>13.5</v>
      </c>
      <c r="AD374">
        <v>0</v>
      </c>
      <c r="AE374">
        <v>0</v>
      </c>
      <c r="AF374">
        <v>100.1</v>
      </c>
      <c r="AG374">
        <v>13.5</v>
      </c>
      <c r="AH374">
        <v>0</v>
      </c>
      <c r="AI374">
        <v>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1</v>
      </c>
      <c r="AQ374">
        <v>0</v>
      </c>
      <c r="AR374">
        <v>0</v>
      </c>
      <c r="AS374" t="s">
        <v>3</v>
      </c>
      <c r="AT374">
        <v>5.8</v>
      </c>
      <c r="AU374" t="s">
        <v>17</v>
      </c>
      <c r="AV374">
        <v>0</v>
      </c>
      <c r="AW374">
        <v>2</v>
      </c>
      <c r="AX374">
        <v>39613100</v>
      </c>
      <c r="AY374">
        <v>1</v>
      </c>
      <c r="AZ374">
        <v>0</v>
      </c>
      <c r="BA374">
        <v>356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Y374*Source!I152</f>
        <v>16.674999999999997</v>
      </c>
      <c r="CY374">
        <f>AB374</f>
        <v>100.1</v>
      </c>
      <c r="CZ374">
        <f>AF374</f>
        <v>100.1</v>
      </c>
      <c r="DA374">
        <f>AJ374</f>
        <v>1</v>
      </c>
      <c r="DB374">
        <v>0</v>
      </c>
    </row>
    <row r="375" spans="1:106" x14ac:dyDescent="0.2">
      <c r="A375">
        <f>ROW(Source!A152)</f>
        <v>152</v>
      </c>
      <c r="B375">
        <v>39612628</v>
      </c>
      <c r="C375">
        <v>39613079</v>
      </c>
      <c r="D375">
        <v>36800611</v>
      </c>
      <c r="E375">
        <v>1</v>
      </c>
      <c r="F375">
        <v>1</v>
      </c>
      <c r="G375">
        <v>1</v>
      </c>
      <c r="H375">
        <v>3</v>
      </c>
      <c r="I375" t="s">
        <v>636</v>
      </c>
      <c r="J375" t="s">
        <v>637</v>
      </c>
      <c r="K375" t="s">
        <v>638</v>
      </c>
      <c r="L375">
        <v>1346</v>
      </c>
      <c r="N375">
        <v>1009</v>
      </c>
      <c r="O375" t="s">
        <v>584</v>
      </c>
      <c r="P375" t="s">
        <v>584</v>
      </c>
      <c r="Q375">
        <v>1</v>
      </c>
      <c r="W375">
        <v>0</v>
      </c>
      <c r="X375">
        <v>-1168800073</v>
      </c>
      <c r="Y375">
        <v>0.28999999999999998</v>
      </c>
      <c r="AA375">
        <v>11.8</v>
      </c>
      <c r="AB375">
        <v>0</v>
      </c>
      <c r="AC375">
        <v>0</v>
      </c>
      <c r="AD375">
        <v>0</v>
      </c>
      <c r="AE375">
        <v>11.8</v>
      </c>
      <c r="AF375">
        <v>0</v>
      </c>
      <c r="AG375">
        <v>0</v>
      </c>
      <c r="AH375">
        <v>0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3</v>
      </c>
      <c r="AT375">
        <v>0.28999999999999998</v>
      </c>
      <c r="AU375" t="s">
        <v>3</v>
      </c>
      <c r="AV375">
        <v>0</v>
      </c>
      <c r="AW375">
        <v>2</v>
      </c>
      <c r="AX375">
        <v>39613101</v>
      </c>
      <c r="AY375">
        <v>1</v>
      </c>
      <c r="AZ375">
        <v>0</v>
      </c>
      <c r="BA375">
        <v>357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Y375*Source!I152</f>
        <v>0.66699999999999993</v>
      </c>
      <c r="CY375">
        <f t="shared" ref="CY375:CY383" si="48">AA375</f>
        <v>11.8</v>
      </c>
      <c r="CZ375">
        <f t="shared" ref="CZ375:CZ383" si="49">AE375</f>
        <v>11.8</v>
      </c>
      <c r="DA375">
        <f t="shared" ref="DA375:DA383" si="50">AI375</f>
        <v>1</v>
      </c>
      <c r="DB375">
        <v>0</v>
      </c>
    </row>
    <row r="376" spans="1:106" x14ac:dyDescent="0.2">
      <c r="A376">
        <f>ROW(Source!A152)</f>
        <v>152</v>
      </c>
      <c r="B376">
        <v>39612628</v>
      </c>
      <c r="C376">
        <v>39613079</v>
      </c>
      <c r="D376">
        <v>36801792</v>
      </c>
      <c r="E376">
        <v>1</v>
      </c>
      <c r="F376">
        <v>1</v>
      </c>
      <c r="G376">
        <v>1</v>
      </c>
      <c r="H376">
        <v>3</v>
      </c>
      <c r="I376" t="s">
        <v>549</v>
      </c>
      <c r="J376" t="s">
        <v>550</v>
      </c>
      <c r="K376" t="s">
        <v>551</v>
      </c>
      <c r="L376">
        <v>1339</v>
      </c>
      <c r="N376">
        <v>1007</v>
      </c>
      <c r="O376" t="s">
        <v>28</v>
      </c>
      <c r="P376" t="s">
        <v>28</v>
      </c>
      <c r="Q376">
        <v>1</v>
      </c>
      <c r="W376">
        <v>0</v>
      </c>
      <c r="X376">
        <v>-1660354250</v>
      </c>
      <c r="Y376">
        <v>1.88</v>
      </c>
      <c r="AA376">
        <v>2.44</v>
      </c>
      <c r="AB376">
        <v>0</v>
      </c>
      <c r="AC376">
        <v>0</v>
      </c>
      <c r="AD376">
        <v>0</v>
      </c>
      <c r="AE376">
        <v>2.44</v>
      </c>
      <c r="AF376">
        <v>0</v>
      </c>
      <c r="AG376">
        <v>0</v>
      </c>
      <c r="AH376">
        <v>0</v>
      </c>
      <c r="AI376">
        <v>1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3</v>
      </c>
      <c r="AT376">
        <v>1.88</v>
      </c>
      <c r="AU376" t="s">
        <v>3</v>
      </c>
      <c r="AV376">
        <v>0</v>
      </c>
      <c r="AW376">
        <v>2</v>
      </c>
      <c r="AX376">
        <v>39613102</v>
      </c>
      <c r="AY376">
        <v>1</v>
      </c>
      <c r="AZ376">
        <v>0</v>
      </c>
      <c r="BA376">
        <v>358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Y376*Source!I152</f>
        <v>4.3239999999999998</v>
      </c>
      <c r="CY376">
        <f t="shared" si="48"/>
        <v>2.44</v>
      </c>
      <c r="CZ376">
        <f t="shared" si="49"/>
        <v>2.44</v>
      </c>
      <c r="DA376">
        <f t="shared" si="50"/>
        <v>1</v>
      </c>
      <c r="DB376">
        <v>0</v>
      </c>
    </row>
    <row r="377" spans="1:106" x14ac:dyDescent="0.2">
      <c r="A377">
        <f>ROW(Source!A152)</f>
        <v>152</v>
      </c>
      <c r="B377">
        <v>39612628</v>
      </c>
      <c r="C377">
        <v>39613079</v>
      </c>
      <c r="D377">
        <v>36802293</v>
      </c>
      <c r="E377">
        <v>1</v>
      </c>
      <c r="F377">
        <v>1</v>
      </c>
      <c r="G377">
        <v>1</v>
      </c>
      <c r="H377">
        <v>3</v>
      </c>
      <c r="I377" t="s">
        <v>639</v>
      </c>
      <c r="J377" t="s">
        <v>640</v>
      </c>
      <c r="K377" t="s">
        <v>641</v>
      </c>
      <c r="L377">
        <v>1356</v>
      </c>
      <c r="N377">
        <v>1010</v>
      </c>
      <c r="O377" t="s">
        <v>128</v>
      </c>
      <c r="P377" t="s">
        <v>128</v>
      </c>
      <c r="Q377">
        <v>1000</v>
      </c>
      <c r="W377">
        <v>0</v>
      </c>
      <c r="X377">
        <v>72387144</v>
      </c>
      <c r="Y377">
        <v>0.121</v>
      </c>
      <c r="AA377">
        <v>253.8</v>
      </c>
      <c r="AB377">
        <v>0</v>
      </c>
      <c r="AC377">
        <v>0</v>
      </c>
      <c r="AD377">
        <v>0</v>
      </c>
      <c r="AE377">
        <v>253.8</v>
      </c>
      <c r="AF377">
        <v>0</v>
      </c>
      <c r="AG377">
        <v>0</v>
      </c>
      <c r="AH377">
        <v>0</v>
      </c>
      <c r="AI377">
        <v>1</v>
      </c>
      <c r="AJ377">
        <v>1</v>
      </c>
      <c r="AK377">
        <v>1</v>
      </c>
      <c r="AL377">
        <v>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3</v>
      </c>
      <c r="AT377">
        <v>0.121</v>
      </c>
      <c r="AU377" t="s">
        <v>3</v>
      </c>
      <c r="AV377">
        <v>0</v>
      </c>
      <c r="AW377">
        <v>2</v>
      </c>
      <c r="AX377">
        <v>39613103</v>
      </c>
      <c r="AY377">
        <v>1</v>
      </c>
      <c r="AZ377">
        <v>0</v>
      </c>
      <c r="BA377">
        <v>359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Y377*Source!I152</f>
        <v>0.27829999999999999</v>
      </c>
      <c r="CY377">
        <f t="shared" si="48"/>
        <v>253.8</v>
      </c>
      <c r="CZ377">
        <f t="shared" si="49"/>
        <v>253.8</v>
      </c>
      <c r="DA377">
        <f t="shared" si="50"/>
        <v>1</v>
      </c>
      <c r="DB377">
        <v>0</v>
      </c>
    </row>
    <row r="378" spans="1:106" x14ac:dyDescent="0.2">
      <c r="A378">
        <f>ROW(Source!A152)</f>
        <v>152</v>
      </c>
      <c r="B378">
        <v>39612628</v>
      </c>
      <c r="C378">
        <v>39613079</v>
      </c>
      <c r="D378">
        <v>36804596</v>
      </c>
      <c r="E378">
        <v>1</v>
      </c>
      <c r="F378">
        <v>1</v>
      </c>
      <c r="G378">
        <v>1</v>
      </c>
      <c r="H378">
        <v>3</v>
      </c>
      <c r="I378" t="s">
        <v>642</v>
      </c>
      <c r="J378" t="s">
        <v>643</v>
      </c>
      <c r="K378" t="s">
        <v>644</v>
      </c>
      <c r="L378">
        <v>1348</v>
      </c>
      <c r="N378">
        <v>1009</v>
      </c>
      <c r="O378" t="s">
        <v>104</v>
      </c>
      <c r="P378" t="s">
        <v>104</v>
      </c>
      <c r="Q378">
        <v>1000</v>
      </c>
      <c r="W378">
        <v>0</v>
      </c>
      <c r="X378">
        <v>-735561281</v>
      </c>
      <c r="Y378">
        <v>1.0300000000000001E-3</v>
      </c>
      <c r="AA378">
        <v>22558</v>
      </c>
      <c r="AB378">
        <v>0</v>
      </c>
      <c r="AC378">
        <v>0</v>
      </c>
      <c r="AD378">
        <v>0</v>
      </c>
      <c r="AE378">
        <v>22558</v>
      </c>
      <c r="AF378">
        <v>0</v>
      </c>
      <c r="AG378">
        <v>0</v>
      </c>
      <c r="AH378">
        <v>0</v>
      </c>
      <c r="AI378">
        <v>1</v>
      </c>
      <c r="AJ378">
        <v>1</v>
      </c>
      <c r="AK378">
        <v>1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3</v>
      </c>
      <c r="AT378">
        <v>1.0300000000000001E-3</v>
      </c>
      <c r="AU378" t="s">
        <v>3</v>
      </c>
      <c r="AV378">
        <v>0</v>
      </c>
      <c r="AW378">
        <v>2</v>
      </c>
      <c r="AX378">
        <v>39613104</v>
      </c>
      <c r="AY378">
        <v>1</v>
      </c>
      <c r="AZ378">
        <v>0</v>
      </c>
      <c r="BA378">
        <v>360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Y378*Source!I152</f>
        <v>2.369E-3</v>
      </c>
      <c r="CY378">
        <f t="shared" si="48"/>
        <v>22558</v>
      </c>
      <c r="CZ378">
        <f t="shared" si="49"/>
        <v>22558</v>
      </c>
      <c r="DA378">
        <f t="shared" si="50"/>
        <v>1</v>
      </c>
      <c r="DB378">
        <v>0</v>
      </c>
    </row>
    <row r="379" spans="1:106" x14ac:dyDescent="0.2">
      <c r="A379">
        <f>ROW(Source!A152)</f>
        <v>152</v>
      </c>
      <c r="B379">
        <v>39612628</v>
      </c>
      <c r="C379">
        <v>39613079</v>
      </c>
      <c r="D379">
        <v>36806524</v>
      </c>
      <c r="E379">
        <v>1</v>
      </c>
      <c r="F379">
        <v>1</v>
      </c>
      <c r="G379">
        <v>1</v>
      </c>
      <c r="H379">
        <v>3</v>
      </c>
      <c r="I379" t="s">
        <v>645</v>
      </c>
      <c r="J379" t="s">
        <v>646</v>
      </c>
      <c r="K379" t="s">
        <v>647</v>
      </c>
      <c r="L379">
        <v>1346</v>
      </c>
      <c r="N379">
        <v>1009</v>
      </c>
      <c r="O379" t="s">
        <v>584</v>
      </c>
      <c r="P379" t="s">
        <v>584</v>
      </c>
      <c r="Q379">
        <v>1</v>
      </c>
      <c r="W379">
        <v>0</v>
      </c>
      <c r="X379">
        <v>450790165</v>
      </c>
      <c r="Y379">
        <v>6.3E-3</v>
      </c>
      <c r="AA379">
        <v>2.15</v>
      </c>
      <c r="AB379">
        <v>0</v>
      </c>
      <c r="AC379">
        <v>0</v>
      </c>
      <c r="AD379">
        <v>0</v>
      </c>
      <c r="AE379">
        <v>2.15</v>
      </c>
      <c r="AF379">
        <v>0</v>
      </c>
      <c r="AG379">
        <v>0</v>
      </c>
      <c r="AH379">
        <v>0</v>
      </c>
      <c r="AI379">
        <v>1</v>
      </c>
      <c r="AJ379">
        <v>1</v>
      </c>
      <c r="AK379">
        <v>1</v>
      </c>
      <c r="AL379">
        <v>1</v>
      </c>
      <c r="AN379">
        <v>0</v>
      </c>
      <c r="AO379">
        <v>1</v>
      </c>
      <c r="AP379">
        <v>0</v>
      </c>
      <c r="AQ379">
        <v>0</v>
      </c>
      <c r="AR379">
        <v>0</v>
      </c>
      <c r="AS379" t="s">
        <v>3</v>
      </c>
      <c r="AT379">
        <v>6.3E-3</v>
      </c>
      <c r="AU379" t="s">
        <v>3</v>
      </c>
      <c r="AV379">
        <v>0</v>
      </c>
      <c r="AW379">
        <v>2</v>
      </c>
      <c r="AX379">
        <v>39613105</v>
      </c>
      <c r="AY379">
        <v>1</v>
      </c>
      <c r="AZ379">
        <v>0</v>
      </c>
      <c r="BA379">
        <v>361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Y379*Source!I152</f>
        <v>1.4489999999999999E-2</v>
      </c>
      <c r="CY379">
        <f t="shared" si="48"/>
        <v>2.15</v>
      </c>
      <c r="CZ379">
        <f t="shared" si="49"/>
        <v>2.15</v>
      </c>
      <c r="DA379">
        <f t="shared" si="50"/>
        <v>1</v>
      </c>
      <c r="DB379">
        <v>0</v>
      </c>
    </row>
    <row r="380" spans="1:106" x14ac:dyDescent="0.2">
      <c r="A380">
        <f>ROW(Source!A152)</f>
        <v>152</v>
      </c>
      <c r="B380">
        <v>39612628</v>
      </c>
      <c r="C380">
        <v>39613079</v>
      </c>
      <c r="D380">
        <v>36836995</v>
      </c>
      <c r="E380">
        <v>1</v>
      </c>
      <c r="F380">
        <v>1</v>
      </c>
      <c r="G380">
        <v>1</v>
      </c>
      <c r="H380">
        <v>3</v>
      </c>
      <c r="I380" t="s">
        <v>648</v>
      </c>
      <c r="J380" t="s">
        <v>649</v>
      </c>
      <c r="K380" t="s">
        <v>650</v>
      </c>
      <c r="L380">
        <v>1346</v>
      </c>
      <c r="N380">
        <v>1009</v>
      </c>
      <c r="O380" t="s">
        <v>584</v>
      </c>
      <c r="P380" t="s">
        <v>584</v>
      </c>
      <c r="Q380">
        <v>1</v>
      </c>
      <c r="W380">
        <v>0</v>
      </c>
      <c r="X380">
        <v>497371595</v>
      </c>
      <c r="Y380">
        <v>0.23</v>
      </c>
      <c r="AA380">
        <v>28.93</v>
      </c>
      <c r="AB380">
        <v>0</v>
      </c>
      <c r="AC380">
        <v>0</v>
      </c>
      <c r="AD380">
        <v>0</v>
      </c>
      <c r="AE380">
        <v>28.93</v>
      </c>
      <c r="AF380">
        <v>0</v>
      </c>
      <c r="AG380">
        <v>0</v>
      </c>
      <c r="AH380">
        <v>0</v>
      </c>
      <c r="AI380">
        <v>1</v>
      </c>
      <c r="AJ380">
        <v>1</v>
      </c>
      <c r="AK380">
        <v>1</v>
      </c>
      <c r="AL380">
        <v>1</v>
      </c>
      <c r="AN380">
        <v>0</v>
      </c>
      <c r="AO380">
        <v>1</v>
      </c>
      <c r="AP380">
        <v>0</v>
      </c>
      <c r="AQ380">
        <v>0</v>
      </c>
      <c r="AR380">
        <v>0</v>
      </c>
      <c r="AS380" t="s">
        <v>3</v>
      </c>
      <c r="AT380">
        <v>0.23</v>
      </c>
      <c r="AU380" t="s">
        <v>3</v>
      </c>
      <c r="AV380">
        <v>0</v>
      </c>
      <c r="AW380">
        <v>2</v>
      </c>
      <c r="AX380">
        <v>39613107</v>
      </c>
      <c r="AY380">
        <v>1</v>
      </c>
      <c r="AZ380">
        <v>0</v>
      </c>
      <c r="BA380">
        <v>363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Y380*Source!I152</f>
        <v>0.52900000000000003</v>
      </c>
      <c r="CY380">
        <f t="shared" si="48"/>
        <v>28.93</v>
      </c>
      <c r="CZ380">
        <f t="shared" si="49"/>
        <v>28.93</v>
      </c>
      <c r="DA380">
        <f t="shared" si="50"/>
        <v>1</v>
      </c>
      <c r="DB380">
        <v>0</v>
      </c>
    </row>
    <row r="381" spans="1:106" x14ac:dyDescent="0.2">
      <c r="A381">
        <f>ROW(Source!A152)</f>
        <v>152</v>
      </c>
      <c r="B381">
        <v>39612628</v>
      </c>
      <c r="C381">
        <v>39613079</v>
      </c>
      <c r="D381">
        <v>36868754</v>
      </c>
      <c r="E381">
        <v>1</v>
      </c>
      <c r="F381">
        <v>1</v>
      </c>
      <c r="G381">
        <v>1</v>
      </c>
      <c r="H381">
        <v>3</v>
      </c>
      <c r="I381" t="s">
        <v>256</v>
      </c>
      <c r="J381" t="s">
        <v>258</v>
      </c>
      <c r="K381" t="s">
        <v>257</v>
      </c>
      <c r="L381">
        <v>1302</v>
      </c>
      <c r="N381">
        <v>1003</v>
      </c>
      <c r="O381" t="s">
        <v>209</v>
      </c>
      <c r="P381" t="s">
        <v>209</v>
      </c>
      <c r="Q381">
        <v>10</v>
      </c>
      <c r="W381">
        <v>0</v>
      </c>
      <c r="X381">
        <v>1228416322</v>
      </c>
      <c r="Y381">
        <v>9.3521739999999998</v>
      </c>
      <c r="AA381">
        <v>310.72000000000003</v>
      </c>
      <c r="AB381">
        <v>0</v>
      </c>
      <c r="AC381">
        <v>0</v>
      </c>
      <c r="AD381">
        <v>0</v>
      </c>
      <c r="AE381">
        <v>310.72000000000003</v>
      </c>
      <c r="AF381">
        <v>0</v>
      </c>
      <c r="AG381">
        <v>0</v>
      </c>
      <c r="AH381">
        <v>0</v>
      </c>
      <c r="AI381">
        <v>1</v>
      </c>
      <c r="AJ381">
        <v>1</v>
      </c>
      <c r="AK381">
        <v>1</v>
      </c>
      <c r="AL381">
        <v>1</v>
      </c>
      <c r="AN381">
        <v>0</v>
      </c>
      <c r="AO381">
        <v>0</v>
      </c>
      <c r="AP381">
        <v>0</v>
      </c>
      <c r="AQ381">
        <v>0</v>
      </c>
      <c r="AR381">
        <v>0</v>
      </c>
      <c r="AS381" t="s">
        <v>3</v>
      </c>
      <c r="AT381">
        <v>9.3521739999999998</v>
      </c>
      <c r="AU381" t="s">
        <v>3</v>
      </c>
      <c r="AV381">
        <v>0</v>
      </c>
      <c r="AW381">
        <v>1</v>
      </c>
      <c r="AX381">
        <v>-1</v>
      </c>
      <c r="AY381">
        <v>0</v>
      </c>
      <c r="AZ381">
        <v>0</v>
      </c>
      <c r="BA381" t="s">
        <v>3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Y381*Source!I152</f>
        <v>21.510000199999997</v>
      </c>
      <c r="CY381">
        <f t="shared" si="48"/>
        <v>310.72000000000003</v>
      </c>
      <c r="CZ381">
        <f t="shared" si="49"/>
        <v>310.72000000000003</v>
      </c>
      <c r="DA381">
        <f t="shared" si="50"/>
        <v>1</v>
      </c>
      <c r="DB381">
        <v>0</v>
      </c>
    </row>
    <row r="382" spans="1:106" x14ac:dyDescent="0.2">
      <c r="A382">
        <f>ROW(Source!A152)</f>
        <v>152</v>
      </c>
      <c r="B382">
        <v>39612628</v>
      </c>
      <c r="C382">
        <v>39613079</v>
      </c>
      <c r="D382">
        <v>36797405</v>
      </c>
      <c r="E382">
        <v>17</v>
      </c>
      <c r="F382">
        <v>1</v>
      </c>
      <c r="G382">
        <v>1</v>
      </c>
      <c r="H382">
        <v>3</v>
      </c>
      <c r="I382" t="s">
        <v>204</v>
      </c>
      <c r="J382" t="s">
        <v>3</v>
      </c>
      <c r="K382" t="s">
        <v>205</v>
      </c>
      <c r="L382">
        <v>1301</v>
      </c>
      <c r="N382">
        <v>1003</v>
      </c>
      <c r="O382" t="s">
        <v>92</v>
      </c>
      <c r="P382" t="s">
        <v>92</v>
      </c>
      <c r="Q382">
        <v>1</v>
      </c>
      <c r="W382">
        <v>0</v>
      </c>
      <c r="X382">
        <v>1990328174</v>
      </c>
      <c r="Y382">
        <v>93.7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1</v>
      </c>
      <c r="AJ382">
        <v>1</v>
      </c>
      <c r="AK382">
        <v>1</v>
      </c>
      <c r="AL382">
        <v>1</v>
      </c>
      <c r="AN382">
        <v>0</v>
      </c>
      <c r="AO382">
        <v>0</v>
      </c>
      <c r="AP382">
        <v>0</v>
      </c>
      <c r="AQ382">
        <v>0</v>
      </c>
      <c r="AR382">
        <v>0</v>
      </c>
      <c r="AS382" t="s">
        <v>3</v>
      </c>
      <c r="AT382">
        <v>93.7</v>
      </c>
      <c r="AU382" t="s">
        <v>3</v>
      </c>
      <c r="AV382">
        <v>0</v>
      </c>
      <c r="AW382">
        <v>2</v>
      </c>
      <c r="AX382">
        <v>39613110</v>
      </c>
      <c r="AY382">
        <v>1</v>
      </c>
      <c r="AZ382">
        <v>0</v>
      </c>
      <c r="BA382">
        <v>366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Y382*Source!I152</f>
        <v>215.51</v>
      </c>
      <c r="CY382">
        <f t="shared" si="48"/>
        <v>0</v>
      </c>
      <c r="CZ382">
        <f t="shared" si="49"/>
        <v>0</v>
      </c>
      <c r="DA382">
        <f t="shared" si="50"/>
        <v>1</v>
      </c>
      <c r="DB382">
        <v>0</v>
      </c>
    </row>
    <row r="383" spans="1:106" x14ac:dyDescent="0.2">
      <c r="A383">
        <f>ROW(Source!A152)</f>
        <v>152</v>
      </c>
      <c r="B383">
        <v>39612628</v>
      </c>
      <c r="C383">
        <v>39613079</v>
      </c>
      <c r="D383">
        <v>36869819</v>
      </c>
      <c r="E383">
        <v>1</v>
      </c>
      <c r="F383">
        <v>1</v>
      </c>
      <c r="G383">
        <v>1</v>
      </c>
      <c r="H383">
        <v>3</v>
      </c>
      <c r="I383" t="s">
        <v>260</v>
      </c>
      <c r="J383" t="s">
        <v>262</v>
      </c>
      <c r="K383" t="s">
        <v>261</v>
      </c>
      <c r="L383">
        <v>1354</v>
      </c>
      <c r="N383">
        <v>1010</v>
      </c>
      <c r="O383" t="s">
        <v>99</v>
      </c>
      <c r="P383" t="s">
        <v>99</v>
      </c>
      <c r="Q383">
        <v>1</v>
      </c>
      <c r="W383">
        <v>0</v>
      </c>
      <c r="X383">
        <v>-1685135105</v>
      </c>
      <c r="Y383">
        <v>0.86956500000000003</v>
      </c>
      <c r="AA383">
        <v>281.8</v>
      </c>
      <c r="AB383">
        <v>0</v>
      </c>
      <c r="AC383">
        <v>0</v>
      </c>
      <c r="AD383">
        <v>0</v>
      </c>
      <c r="AE383">
        <v>281.8</v>
      </c>
      <c r="AF383">
        <v>0</v>
      </c>
      <c r="AG383">
        <v>0</v>
      </c>
      <c r="AH383">
        <v>0</v>
      </c>
      <c r="AI383">
        <v>1</v>
      </c>
      <c r="AJ383">
        <v>1</v>
      </c>
      <c r="AK383">
        <v>1</v>
      </c>
      <c r="AL383">
        <v>1</v>
      </c>
      <c r="AN383">
        <v>0</v>
      </c>
      <c r="AO383">
        <v>0</v>
      </c>
      <c r="AP383">
        <v>0</v>
      </c>
      <c r="AQ383">
        <v>0</v>
      </c>
      <c r="AR383">
        <v>0</v>
      </c>
      <c r="AS383" t="s">
        <v>3</v>
      </c>
      <c r="AT383">
        <v>0.86956500000000003</v>
      </c>
      <c r="AU383" t="s">
        <v>3</v>
      </c>
      <c r="AV383">
        <v>0</v>
      </c>
      <c r="AW383">
        <v>1</v>
      </c>
      <c r="AX383">
        <v>-1</v>
      </c>
      <c r="AY383">
        <v>0</v>
      </c>
      <c r="AZ383">
        <v>0</v>
      </c>
      <c r="BA383" t="s">
        <v>3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Y383*Source!I152</f>
        <v>1.9999994999999999</v>
      </c>
      <c r="CY383">
        <f t="shared" si="48"/>
        <v>281.8</v>
      </c>
      <c r="CZ383">
        <f t="shared" si="49"/>
        <v>281.8</v>
      </c>
      <c r="DA383">
        <f t="shared" si="50"/>
        <v>1</v>
      </c>
      <c r="DB383">
        <v>0</v>
      </c>
    </row>
    <row r="384" spans="1:106" x14ac:dyDescent="0.2">
      <c r="A384">
        <f>ROW(Source!A153)</f>
        <v>153</v>
      </c>
      <c r="B384">
        <v>39612629</v>
      </c>
      <c r="C384">
        <v>39613079</v>
      </c>
      <c r="D384">
        <v>37080781</v>
      </c>
      <c r="E384">
        <v>1</v>
      </c>
      <c r="F384">
        <v>1</v>
      </c>
      <c r="G384">
        <v>1</v>
      </c>
      <c r="H384">
        <v>1</v>
      </c>
      <c r="I384" t="s">
        <v>597</v>
      </c>
      <c r="J384" t="s">
        <v>3</v>
      </c>
      <c r="K384" t="s">
        <v>598</v>
      </c>
      <c r="L384">
        <v>1191</v>
      </c>
      <c r="N384">
        <v>1013</v>
      </c>
      <c r="O384" t="s">
        <v>474</v>
      </c>
      <c r="P384" t="s">
        <v>474</v>
      </c>
      <c r="Q384">
        <v>1</v>
      </c>
      <c r="W384">
        <v>0</v>
      </c>
      <c r="X384">
        <v>912892513</v>
      </c>
      <c r="Y384">
        <v>186.76</v>
      </c>
      <c r="AA384">
        <v>0</v>
      </c>
      <c r="AB384">
        <v>0</v>
      </c>
      <c r="AC384">
        <v>0</v>
      </c>
      <c r="AD384">
        <v>51.09</v>
      </c>
      <c r="AE384">
        <v>0</v>
      </c>
      <c r="AF384">
        <v>0</v>
      </c>
      <c r="AG384">
        <v>0</v>
      </c>
      <c r="AH384">
        <v>9.92</v>
      </c>
      <c r="AI384">
        <v>1</v>
      </c>
      <c r="AJ384">
        <v>1</v>
      </c>
      <c r="AK384">
        <v>1</v>
      </c>
      <c r="AL384">
        <v>5.15</v>
      </c>
      <c r="AN384">
        <v>0</v>
      </c>
      <c r="AO384">
        <v>1</v>
      </c>
      <c r="AP384">
        <v>1</v>
      </c>
      <c r="AQ384">
        <v>0</v>
      </c>
      <c r="AR384">
        <v>0</v>
      </c>
      <c r="AS384" t="s">
        <v>3</v>
      </c>
      <c r="AT384">
        <v>162.4</v>
      </c>
      <c r="AU384" t="s">
        <v>18</v>
      </c>
      <c r="AV384">
        <v>1</v>
      </c>
      <c r="AW384">
        <v>2</v>
      </c>
      <c r="AX384">
        <v>39613095</v>
      </c>
      <c r="AY384">
        <v>1</v>
      </c>
      <c r="AZ384">
        <v>0</v>
      </c>
      <c r="BA384">
        <v>368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Y384*Source!I153</f>
        <v>429.54799999999994</v>
      </c>
      <c r="CY384">
        <f>AD384</f>
        <v>51.09</v>
      </c>
      <c r="CZ384">
        <f>AH384</f>
        <v>9.92</v>
      </c>
      <c r="DA384">
        <f>AL384</f>
        <v>5.15</v>
      </c>
      <c r="DB384">
        <v>0</v>
      </c>
    </row>
    <row r="385" spans="1:106" x14ac:dyDescent="0.2">
      <c r="A385">
        <f>ROW(Source!A153)</f>
        <v>153</v>
      </c>
      <c r="B385">
        <v>39612629</v>
      </c>
      <c r="C385">
        <v>39613079</v>
      </c>
      <c r="D385">
        <v>37064876</v>
      </c>
      <c r="E385">
        <v>1</v>
      </c>
      <c r="F385">
        <v>1</v>
      </c>
      <c r="G385">
        <v>1</v>
      </c>
      <c r="H385">
        <v>1</v>
      </c>
      <c r="I385" t="s">
        <v>479</v>
      </c>
      <c r="J385" t="s">
        <v>3</v>
      </c>
      <c r="K385" t="s">
        <v>480</v>
      </c>
      <c r="L385">
        <v>1191</v>
      </c>
      <c r="N385">
        <v>1013</v>
      </c>
      <c r="O385" t="s">
        <v>474</v>
      </c>
      <c r="P385" t="s">
        <v>474</v>
      </c>
      <c r="Q385">
        <v>1</v>
      </c>
      <c r="W385">
        <v>0</v>
      </c>
      <c r="X385">
        <v>-1417349443</v>
      </c>
      <c r="Y385">
        <v>6.21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1</v>
      </c>
      <c r="AJ385">
        <v>1</v>
      </c>
      <c r="AK385">
        <v>5.15</v>
      </c>
      <c r="AL385">
        <v>1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3</v>
      </c>
      <c r="AT385">
        <v>6.21</v>
      </c>
      <c r="AU385" t="s">
        <v>3</v>
      </c>
      <c r="AV385">
        <v>2</v>
      </c>
      <c r="AW385">
        <v>2</v>
      </c>
      <c r="AX385">
        <v>39613096</v>
      </c>
      <c r="AY385">
        <v>1</v>
      </c>
      <c r="AZ385">
        <v>2048</v>
      </c>
      <c r="BA385">
        <v>369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Y385*Source!I153</f>
        <v>14.282999999999999</v>
      </c>
      <c r="CY385">
        <f>AD385</f>
        <v>0</v>
      </c>
      <c r="CZ385">
        <f>AH385</f>
        <v>0</v>
      </c>
      <c r="DA385">
        <f>AL385</f>
        <v>1</v>
      </c>
      <c r="DB385">
        <v>0</v>
      </c>
    </row>
    <row r="386" spans="1:106" x14ac:dyDescent="0.2">
      <c r="A386">
        <f>ROW(Source!A153)</f>
        <v>153</v>
      </c>
      <c r="B386">
        <v>39612629</v>
      </c>
      <c r="C386">
        <v>39613079</v>
      </c>
      <c r="D386">
        <v>36882057</v>
      </c>
      <c r="E386">
        <v>1</v>
      </c>
      <c r="F386">
        <v>1</v>
      </c>
      <c r="G386">
        <v>1</v>
      </c>
      <c r="H386">
        <v>2</v>
      </c>
      <c r="I386" t="s">
        <v>633</v>
      </c>
      <c r="J386" t="s">
        <v>634</v>
      </c>
      <c r="K386" t="s">
        <v>635</v>
      </c>
      <c r="L386">
        <v>1368</v>
      </c>
      <c r="N386">
        <v>1011</v>
      </c>
      <c r="O386" t="s">
        <v>484</v>
      </c>
      <c r="P386" t="s">
        <v>484</v>
      </c>
      <c r="Q386">
        <v>1</v>
      </c>
      <c r="W386">
        <v>0</v>
      </c>
      <c r="X386">
        <v>-1460065968</v>
      </c>
      <c r="Y386">
        <v>7.4999999999999997E-2</v>
      </c>
      <c r="AA386">
        <v>0</v>
      </c>
      <c r="AB386">
        <v>444.96</v>
      </c>
      <c r="AC386">
        <v>13.5</v>
      </c>
      <c r="AD386">
        <v>0</v>
      </c>
      <c r="AE386">
        <v>0</v>
      </c>
      <c r="AF386">
        <v>86.4</v>
      </c>
      <c r="AG386">
        <v>13.5</v>
      </c>
      <c r="AH386">
        <v>0</v>
      </c>
      <c r="AI386">
        <v>1</v>
      </c>
      <c r="AJ386">
        <v>5.15</v>
      </c>
      <c r="AK386">
        <v>1</v>
      </c>
      <c r="AL386">
        <v>1</v>
      </c>
      <c r="AN386">
        <v>0</v>
      </c>
      <c r="AO386">
        <v>1</v>
      </c>
      <c r="AP386">
        <v>1</v>
      </c>
      <c r="AQ386">
        <v>0</v>
      </c>
      <c r="AR386">
        <v>0</v>
      </c>
      <c r="AS386" t="s">
        <v>3</v>
      </c>
      <c r="AT386">
        <v>0.06</v>
      </c>
      <c r="AU386" t="s">
        <v>17</v>
      </c>
      <c r="AV386">
        <v>0</v>
      </c>
      <c r="AW386">
        <v>2</v>
      </c>
      <c r="AX386">
        <v>39613097</v>
      </c>
      <c r="AY386">
        <v>1</v>
      </c>
      <c r="AZ386">
        <v>0</v>
      </c>
      <c r="BA386">
        <v>370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Y386*Source!I153</f>
        <v>0.17249999999999999</v>
      </c>
      <c r="CY386">
        <f>AB386</f>
        <v>444.96</v>
      </c>
      <c r="CZ386">
        <f>AF386</f>
        <v>86.4</v>
      </c>
      <c r="DA386">
        <f>AJ386</f>
        <v>5.15</v>
      </c>
      <c r="DB386">
        <v>0</v>
      </c>
    </row>
    <row r="387" spans="1:106" x14ac:dyDescent="0.2">
      <c r="A387">
        <f>ROW(Source!A153)</f>
        <v>153</v>
      </c>
      <c r="B387">
        <v>39612629</v>
      </c>
      <c r="C387">
        <v>39613079</v>
      </c>
      <c r="D387">
        <v>36882159</v>
      </c>
      <c r="E387">
        <v>1</v>
      </c>
      <c r="F387">
        <v>1</v>
      </c>
      <c r="G387">
        <v>1</v>
      </c>
      <c r="H387">
        <v>2</v>
      </c>
      <c r="I387" t="s">
        <v>509</v>
      </c>
      <c r="J387" t="s">
        <v>510</v>
      </c>
      <c r="K387" t="s">
        <v>511</v>
      </c>
      <c r="L387">
        <v>1368</v>
      </c>
      <c r="N387">
        <v>1011</v>
      </c>
      <c r="O387" t="s">
        <v>484</v>
      </c>
      <c r="P387" t="s">
        <v>484</v>
      </c>
      <c r="Q387">
        <v>1</v>
      </c>
      <c r="W387">
        <v>0</v>
      </c>
      <c r="X387">
        <v>-1718674368</v>
      </c>
      <c r="Y387">
        <v>0.05</v>
      </c>
      <c r="AA387">
        <v>0</v>
      </c>
      <c r="AB387">
        <v>576.75</v>
      </c>
      <c r="AC387">
        <v>13.5</v>
      </c>
      <c r="AD387">
        <v>0</v>
      </c>
      <c r="AE387">
        <v>0</v>
      </c>
      <c r="AF387">
        <v>111.99</v>
      </c>
      <c r="AG387">
        <v>13.5</v>
      </c>
      <c r="AH387">
        <v>0</v>
      </c>
      <c r="AI387">
        <v>1</v>
      </c>
      <c r="AJ387">
        <v>5.15</v>
      </c>
      <c r="AK387">
        <v>1</v>
      </c>
      <c r="AL387">
        <v>1</v>
      </c>
      <c r="AN387">
        <v>0</v>
      </c>
      <c r="AO387">
        <v>1</v>
      </c>
      <c r="AP387">
        <v>1</v>
      </c>
      <c r="AQ387">
        <v>0</v>
      </c>
      <c r="AR387">
        <v>0</v>
      </c>
      <c r="AS387" t="s">
        <v>3</v>
      </c>
      <c r="AT387">
        <v>0.04</v>
      </c>
      <c r="AU387" t="s">
        <v>17</v>
      </c>
      <c r="AV387">
        <v>0</v>
      </c>
      <c r="AW387">
        <v>2</v>
      </c>
      <c r="AX387">
        <v>39613098</v>
      </c>
      <c r="AY387">
        <v>1</v>
      </c>
      <c r="AZ387">
        <v>0</v>
      </c>
      <c r="BA387">
        <v>371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Y387*Source!I153</f>
        <v>0.11499999999999999</v>
      </c>
      <c r="CY387">
        <f>AB387</f>
        <v>576.75</v>
      </c>
      <c r="CZ387">
        <f>AF387</f>
        <v>111.99</v>
      </c>
      <c r="DA387">
        <f>AJ387</f>
        <v>5.15</v>
      </c>
      <c r="DB387">
        <v>0</v>
      </c>
    </row>
    <row r="388" spans="1:106" x14ac:dyDescent="0.2">
      <c r="A388">
        <f>ROW(Source!A153)</f>
        <v>153</v>
      </c>
      <c r="B388">
        <v>39612629</v>
      </c>
      <c r="C388">
        <v>39613079</v>
      </c>
      <c r="D388">
        <v>36883554</v>
      </c>
      <c r="E388">
        <v>1</v>
      </c>
      <c r="F388">
        <v>1</v>
      </c>
      <c r="G388">
        <v>1</v>
      </c>
      <c r="H388">
        <v>2</v>
      </c>
      <c r="I388" t="s">
        <v>504</v>
      </c>
      <c r="J388" t="s">
        <v>505</v>
      </c>
      <c r="K388" t="s">
        <v>506</v>
      </c>
      <c r="L388">
        <v>1368</v>
      </c>
      <c r="N388">
        <v>1011</v>
      </c>
      <c r="O388" t="s">
        <v>484</v>
      </c>
      <c r="P388" t="s">
        <v>484</v>
      </c>
      <c r="Q388">
        <v>1</v>
      </c>
      <c r="W388">
        <v>0</v>
      </c>
      <c r="X388">
        <v>1372534845</v>
      </c>
      <c r="Y388">
        <v>0.38750000000000001</v>
      </c>
      <c r="AA388">
        <v>0</v>
      </c>
      <c r="AB388">
        <v>338.41</v>
      </c>
      <c r="AC388">
        <v>11.6</v>
      </c>
      <c r="AD388">
        <v>0</v>
      </c>
      <c r="AE388">
        <v>0</v>
      </c>
      <c r="AF388">
        <v>65.709999999999994</v>
      </c>
      <c r="AG388">
        <v>11.6</v>
      </c>
      <c r="AH388">
        <v>0</v>
      </c>
      <c r="AI388">
        <v>1</v>
      </c>
      <c r="AJ388">
        <v>5.15</v>
      </c>
      <c r="AK388">
        <v>1</v>
      </c>
      <c r="AL388">
        <v>1</v>
      </c>
      <c r="AN388">
        <v>0</v>
      </c>
      <c r="AO388">
        <v>1</v>
      </c>
      <c r="AP388">
        <v>1</v>
      </c>
      <c r="AQ388">
        <v>0</v>
      </c>
      <c r="AR388">
        <v>0</v>
      </c>
      <c r="AS388" t="s">
        <v>3</v>
      </c>
      <c r="AT388">
        <v>0.31</v>
      </c>
      <c r="AU388" t="s">
        <v>17</v>
      </c>
      <c r="AV388">
        <v>0</v>
      </c>
      <c r="AW388">
        <v>2</v>
      </c>
      <c r="AX388">
        <v>39613099</v>
      </c>
      <c r="AY388">
        <v>1</v>
      </c>
      <c r="AZ388">
        <v>0</v>
      </c>
      <c r="BA388">
        <v>372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Y388*Source!I153</f>
        <v>0.89124999999999999</v>
      </c>
      <c r="CY388">
        <f>AB388</f>
        <v>338.41</v>
      </c>
      <c r="CZ388">
        <f>AF388</f>
        <v>65.709999999999994</v>
      </c>
      <c r="DA388">
        <f>AJ388</f>
        <v>5.15</v>
      </c>
      <c r="DB388">
        <v>0</v>
      </c>
    </row>
    <row r="389" spans="1:106" x14ac:dyDescent="0.2">
      <c r="A389">
        <f>ROW(Source!A153)</f>
        <v>153</v>
      </c>
      <c r="B389">
        <v>39612629</v>
      </c>
      <c r="C389">
        <v>39613079</v>
      </c>
      <c r="D389">
        <v>36883772</v>
      </c>
      <c r="E389">
        <v>1</v>
      </c>
      <c r="F389">
        <v>1</v>
      </c>
      <c r="G389">
        <v>1</v>
      </c>
      <c r="H389">
        <v>2</v>
      </c>
      <c r="I389" t="s">
        <v>619</v>
      </c>
      <c r="J389" t="s">
        <v>620</v>
      </c>
      <c r="K389" t="s">
        <v>621</v>
      </c>
      <c r="L389">
        <v>1368</v>
      </c>
      <c r="N389">
        <v>1011</v>
      </c>
      <c r="O389" t="s">
        <v>484</v>
      </c>
      <c r="P389" t="s">
        <v>484</v>
      </c>
      <c r="Q389">
        <v>1</v>
      </c>
      <c r="W389">
        <v>0</v>
      </c>
      <c r="X389">
        <v>917635847</v>
      </c>
      <c r="Y389">
        <v>7.25</v>
      </c>
      <c r="AA389">
        <v>0</v>
      </c>
      <c r="AB389">
        <v>515.52</v>
      </c>
      <c r="AC389">
        <v>13.5</v>
      </c>
      <c r="AD389">
        <v>0</v>
      </c>
      <c r="AE389">
        <v>0</v>
      </c>
      <c r="AF389">
        <v>100.1</v>
      </c>
      <c r="AG389">
        <v>13.5</v>
      </c>
      <c r="AH389">
        <v>0</v>
      </c>
      <c r="AI389">
        <v>1</v>
      </c>
      <c r="AJ389">
        <v>5.15</v>
      </c>
      <c r="AK389">
        <v>1</v>
      </c>
      <c r="AL389">
        <v>1</v>
      </c>
      <c r="AN389">
        <v>0</v>
      </c>
      <c r="AO389">
        <v>1</v>
      </c>
      <c r="AP389">
        <v>1</v>
      </c>
      <c r="AQ389">
        <v>0</v>
      </c>
      <c r="AR389">
        <v>0</v>
      </c>
      <c r="AS389" t="s">
        <v>3</v>
      </c>
      <c r="AT389">
        <v>5.8</v>
      </c>
      <c r="AU389" t="s">
        <v>17</v>
      </c>
      <c r="AV389">
        <v>0</v>
      </c>
      <c r="AW389">
        <v>2</v>
      </c>
      <c r="AX389">
        <v>39613100</v>
      </c>
      <c r="AY389">
        <v>1</v>
      </c>
      <c r="AZ389">
        <v>0</v>
      </c>
      <c r="BA389">
        <v>373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Y389*Source!I153</f>
        <v>16.674999999999997</v>
      </c>
      <c r="CY389">
        <f>AB389</f>
        <v>515.52</v>
      </c>
      <c r="CZ389">
        <f>AF389</f>
        <v>100.1</v>
      </c>
      <c r="DA389">
        <f>AJ389</f>
        <v>5.15</v>
      </c>
      <c r="DB389">
        <v>0</v>
      </c>
    </row>
    <row r="390" spans="1:106" x14ac:dyDescent="0.2">
      <c r="A390">
        <f>ROW(Source!A153)</f>
        <v>153</v>
      </c>
      <c r="B390">
        <v>39612629</v>
      </c>
      <c r="C390">
        <v>39613079</v>
      </c>
      <c r="D390">
        <v>36800611</v>
      </c>
      <c r="E390">
        <v>1</v>
      </c>
      <c r="F390">
        <v>1</v>
      </c>
      <c r="G390">
        <v>1</v>
      </c>
      <c r="H390">
        <v>3</v>
      </c>
      <c r="I390" t="s">
        <v>636</v>
      </c>
      <c r="J390" t="s">
        <v>637</v>
      </c>
      <c r="K390" t="s">
        <v>638</v>
      </c>
      <c r="L390">
        <v>1346</v>
      </c>
      <c r="N390">
        <v>1009</v>
      </c>
      <c r="O390" t="s">
        <v>584</v>
      </c>
      <c r="P390" t="s">
        <v>584</v>
      </c>
      <c r="Q390">
        <v>1</v>
      </c>
      <c r="W390">
        <v>0</v>
      </c>
      <c r="X390">
        <v>-1168800073</v>
      </c>
      <c r="Y390">
        <v>0.28999999999999998</v>
      </c>
      <c r="AA390">
        <v>60.77</v>
      </c>
      <c r="AB390">
        <v>0</v>
      </c>
      <c r="AC390">
        <v>0</v>
      </c>
      <c r="AD390">
        <v>0</v>
      </c>
      <c r="AE390">
        <v>11.8</v>
      </c>
      <c r="AF390">
        <v>0</v>
      </c>
      <c r="AG390">
        <v>0</v>
      </c>
      <c r="AH390">
        <v>0</v>
      </c>
      <c r="AI390">
        <v>5.15</v>
      </c>
      <c r="AJ390">
        <v>1</v>
      </c>
      <c r="AK390">
        <v>1</v>
      </c>
      <c r="AL390">
        <v>1</v>
      </c>
      <c r="AN390">
        <v>0</v>
      </c>
      <c r="AO390">
        <v>1</v>
      </c>
      <c r="AP390">
        <v>0</v>
      </c>
      <c r="AQ390">
        <v>0</v>
      </c>
      <c r="AR390">
        <v>0</v>
      </c>
      <c r="AS390" t="s">
        <v>3</v>
      </c>
      <c r="AT390">
        <v>0.28999999999999998</v>
      </c>
      <c r="AU390" t="s">
        <v>3</v>
      </c>
      <c r="AV390">
        <v>0</v>
      </c>
      <c r="AW390">
        <v>2</v>
      </c>
      <c r="AX390">
        <v>39613101</v>
      </c>
      <c r="AY390">
        <v>1</v>
      </c>
      <c r="AZ390">
        <v>0</v>
      </c>
      <c r="BA390">
        <v>374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Y390*Source!I153</f>
        <v>0.66699999999999993</v>
      </c>
      <c r="CY390">
        <f t="shared" ref="CY390:CY398" si="51">AA390</f>
        <v>60.77</v>
      </c>
      <c r="CZ390">
        <f t="shared" ref="CZ390:CZ398" si="52">AE390</f>
        <v>11.8</v>
      </c>
      <c r="DA390">
        <f t="shared" ref="DA390:DA398" si="53">AI390</f>
        <v>5.15</v>
      </c>
      <c r="DB390">
        <v>0</v>
      </c>
    </row>
    <row r="391" spans="1:106" x14ac:dyDescent="0.2">
      <c r="A391">
        <f>ROW(Source!A153)</f>
        <v>153</v>
      </c>
      <c r="B391">
        <v>39612629</v>
      </c>
      <c r="C391">
        <v>39613079</v>
      </c>
      <c r="D391">
        <v>36801792</v>
      </c>
      <c r="E391">
        <v>1</v>
      </c>
      <c r="F391">
        <v>1</v>
      </c>
      <c r="G391">
        <v>1</v>
      </c>
      <c r="H391">
        <v>3</v>
      </c>
      <c r="I391" t="s">
        <v>549</v>
      </c>
      <c r="J391" t="s">
        <v>550</v>
      </c>
      <c r="K391" t="s">
        <v>551</v>
      </c>
      <c r="L391">
        <v>1339</v>
      </c>
      <c r="N391">
        <v>1007</v>
      </c>
      <c r="O391" t="s">
        <v>28</v>
      </c>
      <c r="P391" t="s">
        <v>28</v>
      </c>
      <c r="Q391">
        <v>1</v>
      </c>
      <c r="W391">
        <v>0</v>
      </c>
      <c r="X391">
        <v>-1660354250</v>
      </c>
      <c r="Y391">
        <v>1.88</v>
      </c>
      <c r="AA391">
        <v>12.57</v>
      </c>
      <c r="AB391">
        <v>0</v>
      </c>
      <c r="AC391">
        <v>0</v>
      </c>
      <c r="AD391">
        <v>0</v>
      </c>
      <c r="AE391">
        <v>2.44</v>
      </c>
      <c r="AF391">
        <v>0</v>
      </c>
      <c r="AG391">
        <v>0</v>
      </c>
      <c r="AH391">
        <v>0</v>
      </c>
      <c r="AI391">
        <v>5.15</v>
      </c>
      <c r="AJ391">
        <v>1</v>
      </c>
      <c r="AK391">
        <v>1</v>
      </c>
      <c r="AL391">
        <v>1</v>
      </c>
      <c r="AN391">
        <v>0</v>
      </c>
      <c r="AO391">
        <v>1</v>
      </c>
      <c r="AP391">
        <v>0</v>
      </c>
      <c r="AQ391">
        <v>0</v>
      </c>
      <c r="AR391">
        <v>0</v>
      </c>
      <c r="AS391" t="s">
        <v>3</v>
      </c>
      <c r="AT391">
        <v>1.88</v>
      </c>
      <c r="AU391" t="s">
        <v>3</v>
      </c>
      <c r="AV391">
        <v>0</v>
      </c>
      <c r="AW391">
        <v>2</v>
      </c>
      <c r="AX391">
        <v>39613102</v>
      </c>
      <c r="AY391">
        <v>1</v>
      </c>
      <c r="AZ391">
        <v>0</v>
      </c>
      <c r="BA391">
        <v>375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Y391*Source!I153</f>
        <v>4.3239999999999998</v>
      </c>
      <c r="CY391">
        <f t="shared" si="51"/>
        <v>12.57</v>
      </c>
      <c r="CZ391">
        <f t="shared" si="52"/>
        <v>2.44</v>
      </c>
      <c r="DA391">
        <f t="shared" si="53"/>
        <v>5.15</v>
      </c>
      <c r="DB391">
        <v>0</v>
      </c>
    </row>
    <row r="392" spans="1:106" x14ac:dyDescent="0.2">
      <c r="A392">
        <f>ROW(Source!A153)</f>
        <v>153</v>
      </c>
      <c r="B392">
        <v>39612629</v>
      </c>
      <c r="C392">
        <v>39613079</v>
      </c>
      <c r="D392">
        <v>36802293</v>
      </c>
      <c r="E392">
        <v>1</v>
      </c>
      <c r="F392">
        <v>1</v>
      </c>
      <c r="G392">
        <v>1</v>
      </c>
      <c r="H392">
        <v>3</v>
      </c>
      <c r="I392" t="s">
        <v>639</v>
      </c>
      <c r="J392" t="s">
        <v>640</v>
      </c>
      <c r="K392" t="s">
        <v>641</v>
      </c>
      <c r="L392">
        <v>1356</v>
      </c>
      <c r="N392">
        <v>1010</v>
      </c>
      <c r="O392" t="s">
        <v>128</v>
      </c>
      <c r="P392" t="s">
        <v>128</v>
      </c>
      <c r="Q392">
        <v>1000</v>
      </c>
      <c r="W392">
        <v>0</v>
      </c>
      <c r="X392">
        <v>72387144</v>
      </c>
      <c r="Y392">
        <v>0.121</v>
      </c>
      <c r="AA392">
        <v>1307.07</v>
      </c>
      <c r="AB392">
        <v>0</v>
      </c>
      <c r="AC392">
        <v>0</v>
      </c>
      <c r="AD392">
        <v>0</v>
      </c>
      <c r="AE392">
        <v>253.8</v>
      </c>
      <c r="AF392">
        <v>0</v>
      </c>
      <c r="AG392">
        <v>0</v>
      </c>
      <c r="AH392">
        <v>0</v>
      </c>
      <c r="AI392">
        <v>5.15</v>
      </c>
      <c r="AJ392">
        <v>1</v>
      </c>
      <c r="AK392">
        <v>1</v>
      </c>
      <c r="AL392">
        <v>1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3</v>
      </c>
      <c r="AT392">
        <v>0.121</v>
      </c>
      <c r="AU392" t="s">
        <v>3</v>
      </c>
      <c r="AV392">
        <v>0</v>
      </c>
      <c r="AW392">
        <v>2</v>
      </c>
      <c r="AX392">
        <v>39613103</v>
      </c>
      <c r="AY392">
        <v>1</v>
      </c>
      <c r="AZ392">
        <v>0</v>
      </c>
      <c r="BA392">
        <v>376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Y392*Source!I153</f>
        <v>0.27829999999999999</v>
      </c>
      <c r="CY392">
        <f t="shared" si="51"/>
        <v>1307.07</v>
      </c>
      <c r="CZ392">
        <f t="shared" si="52"/>
        <v>253.8</v>
      </c>
      <c r="DA392">
        <f t="shared" si="53"/>
        <v>5.15</v>
      </c>
      <c r="DB392">
        <v>0</v>
      </c>
    </row>
    <row r="393" spans="1:106" x14ac:dyDescent="0.2">
      <c r="A393">
        <f>ROW(Source!A153)</f>
        <v>153</v>
      </c>
      <c r="B393">
        <v>39612629</v>
      </c>
      <c r="C393">
        <v>39613079</v>
      </c>
      <c r="D393">
        <v>36804596</v>
      </c>
      <c r="E393">
        <v>1</v>
      </c>
      <c r="F393">
        <v>1</v>
      </c>
      <c r="G393">
        <v>1</v>
      </c>
      <c r="H393">
        <v>3</v>
      </c>
      <c r="I393" t="s">
        <v>642</v>
      </c>
      <c r="J393" t="s">
        <v>643</v>
      </c>
      <c r="K393" t="s">
        <v>644</v>
      </c>
      <c r="L393">
        <v>1348</v>
      </c>
      <c r="N393">
        <v>1009</v>
      </c>
      <c r="O393" t="s">
        <v>104</v>
      </c>
      <c r="P393" t="s">
        <v>104</v>
      </c>
      <c r="Q393">
        <v>1000</v>
      </c>
      <c r="W393">
        <v>0</v>
      </c>
      <c r="X393">
        <v>-735561281</v>
      </c>
      <c r="Y393">
        <v>1.0300000000000001E-3</v>
      </c>
      <c r="AA393">
        <v>116173.7</v>
      </c>
      <c r="AB393">
        <v>0</v>
      </c>
      <c r="AC393">
        <v>0</v>
      </c>
      <c r="AD393">
        <v>0</v>
      </c>
      <c r="AE393">
        <v>22558</v>
      </c>
      <c r="AF393">
        <v>0</v>
      </c>
      <c r="AG393">
        <v>0</v>
      </c>
      <c r="AH393">
        <v>0</v>
      </c>
      <c r="AI393">
        <v>5.15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3</v>
      </c>
      <c r="AT393">
        <v>1.0300000000000001E-3</v>
      </c>
      <c r="AU393" t="s">
        <v>3</v>
      </c>
      <c r="AV393">
        <v>0</v>
      </c>
      <c r="AW393">
        <v>2</v>
      </c>
      <c r="AX393">
        <v>39613104</v>
      </c>
      <c r="AY393">
        <v>1</v>
      </c>
      <c r="AZ393">
        <v>0</v>
      </c>
      <c r="BA393">
        <v>377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Y393*Source!I153</f>
        <v>2.369E-3</v>
      </c>
      <c r="CY393">
        <f t="shared" si="51"/>
        <v>116173.7</v>
      </c>
      <c r="CZ393">
        <f t="shared" si="52"/>
        <v>22558</v>
      </c>
      <c r="DA393">
        <f t="shared" si="53"/>
        <v>5.15</v>
      </c>
      <c r="DB393">
        <v>0</v>
      </c>
    </row>
    <row r="394" spans="1:106" x14ac:dyDescent="0.2">
      <c r="A394">
        <f>ROW(Source!A153)</f>
        <v>153</v>
      </c>
      <c r="B394">
        <v>39612629</v>
      </c>
      <c r="C394">
        <v>39613079</v>
      </c>
      <c r="D394">
        <v>36806524</v>
      </c>
      <c r="E394">
        <v>1</v>
      </c>
      <c r="F394">
        <v>1</v>
      </c>
      <c r="G394">
        <v>1</v>
      </c>
      <c r="H394">
        <v>3</v>
      </c>
      <c r="I394" t="s">
        <v>645</v>
      </c>
      <c r="J394" t="s">
        <v>646</v>
      </c>
      <c r="K394" t="s">
        <v>647</v>
      </c>
      <c r="L394">
        <v>1346</v>
      </c>
      <c r="N394">
        <v>1009</v>
      </c>
      <c r="O394" t="s">
        <v>584</v>
      </c>
      <c r="P394" t="s">
        <v>584</v>
      </c>
      <c r="Q394">
        <v>1</v>
      </c>
      <c r="W394">
        <v>0</v>
      </c>
      <c r="X394">
        <v>450790165</v>
      </c>
      <c r="Y394">
        <v>6.3E-3</v>
      </c>
      <c r="AA394">
        <v>11.07</v>
      </c>
      <c r="AB394">
        <v>0</v>
      </c>
      <c r="AC394">
        <v>0</v>
      </c>
      <c r="AD394">
        <v>0</v>
      </c>
      <c r="AE394">
        <v>2.15</v>
      </c>
      <c r="AF394">
        <v>0</v>
      </c>
      <c r="AG394">
        <v>0</v>
      </c>
      <c r="AH394">
        <v>0</v>
      </c>
      <c r="AI394">
        <v>5.15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0</v>
      </c>
      <c r="AQ394">
        <v>0</v>
      </c>
      <c r="AR394">
        <v>0</v>
      </c>
      <c r="AS394" t="s">
        <v>3</v>
      </c>
      <c r="AT394">
        <v>6.3E-3</v>
      </c>
      <c r="AU394" t="s">
        <v>3</v>
      </c>
      <c r="AV394">
        <v>0</v>
      </c>
      <c r="AW394">
        <v>2</v>
      </c>
      <c r="AX394">
        <v>39613105</v>
      </c>
      <c r="AY394">
        <v>1</v>
      </c>
      <c r="AZ394">
        <v>0</v>
      </c>
      <c r="BA394">
        <v>378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Y394*Source!I153</f>
        <v>1.4489999999999999E-2</v>
      </c>
      <c r="CY394">
        <f t="shared" si="51"/>
        <v>11.07</v>
      </c>
      <c r="CZ394">
        <f t="shared" si="52"/>
        <v>2.15</v>
      </c>
      <c r="DA394">
        <f t="shared" si="53"/>
        <v>5.15</v>
      </c>
      <c r="DB394">
        <v>0</v>
      </c>
    </row>
    <row r="395" spans="1:106" x14ac:dyDescent="0.2">
      <c r="A395">
        <f>ROW(Source!A153)</f>
        <v>153</v>
      </c>
      <c r="B395">
        <v>39612629</v>
      </c>
      <c r="C395">
        <v>39613079</v>
      </c>
      <c r="D395">
        <v>36836995</v>
      </c>
      <c r="E395">
        <v>1</v>
      </c>
      <c r="F395">
        <v>1</v>
      </c>
      <c r="G395">
        <v>1</v>
      </c>
      <c r="H395">
        <v>3</v>
      </c>
      <c r="I395" t="s">
        <v>648</v>
      </c>
      <c r="J395" t="s">
        <v>649</v>
      </c>
      <c r="K395" t="s">
        <v>650</v>
      </c>
      <c r="L395">
        <v>1346</v>
      </c>
      <c r="N395">
        <v>1009</v>
      </c>
      <c r="O395" t="s">
        <v>584</v>
      </c>
      <c r="P395" t="s">
        <v>584</v>
      </c>
      <c r="Q395">
        <v>1</v>
      </c>
      <c r="W395">
        <v>0</v>
      </c>
      <c r="X395">
        <v>497371595</v>
      </c>
      <c r="Y395">
        <v>0.23</v>
      </c>
      <c r="AA395">
        <v>148.99</v>
      </c>
      <c r="AB395">
        <v>0</v>
      </c>
      <c r="AC395">
        <v>0</v>
      </c>
      <c r="AD395">
        <v>0</v>
      </c>
      <c r="AE395">
        <v>28.93</v>
      </c>
      <c r="AF395">
        <v>0</v>
      </c>
      <c r="AG395">
        <v>0</v>
      </c>
      <c r="AH395">
        <v>0</v>
      </c>
      <c r="AI395">
        <v>5.15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0</v>
      </c>
      <c r="AQ395">
        <v>0</v>
      </c>
      <c r="AR395">
        <v>0</v>
      </c>
      <c r="AS395" t="s">
        <v>3</v>
      </c>
      <c r="AT395">
        <v>0.23</v>
      </c>
      <c r="AU395" t="s">
        <v>3</v>
      </c>
      <c r="AV395">
        <v>0</v>
      </c>
      <c r="AW395">
        <v>2</v>
      </c>
      <c r="AX395">
        <v>39613107</v>
      </c>
      <c r="AY395">
        <v>1</v>
      </c>
      <c r="AZ395">
        <v>0</v>
      </c>
      <c r="BA395">
        <v>380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Y395*Source!I153</f>
        <v>0.52900000000000003</v>
      </c>
      <c r="CY395">
        <f t="shared" si="51"/>
        <v>148.99</v>
      </c>
      <c r="CZ395">
        <f t="shared" si="52"/>
        <v>28.93</v>
      </c>
      <c r="DA395">
        <f t="shared" si="53"/>
        <v>5.15</v>
      </c>
      <c r="DB395">
        <v>0</v>
      </c>
    </row>
    <row r="396" spans="1:106" x14ac:dyDescent="0.2">
      <c r="A396">
        <f>ROW(Source!A153)</f>
        <v>153</v>
      </c>
      <c r="B396">
        <v>39612629</v>
      </c>
      <c r="C396">
        <v>39613079</v>
      </c>
      <c r="D396">
        <v>36868754</v>
      </c>
      <c r="E396">
        <v>1</v>
      </c>
      <c r="F396">
        <v>1</v>
      </c>
      <c r="G396">
        <v>1</v>
      </c>
      <c r="H396">
        <v>3</v>
      </c>
      <c r="I396" t="s">
        <v>256</v>
      </c>
      <c r="J396" t="s">
        <v>258</v>
      </c>
      <c r="K396" t="s">
        <v>257</v>
      </c>
      <c r="L396">
        <v>1302</v>
      </c>
      <c r="N396">
        <v>1003</v>
      </c>
      <c r="O396" t="s">
        <v>209</v>
      </c>
      <c r="P396" t="s">
        <v>209</v>
      </c>
      <c r="Q396">
        <v>10</v>
      </c>
      <c r="W396">
        <v>0</v>
      </c>
      <c r="X396">
        <v>1228416322</v>
      </c>
      <c r="Y396">
        <v>9.3521739999999998</v>
      </c>
      <c r="AA396">
        <v>1600.21</v>
      </c>
      <c r="AB396">
        <v>0</v>
      </c>
      <c r="AC396">
        <v>0</v>
      </c>
      <c r="AD396">
        <v>0</v>
      </c>
      <c r="AE396">
        <v>310.72000000000003</v>
      </c>
      <c r="AF396">
        <v>0</v>
      </c>
      <c r="AG396">
        <v>0</v>
      </c>
      <c r="AH396">
        <v>0</v>
      </c>
      <c r="AI396">
        <v>5.15</v>
      </c>
      <c r="AJ396">
        <v>1</v>
      </c>
      <c r="AK396">
        <v>1</v>
      </c>
      <c r="AL396">
        <v>1</v>
      </c>
      <c r="AN396">
        <v>0</v>
      </c>
      <c r="AO396">
        <v>0</v>
      </c>
      <c r="AP396">
        <v>0</v>
      </c>
      <c r="AQ396">
        <v>0</v>
      </c>
      <c r="AR396">
        <v>0</v>
      </c>
      <c r="AS396" t="s">
        <v>3</v>
      </c>
      <c r="AT396">
        <v>9.3521739999999998</v>
      </c>
      <c r="AU396" t="s">
        <v>3</v>
      </c>
      <c r="AV396">
        <v>0</v>
      </c>
      <c r="AW396">
        <v>1</v>
      </c>
      <c r="AX396">
        <v>-1</v>
      </c>
      <c r="AY396">
        <v>0</v>
      </c>
      <c r="AZ396">
        <v>0</v>
      </c>
      <c r="BA396" t="s">
        <v>3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Y396*Source!I153</f>
        <v>21.510000199999997</v>
      </c>
      <c r="CY396">
        <f t="shared" si="51"/>
        <v>1600.21</v>
      </c>
      <c r="CZ396">
        <f t="shared" si="52"/>
        <v>310.72000000000003</v>
      </c>
      <c r="DA396">
        <f t="shared" si="53"/>
        <v>5.15</v>
      </c>
      <c r="DB396">
        <v>0</v>
      </c>
    </row>
    <row r="397" spans="1:106" x14ac:dyDescent="0.2">
      <c r="A397">
        <f>ROW(Source!A153)</f>
        <v>153</v>
      </c>
      <c r="B397">
        <v>39612629</v>
      </c>
      <c r="C397">
        <v>39613079</v>
      </c>
      <c r="D397">
        <v>36797405</v>
      </c>
      <c r="E397">
        <v>17</v>
      </c>
      <c r="F397">
        <v>1</v>
      </c>
      <c r="G397">
        <v>1</v>
      </c>
      <c r="H397">
        <v>3</v>
      </c>
      <c r="I397" t="s">
        <v>204</v>
      </c>
      <c r="J397" t="s">
        <v>3</v>
      </c>
      <c r="K397" t="s">
        <v>205</v>
      </c>
      <c r="L397">
        <v>1301</v>
      </c>
      <c r="N397">
        <v>1003</v>
      </c>
      <c r="O397" t="s">
        <v>92</v>
      </c>
      <c r="P397" t="s">
        <v>92</v>
      </c>
      <c r="Q397">
        <v>1</v>
      </c>
      <c r="W397">
        <v>0</v>
      </c>
      <c r="X397">
        <v>1990328174</v>
      </c>
      <c r="Y397">
        <v>93.7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5.15</v>
      </c>
      <c r="AJ397">
        <v>1</v>
      </c>
      <c r="AK397">
        <v>1</v>
      </c>
      <c r="AL397">
        <v>1</v>
      </c>
      <c r="AN397">
        <v>0</v>
      </c>
      <c r="AO397">
        <v>0</v>
      </c>
      <c r="AP397">
        <v>0</v>
      </c>
      <c r="AQ397">
        <v>0</v>
      </c>
      <c r="AR397">
        <v>0</v>
      </c>
      <c r="AS397" t="s">
        <v>3</v>
      </c>
      <c r="AT397">
        <v>93.7</v>
      </c>
      <c r="AU397" t="s">
        <v>3</v>
      </c>
      <c r="AV397">
        <v>0</v>
      </c>
      <c r="AW397">
        <v>2</v>
      </c>
      <c r="AX397">
        <v>39613110</v>
      </c>
      <c r="AY397">
        <v>1</v>
      </c>
      <c r="AZ397">
        <v>0</v>
      </c>
      <c r="BA397">
        <v>383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Y397*Source!I153</f>
        <v>215.51</v>
      </c>
      <c r="CY397">
        <f t="shared" si="51"/>
        <v>0</v>
      </c>
      <c r="CZ397">
        <f t="shared" si="52"/>
        <v>0</v>
      </c>
      <c r="DA397">
        <f t="shared" si="53"/>
        <v>5.15</v>
      </c>
      <c r="DB397">
        <v>0</v>
      </c>
    </row>
    <row r="398" spans="1:106" x14ac:dyDescent="0.2">
      <c r="A398">
        <f>ROW(Source!A153)</f>
        <v>153</v>
      </c>
      <c r="B398">
        <v>39612629</v>
      </c>
      <c r="C398">
        <v>39613079</v>
      </c>
      <c r="D398">
        <v>36869819</v>
      </c>
      <c r="E398">
        <v>1</v>
      </c>
      <c r="F398">
        <v>1</v>
      </c>
      <c r="G398">
        <v>1</v>
      </c>
      <c r="H398">
        <v>3</v>
      </c>
      <c r="I398" t="s">
        <v>260</v>
      </c>
      <c r="J398" t="s">
        <v>262</v>
      </c>
      <c r="K398" t="s">
        <v>261</v>
      </c>
      <c r="L398">
        <v>1354</v>
      </c>
      <c r="N398">
        <v>1010</v>
      </c>
      <c r="O398" t="s">
        <v>99</v>
      </c>
      <c r="P398" t="s">
        <v>99</v>
      </c>
      <c r="Q398">
        <v>1</v>
      </c>
      <c r="W398">
        <v>0</v>
      </c>
      <c r="X398">
        <v>-1685135105</v>
      </c>
      <c r="Y398">
        <v>0.86956500000000003</v>
      </c>
      <c r="AA398">
        <v>1451.27</v>
      </c>
      <c r="AB398">
        <v>0</v>
      </c>
      <c r="AC398">
        <v>0</v>
      </c>
      <c r="AD398">
        <v>0</v>
      </c>
      <c r="AE398">
        <v>281.8</v>
      </c>
      <c r="AF398">
        <v>0</v>
      </c>
      <c r="AG398">
        <v>0</v>
      </c>
      <c r="AH398">
        <v>0</v>
      </c>
      <c r="AI398">
        <v>5.15</v>
      </c>
      <c r="AJ398">
        <v>1</v>
      </c>
      <c r="AK398">
        <v>1</v>
      </c>
      <c r="AL398">
        <v>1</v>
      </c>
      <c r="AN398">
        <v>0</v>
      </c>
      <c r="AO398">
        <v>0</v>
      </c>
      <c r="AP398">
        <v>0</v>
      </c>
      <c r="AQ398">
        <v>0</v>
      </c>
      <c r="AR398">
        <v>0</v>
      </c>
      <c r="AS398" t="s">
        <v>3</v>
      </c>
      <c r="AT398">
        <v>0.86956500000000003</v>
      </c>
      <c r="AU398" t="s">
        <v>3</v>
      </c>
      <c r="AV398">
        <v>0</v>
      </c>
      <c r="AW398">
        <v>1</v>
      </c>
      <c r="AX398">
        <v>-1</v>
      </c>
      <c r="AY398">
        <v>0</v>
      </c>
      <c r="AZ398">
        <v>0</v>
      </c>
      <c r="BA398" t="s">
        <v>3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Y398*Source!I153</f>
        <v>1.9999994999999999</v>
      </c>
      <c r="CY398">
        <f t="shared" si="51"/>
        <v>1451.27</v>
      </c>
      <c r="CZ398">
        <f t="shared" si="52"/>
        <v>281.8</v>
      </c>
      <c r="DA398">
        <f t="shared" si="53"/>
        <v>5.15</v>
      </c>
      <c r="DB398">
        <v>0</v>
      </c>
    </row>
    <row r="399" spans="1:106" x14ac:dyDescent="0.2">
      <c r="A399">
        <f>ROW(Source!A160)</f>
        <v>160</v>
      </c>
      <c r="B399">
        <v>39612628</v>
      </c>
      <c r="C399">
        <v>39613115</v>
      </c>
      <c r="D399">
        <v>37113312</v>
      </c>
      <c r="E399">
        <v>1</v>
      </c>
      <c r="F399">
        <v>1</v>
      </c>
      <c r="G399">
        <v>1</v>
      </c>
      <c r="H399">
        <v>1</v>
      </c>
      <c r="I399" t="s">
        <v>651</v>
      </c>
      <c r="J399" t="s">
        <v>3</v>
      </c>
      <c r="K399" t="s">
        <v>652</v>
      </c>
      <c r="L399">
        <v>1191</v>
      </c>
      <c r="N399">
        <v>1013</v>
      </c>
      <c r="O399" t="s">
        <v>474</v>
      </c>
      <c r="P399" t="s">
        <v>474</v>
      </c>
      <c r="Q399">
        <v>1</v>
      </c>
      <c r="W399">
        <v>0</v>
      </c>
      <c r="X399">
        <v>-1658069037</v>
      </c>
      <c r="Y399">
        <v>5.761499999999999</v>
      </c>
      <c r="AA399">
        <v>0</v>
      </c>
      <c r="AB399">
        <v>0</v>
      </c>
      <c r="AC399">
        <v>0</v>
      </c>
      <c r="AD399">
        <v>11.64</v>
      </c>
      <c r="AE399">
        <v>0</v>
      </c>
      <c r="AF399">
        <v>0</v>
      </c>
      <c r="AG399">
        <v>0</v>
      </c>
      <c r="AH399">
        <v>11.64</v>
      </c>
      <c r="AI399">
        <v>1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1</v>
      </c>
      <c r="AQ399">
        <v>0</v>
      </c>
      <c r="AR399">
        <v>0</v>
      </c>
      <c r="AS399" t="s">
        <v>3</v>
      </c>
      <c r="AT399">
        <v>5.01</v>
      </c>
      <c r="AU399" t="s">
        <v>18</v>
      </c>
      <c r="AV399">
        <v>1</v>
      </c>
      <c r="AW399">
        <v>2</v>
      </c>
      <c r="AX399">
        <v>39613122</v>
      </c>
      <c r="AY399">
        <v>1</v>
      </c>
      <c r="AZ399">
        <v>0</v>
      </c>
      <c r="BA399">
        <v>385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Y399*Source!I160</f>
        <v>13.251449999999997</v>
      </c>
      <c r="CY399">
        <f>AD399</f>
        <v>11.64</v>
      </c>
      <c r="CZ399">
        <f>AH399</f>
        <v>11.64</v>
      </c>
      <c r="DA399">
        <f>AL399</f>
        <v>1</v>
      </c>
      <c r="DB399">
        <v>0</v>
      </c>
    </row>
    <row r="400" spans="1:106" x14ac:dyDescent="0.2">
      <c r="A400">
        <f>ROW(Source!A160)</f>
        <v>160</v>
      </c>
      <c r="B400">
        <v>39612628</v>
      </c>
      <c r="C400">
        <v>39613115</v>
      </c>
      <c r="D400">
        <v>36883274</v>
      </c>
      <c r="E400">
        <v>1</v>
      </c>
      <c r="F400">
        <v>1</v>
      </c>
      <c r="G400">
        <v>1</v>
      </c>
      <c r="H400">
        <v>2</v>
      </c>
      <c r="I400" t="s">
        <v>653</v>
      </c>
      <c r="J400" t="s">
        <v>654</v>
      </c>
      <c r="K400" t="s">
        <v>655</v>
      </c>
      <c r="L400">
        <v>1368</v>
      </c>
      <c r="N400">
        <v>1011</v>
      </c>
      <c r="O400" t="s">
        <v>484</v>
      </c>
      <c r="P400" t="s">
        <v>484</v>
      </c>
      <c r="Q400">
        <v>1</v>
      </c>
      <c r="W400">
        <v>0</v>
      </c>
      <c r="X400">
        <v>-1347092713</v>
      </c>
      <c r="Y400">
        <v>1.875</v>
      </c>
      <c r="AA400">
        <v>0</v>
      </c>
      <c r="AB400">
        <v>29.67</v>
      </c>
      <c r="AC400">
        <v>0</v>
      </c>
      <c r="AD400">
        <v>0</v>
      </c>
      <c r="AE400">
        <v>0</v>
      </c>
      <c r="AF400">
        <v>29.67</v>
      </c>
      <c r="AG400">
        <v>0</v>
      </c>
      <c r="AH400">
        <v>0</v>
      </c>
      <c r="AI400">
        <v>1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1</v>
      </c>
      <c r="AQ400">
        <v>0</v>
      </c>
      <c r="AR400">
        <v>0</v>
      </c>
      <c r="AS400" t="s">
        <v>3</v>
      </c>
      <c r="AT400">
        <v>1.5</v>
      </c>
      <c r="AU400" t="s">
        <v>17</v>
      </c>
      <c r="AV400">
        <v>0</v>
      </c>
      <c r="AW400">
        <v>2</v>
      </c>
      <c r="AX400">
        <v>39613123</v>
      </c>
      <c r="AY400">
        <v>1</v>
      </c>
      <c r="AZ400">
        <v>0</v>
      </c>
      <c r="BA400">
        <v>386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Y400*Source!I160</f>
        <v>4.3125</v>
      </c>
      <c r="CY400">
        <f>AB400</f>
        <v>29.67</v>
      </c>
      <c r="CZ400">
        <f>AF400</f>
        <v>29.67</v>
      </c>
      <c r="DA400">
        <f>AJ400</f>
        <v>1</v>
      </c>
      <c r="DB400">
        <v>0</v>
      </c>
    </row>
    <row r="401" spans="1:106" x14ac:dyDescent="0.2">
      <c r="A401">
        <f>ROW(Source!A160)</f>
        <v>160</v>
      </c>
      <c r="B401">
        <v>39612628</v>
      </c>
      <c r="C401">
        <v>39613115</v>
      </c>
      <c r="D401">
        <v>36801792</v>
      </c>
      <c r="E401">
        <v>1</v>
      </c>
      <c r="F401">
        <v>1</v>
      </c>
      <c r="G401">
        <v>1</v>
      </c>
      <c r="H401">
        <v>3</v>
      </c>
      <c r="I401" t="s">
        <v>549</v>
      </c>
      <c r="J401" t="s">
        <v>550</v>
      </c>
      <c r="K401" t="s">
        <v>551</v>
      </c>
      <c r="L401">
        <v>1339</v>
      </c>
      <c r="N401">
        <v>1007</v>
      </c>
      <c r="O401" t="s">
        <v>28</v>
      </c>
      <c r="P401" t="s">
        <v>28</v>
      </c>
      <c r="Q401">
        <v>1</v>
      </c>
      <c r="W401">
        <v>0</v>
      </c>
      <c r="X401">
        <v>-1660354250</v>
      </c>
      <c r="Y401">
        <v>1</v>
      </c>
      <c r="AA401">
        <v>2.44</v>
      </c>
      <c r="AB401">
        <v>0</v>
      </c>
      <c r="AC401">
        <v>0</v>
      </c>
      <c r="AD401">
        <v>0</v>
      </c>
      <c r="AE401">
        <v>2.44</v>
      </c>
      <c r="AF401">
        <v>0</v>
      </c>
      <c r="AG401">
        <v>0</v>
      </c>
      <c r="AH401">
        <v>0</v>
      </c>
      <c r="AI401">
        <v>1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0</v>
      </c>
      <c r="AQ401">
        <v>0</v>
      </c>
      <c r="AR401">
        <v>0</v>
      </c>
      <c r="AS401" t="s">
        <v>3</v>
      </c>
      <c r="AT401">
        <v>1</v>
      </c>
      <c r="AU401" t="s">
        <v>3</v>
      </c>
      <c r="AV401">
        <v>0</v>
      </c>
      <c r="AW401">
        <v>2</v>
      </c>
      <c r="AX401">
        <v>39613124</v>
      </c>
      <c r="AY401">
        <v>1</v>
      </c>
      <c r="AZ401">
        <v>0</v>
      </c>
      <c r="BA401">
        <v>387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Y401*Source!I160</f>
        <v>2.2999999999999998</v>
      </c>
      <c r="CY401">
        <f>AA401</f>
        <v>2.44</v>
      </c>
      <c r="CZ401">
        <f>AE401</f>
        <v>2.44</v>
      </c>
      <c r="DA401">
        <f>AI401</f>
        <v>1</v>
      </c>
      <c r="DB401">
        <v>0</v>
      </c>
    </row>
    <row r="402" spans="1:106" x14ac:dyDescent="0.2">
      <c r="A402">
        <f>ROW(Source!A160)</f>
        <v>160</v>
      </c>
      <c r="B402">
        <v>39612628</v>
      </c>
      <c r="C402">
        <v>39613115</v>
      </c>
      <c r="D402">
        <v>36802469</v>
      </c>
      <c r="E402">
        <v>1</v>
      </c>
      <c r="F402">
        <v>1</v>
      </c>
      <c r="G402">
        <v>1</v>
      </c>
      <c r="H402">
        <v>3</v>
      </c>
      <c r="I402" t="s">
        <v>656</v>
      </c>
      <c r="J402" t="s">
        <v>657</v>
      </c>
      <c r="K402" t="s">
        <v>658</v>
      </c>
      <c r="L402">
        <v>1346</v>
      </c>
      <c r="N402">
        <v>1009</v>
      </c>
      <c r="O402" t="s">
        <v>584</v>
      </c>
      <c r="P402" t="s">
        <v>584</v>
      </c>
      <c r="Q402">
        <v>1</v>
      </c>
      <c r="W402">
        <v>0</v>
      </c>
      <c r="X402">
        <v>-490687590</v>
      </c>
      <c r="Y402">
        <v>0.02</v>
      </c>
      <c r="AA402">
        <v>37.29</v>
      </c>
      <c r="AB402">
        <v>0</v>
      </c>
      <c r="AC402">
        <v>0</v>
      </c>
      <c r="AD402">
        <v>0</v>
      </c>
      <c r="AE402">
        <v>37.29</v>
      </c>
      <c r="AF402">
        <v>0</v>
      </c>
      <c r="AG402">
        <v>0</v>
      </c>
      <c r="AH402">
        <v>0</v>
      </c>
      <c r="AI402">
        <v>1</v>
      </c>
      <c r="AJ402">
        <v>1</v>
      </c>
      <c r="AK402">
        <v>1</v>
      </c>
      <c r="AL402">
        <v>1</v>
      </c>
      <c r="AN402">
        <v>0</v>
      </c>
      <c r="AO402">
        <v>1</v>
      </c>
      <c r="AP402">
        <v>0</v>
      </c>
      <c r="AQ402">
        <v>0</v>
      </c>
      <c r="AR402">
        <v>0</v>
      </c>
      <c r="AS402" t="s">
        <v>3</v>
      </c>
      <c r="AT402">
        <v>0.02</v>
      </c>
      <c r="AU402" t="s">
        <v>3</v>
      </c>
      <c r="AV402">
        <v>0</v>
      </c>
      <c r="AW402">
        <v>2</v>
      </c>
      <c r="AX402">
        <v>39613125</v>
      </c>
      <c r="AY402">
        <v>1</v>
      </c>
      <c r="AZ402">
        <v>0</v>
      </c>
      <c r="BA402">
        <v>388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Y402*Source!I160</f>
        <v>4.5999999999999999E-2</v>
      </c>
      <c r="CY402">
        <f>AA402</f>
        <v>37.29</v>
      </c>
      <c r="CZ402">
        <f>AE402</f>
        <v>37.29</v>
      </c>
      <c r="DA402">
        <f>AI402</f>
        <v>1</v>
      </c>
      <c r="DB402">
        <v>0</v>
      </c>
    </row>
    <row r="403" spans="1:106" x14ac:dyDescent="0.2">
      <c r="A403">
        <f>ROW(Source!A160)</f>
        <v>160</v>
      </c>
      <c r="B403">
        <v>39612628</v>
      </c>
      <c r="C403">
        <v>39613115</v>
      </c>
      <c r="D403">
        <v>36838223</v>
      </c>
      <c r="E403">
        <v>1</v>
      </c>
      <c r="F403">
        <v>1</v>
      </c>
      <c r="G403">
        <v>1</v>
      </c>
      <c r="H403">
        <v>3</v>
      </c>
      <c r="I403" t="s">
        <v>659</v>
      </c>
      <c r="J403" t="s">
        <v>660</v>
      </c>
      <c r="K403" t="s">
        <v>661</v>
      </c>
      <c r="L403">
        <v>1348</v>
      </c>
      <c r="N403">
        <v>1009</v>
      </c>
      <c r="O403" t="s">
        <v>104</v>
      </c>
      <c r="P403" t="s">
        <v>104</v>
      </c>
      <c r="Q403">
        <v>1000</v>
      </c>
      <c r="W403">
        <v>0</v>
      </c>
      <c r="X403">
        <v>570223526</v>
      </c>
      <c r="Y403">
        <v>5.0000000000000002E-5</v>
      </c>
      <c r="AA403">
        <v>15119</v>
      </c>
      <c r="AB403">
        <v>0</v>
      </c>
      <c r="AC403">
        <v>0</v>
      </c>
      <c r="AD403">
        <v>0</v>
      </c>
      <c r="AE403">
        <v>15119</v>
      </c>
      <c r="AF403">
        <v>0</v>
      </c>
      <c r="AG403">
        <v>0</v>
      </c>
      <c r="AH403">
        <v>0</v>
      </c>
      <c r="AI403">
        <v>1</v>
      </c>
      <c r="AJ403">
        <v>1</v>
      </c>
      <c r="AK403">
        <v>1</v>
      </c>
      <c r="AL403">
        <v>1</v>
      </c>
      <c r="AN403">
        <v>0</v>
      </c>
      <c r="AO403">
        <v>1</v>
      </c>
      <c r="AP403">
        <v>0</v>
      </c>
      <c r="AQ403">
        <v>0</v>
      </c>
      <c r="AR403">
        <v>0</v>
      </c>
      <c r="AS403" t="s">
        <v>3</v>
      </c>
      <c r="AT403">
        <v>5.0000000000000002E-5</v>
      </c>
      <c r="AU403" t="s">
        <v>3</v>
      </c>
      <c r="AV403">
        <v>0</v>
      </c>
      <c r="AW403">
        <v>2</v>
      </c>
      <c r="AX403">
        <v>39613126</v>
      </c>
      <c r="AY403">
        <v>1</v>
      </c>
      <c r="AZ403">
        <v>0</v>
      </c>
      <c r="BA403">
        <v>389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Y403*Source!I160</f>
        <v>1.1499999999999999E-4</v>
      </c>
      <c r="CY403">
        <f>AA403</f>
        <v>15119</v>
      </c>
      <c r="CZ403">
        <f>AE403</f>
        <v>15119</v>
      </c>
      <c r="DA403">
        <f>AI403</f>
        <v>1</v>
      </c>
      <c r="DB403">
        <v>0</v>
      </c>
    </row>
    <row r="404" spans="1:106" x14ac:dyDescent="0.2">
      <c r="A404">
        <f>ROW(Source!A160)</f>
        <v>160</v>
      </c>
      <c r="B404">
        <v>39612628</v>
      </c>
      <c r="C404">
        <v>39613115</v>
      </c>
      <c r="D404">
        <v>36838951</v>
      </c>
      <c r="E404">
        <v>1</v>
      </c>
      <c r="F404">
        <v>1</v>
      </c>
      <c r="G404">
        <v>1</v>
      </c>
      <c r="H404">
        <v>3</v>
      </c>
      <c r="I404" t="s">
        <v>662</v>
      </c>
      <c r="J404" t="s">
        <v>663</v>
      </c>
      <c r="K404" t="s">
        <v>664</v>
      </c>
      <c r="L404">
        <v>1348</v>
      </c>
      <c r="N404">
        <v>1009</v>
      </c>
      <c r="O404" t="s">
        <v>104</v>
      </c>
      <c r="P404" t="s">
        <v>104</v>
      </c>
      <c r="Q404">
        <v>1000</v>
      </c>
      <c r="W404">
        <v>0</v>
      </c>
      <c r="X404">
        <v>-909021926</v>
      </c>
      <c r="Y404">
        <v>2.0000000000000002E-5</v>
      </c>
      <c r="AA404">
        <v>16950</v>
      </c>
      <c r="AB404">
        <v>0</v>
      </c>
      <c r="AC404">
        <v>0</v>
      </c>
      <c r="AD404">
        <v>0</v>
      </c>
      <c r="AE404">
        <v>16950</v>
      </c>
      <c r="AF404">
        <v>0</v>
      </c>
      <c r="AG404">
        <v>0</v>
      </c>
      <c r="AH404">
        <v>0</v>
      </c>
      <c r="AI404">
        <v>1</v>
      </c>
      <c r="AJ404">
        <v>1</v>
      </c>
      <c r="AK404">
        <v>1</v>
      </c>
      <c r="AL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3</v>
      </c>
      <c r="AT404">
        <v>2.0000000000000002E-5</v>
      </c>
      <c r="AU404" t="s">
        <v>3</v>
      </c>
      <c r="AV404">
        <v>0</v>
      </c>
      <c r="AW404">
        <v>2</v>
      </c>
      <c r="AX404">
        <v>39613127</v>
      </c>
      <c r="AY404">
        <v>1</v>
      </c>
      <c r="AZ404">
        <v>0</v>
      </c>
      <c r="BA404">
        <v>390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Y404*Source!I160</f>
        <v>4.6E-5</v>
      </c>
      <c r="CY404">
        <f>AA404</f>
        <v>16950</v>
      </c>
      <c r="CZ404">
        <f>AE404</f>
        <v>16950</v>
      </c>
      <c r="DA404">
        <f>AI404</f>
        <v>1</v>
      </c>
      <c r="DB404">
        <v>0</v>
      </c>
    </row>
    <row r="405" spans="1:106" x14ac:dyDescent="0.2">
      <c r="A405">
        <f>ROW(Source!A161)</f>
        <v>161</v>
      </c>
      <c r="B405">
        <v>39612629</v>
      </c>
      <c r="C405">
        <v>39613115</v>
      </c>
      <c r="D405">
        <v>37113312</v>
      </c>
      <c r="E405">
        <v>1</v>
      </c>
      <c r="F405">
        <v>1</v>
      </c>
      <c r="G405">
        <v>1</v>
      </c>
      <c r="H405">
        <v>1</v>
      </c>
      <c r="I405" t="s">
        <v>651</v>
      </c>
      <c r="J405" t="s">
        <v>3</v>
      </c>
      <c r="K405" t="s">
        <v>652</v>
      </c>
      <c r="L405">
        <v>1191</v>
      </c>
      <c r="N405">
        <v>1013</v>
      </c>
      <c r="O405" t="s">
        <v>474</v>
      </c>
      <c r="P405" t="s">
        <v>474</v>
      </c>
      <c r="Q405">
        <v>1</v>
      </c>
      <c r="W405">
        <v>0</v>
      </c>
      <c r="X405">
        <v>-1658069037</v>
      </c>
      <c r="Y405">
        <v>5.761499999999999</v>
      </c>
      <c r="AA405">
        <v>0</v>
      </c>
      <c r="AB405">
        <v>0</v>
      </c>
      <c r="AC405">
        <v>0</v>
      </c>
      <c r="AD405">
        <v>59.95</v>
      </c>
      <c r="AE405">
        <v>0</v>
      </c>
      <c r="AF405">
        <v>0</v>
      </c>
      <c r="AG405">
        <v>0</v>
      </c>
      <c r="AH405">
        <v>11.64</v>
      </c>
      <c r="AI405">
        <v>1</v>
      </c>
      <c r="AJ405">
        <v>1</v>
      </c>
      <c r="AK405">
        <v>1</v>
      </c>
      <c r="AL405">
        <v>5.15</v>
      </c>
      <c r="AN405">
        <v>0</v>
      </c>
      <c r="AO405">
        <v>1</v>
      </c>
      <c r="AP405">
        <v>1</v>
      </c>
      <c r="AQ405">
        <v>0</v>
      </c>
      <c r="AR405">
        <v>0</v>
      </c>
      <c r="AS405" t="s">
        <v>3</v>
      </c>
      <c r="AT405">
        <v>5.01</v>
      </c>
      <c r="AU405" t="s">
        <v>18</v>
      </c>
      <c r="AV405">
        <v>1</v>
      </c>
      <c r="AW405">
        <v>2</v>
      </c>
      <c r="AX405">
        <v>39613122</v>
      </c>
      <c r="AY405">
        <v>1</v>
      </c>
      <c r="AZ405">
        <v>0</v>
      </c>
      <c r="BA405">
        <v>391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Y405*Source!I161</f>
        <v>13.251449999999997</v>
      </c>
      <c r="CY405">
        <f>AD405</f>
        <v>59.95</v>
      </c>
      <c r="CZ405">
        <f>AH405</f>
        <v>11.64</v>
      </c>
      <c r="DA405">
        <f>AL405</f>
        <v>5.15</v>
      </c>
      <c r="DB405">
        <v>0</v>
      </c>
    </row>
    <row r="406" spans="1:106" x14ac:dyDescent="0.2">
      <c r="A406">
        <f>ROW(Source!A161)</f>
        <v>161</v>
      </c>
      <c r="B406">
        <v>39612629</v>
      </c>
      <c r="C406">
        <v>39613115</v>
      </c>
      <c r="D406">
        <v>36883274</v>
      </c>
      <c r="E406">
        <v>1</v>
      </c>
      <c r="F406">
        <v>1</v>
      </c>
      <c r="G406">
        <v>1</v>
      </c>
      <c r="H406">
        <v>2</v>
      </c>
      <c r="I406" t="s">
        <v>653</v>
      </c>
      <c r="J406" t="s">
        <v>654</v>
      </c>
      <c r="K406" t="s">
        <v>655</v>
      </c>
      <c r="L406">
        <v>1368</v>
      </c>
      <c r="N406">
        <v>1011</v>
      </c>
      <c r="O406" t="s">
        <v>484</v>
      </c>
      <c r="P406" t="s">
        <v>484</v>
      </c>
      <c r="Q406">
        <v>1</v>
      </c>
      <c r="W406">
        <v>0</v>
      </c>
      <c r="X406">
        <v>-1347092713</v>
      </c>
      <c r="Y406">
        <v>1.875</v>
      </c>
      <c r="AA406">
        <v>0</v>
      </c>
      <c r="AB406">
        <v>152.80000000000001</v>
      </c>
      <c r="AC406">
        <v>0</v>
      </c>
      <c r="AD406">
        <v>0</v>
      </c>
      <c r="AE406">
        <v>0</v>
      </c>
      <c r="AF406">
        <v>29.67</v>
      </c>
      <c r="AG406">
        <v>0</v>
      </c>
      <c r="AH406">
        <v>0</v>
      </c>
      <c r="AI406">
        <v>1</v>
      </c>
      <c r="AJ406">
        <v>5.15</v>
      </c>
      <c r="AK406">
        <v>1</v>
      </c>
      <c r="AL406">
        <v>1</v>
      </c>
      <c r="AN406">
        <v>0</v>
      </c>
      <c r="AO406">
        <v>1</v>
      </c>
      <c r="AP406">
        <v>1</v>
      </c>
      <c r="AQ406">
        <v>0</v>
      </c>
      <c r="AR406">
        <v>0</v>
      </c>
      <c r="AS406" t="s">
        <v>3</v>
      </c>
      <c r="AT406">
        <v>1.5</v>
      </c>
      <c r="AU406" t="s">
        <v>17</v>
      </c>
      <c r="AV406">
        <v>0</v>
      </c>
      <c r="AW406">
        <v>2</v>
      </c>
      <c r="AX406">
        <v>39613123</v>
      </c>
      <c r="AY406">
        <v>1</v>
      </c>
      <c r="AZ406">
        <v>0</v>
      </c>
      <c r="BA406">
        <v>392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Y406*Source!I161</f>
        <v>4.3125</v>
      </c>
      <c r="CY406">
        <f>AB406</f>
        <v>152.80000000000001</v>
      </c>
      <c r="CZ406">
        <f>AF406</f>
        <v>29.67</v>
      </c>
      <c r="DA406">
        <f>AJ406</f>
        <v>5.15</v>
      </c>
      <c r="DB406">
        <v>0</v>
      </c>
    </row>
    <row r="407" spans="1:106" x14ac:dyDescent="0.2">
      <c r="A407">
        <f>ROW(Source!A161)</f>
        <v>161</v>
      </c>
      <c r="B407">
        <v>39612629</v>
      </c>
      <c r="C407">
        <v>39613115</v>
      </c>
      <c r="D407">
        <v>36801792</v>
      </c>
      <c r="E407">
        <v>1</v>
      </c>
      <c r="F407">
        <v>1</v>
      </c>
      <c r="G407">
        <v>1</v>
      </c>
      <c r="H407">
        <v>3</v>
      </c>
      <c r="I407" t="s">
        <v>549</v>
      </c>
      <c r="J407" t="s">
        <v>550</v>
      </c>
      <c r="K407" t="s">
        <v>551</v>
      </c>
      <c r="L407">
        <v>1339</v>
      </c>
      <c r="N407">
        <v>1007</v>
      </c>
      <c r="O407" t="s">
        <v>28</v>
      </c>
      <c r="P407" t="s">
        <v>28</v>
      </c>
      <c r="Q407">
        <v>1</v>
      </c>
      <c r="W407">
        <v>0</v>
      </c>
      <c r="X407">
        <v>-1660354250</v>
      </c>
      <c r="Y407">
        <v>1</v>
      </c>
      <c r="AA407">
        <v>12.57</v>
      </c>
      <c r="AB407">
        <v>0</v>
      </c>
      <c r="AC407">
        <v>0</v>
      </c>
      <c r="AD407">
        <v>0</v>
      </c>
      <c r="AE407">
        <v>2.44</v>
      </c>
      <c r="AF407">
        <v>0</v>
      </c>
      <c r="AG407">
        <v>0</v>
      </c>
      <c r="AH407">
        <v>0</v>
      </c>
      <c r="AI407">
        <v>5.15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0</v>
      </c>
      <c r="AQ407">
        <v>0</v>
      </c>
      <c r="AR407">
        <v>0</v>
      </c>
      <c r="AS407" t="s">
        <v>3</v>
      </c>
      <c r="AT407">
        <v>1</v>
      </c>
      <c r="AU407" t="s">
        <v>3</v>
      </c>
      <c r="AV407">
        <v>0</v>
      </c>
      <c r="AW407">
        <v>2</v>
      </c>
      <c r="AX407">
        <v>39613124</v>
      </c>
      <c r="AY407">
        <v>1</v>
      </c>
      <c r="AZ407">
        <v>0</v>
      </c>
      <c r="BA407">
        <v>393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Y407*Source!I161</f>
        <v>2.2999999999999998</v>
      </c>
      <c r="CY407">
        <f>AA407</f>
        <v>12.57</v>
      </c>
      <c r="CZ407">
        <f>AE407</f>
        <v>2.44</v>
      </c>
      <c r="DA407">
        <f>AI407</f>
        <v>5.15</v>
      </c>
      <c r="DB407">
        <v>0</v>
      </c>
    </row>
    <row r="408" spans="1:106" x14ac:dyDescent="0.2">
      <c r="A408">
        <f>ROW(Source!A161)</f>
        <v>161</v>
      </c>
      <c r="B408">
        <v>39612629</v>
      </c>
      <c r="C408">
        <v>39613115</v>
      </c>
      <c r="D408">
        <v>36802469</v>
      </c>
      <c r="E408">
        <v>1</v>
      </c>
      <c r="F408">
        <v>1</v>
      </c>
      <c r="G408">
        <v>1</v>
      </c>
      <c r="H408">
        <v>3</v>
      </c>
      <c r="I408" t="s">
        <v>656</v>
      </c>
      <c r="J408" t="s">
        <v>657</v>
      </c>
      <c r="K408" t="s">
        <v>658</v>
      </c>
      <c r="L408">
        <v>1346</v>
      </c>
      <c r="N408">
        <v>1009</v>
      </c>
      <c r="O408" t="s">
        <v>584</v>
      </c>
      <c r="P408" t="s">
        <v>584</v>
      </c>
      <c r="Q408">
        <v>1</v>
      </c>
      <c r="W408">
        <v>0</v>
      </c>
      <c r="X408">
        <v>-490687590</v>
      </c>
      <c r="Y408">
        <v>0.02</v>
      </c>
      <c r="AA408">
        <v>192.04</v>
      </c>
      <c r="AB408">
        <v>0</v>
      </c>
      <c r="AC408">
        <v>0</v>
      </c>
      <c r="AD408">
        <v>0</v>
      </c>
      <c r="AE408">
        <v>37.29</v>
      </c>
      <c r="AF408">
        <v>0</v>
      </c>
      <c r="AG408">
        <v>0</v>
      </c>
      <c r="AH408">
        <v>0</v>
      </c>
      <c r="AI408">
        <v>5.15</v>
      </c>
      <c r="AJ408">
        <v>1</v>
      </c>
      <c r="AK408">
        <v>1</v>
      </c>
      <c r="AL408">
        <v>1</v>
      </c>
      <c r="AN408">
        <v>0</v>
      </c>
      <c r="AO408">
        <v>1</v>
      </c>
      <c r="AP408">
        <v>0</v>
      </c>
      <c r="AQ408">
        <v>0</v>
      </c>
      <c r="AR408">
        <v>0</v>
      </c>
      <c r="AS408" t="s">
        <v>3</v>
      </c>
      <c r="AT408">
        <v>0.02</v>
      </c>
      <c r="AU408" t="s">
        <v>3</v>
      </c>
      <c r="AV408">
        <v>0</v>
      </c>
      <c r="AW408">
        <v>2</v>
      </c>
      <c r="AX408">
        <v>39613125</v>
      </c>
      <c r="AY408">
        <v>1</v>
      </c>
      <c r="AZ408">
        <v>0</v>
      </c>
      <c r="BA408">
        <v>394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Y408*Source!I161</f>
        <v>4.5999999999999999E-2</v>
      </c>
      <c r="CY408">
        <f>AA408</f>
        <v>192.04</v>
      </c>
      <c r="CZ408">
        <f>AE408</f>
        <v>37.29</v>
      </c>
      <c r="DA408">
        <f>AI408</f>
        <v>5.15</v>
      </c>
      <c r="DB408">
        <v>0</v>
      </c>
    </row>
    <row r="409" spans="1:106" x14ac:dyDescent="0.2">
      <c r="A409">
        <f>ROW(Source!A161)</f>
        <v>161</v>
      </c>
      <c r="B409">
        <v>39612629</v>
      </c>
      <c r="C409">
        <v>39613115</v>
      </c>
      <c r="D409">
        <v>36838223</v>
      </c>
      <c r="E409">
        <v>1</v>
      </c>
      <c r="F409">
        <v>1</v>
      </c>
      <c r="G409">
        <v>1</v>
      </c>
      <c r="H409">
        <v>3</v>
      </c>
      <c r="I409" t="s">
        <v>659</v>
      </c>
      <c r="J409" t="s">
        <v>660</v>
      </c>
      <c r="K409" t="s">
        <v>661</v>
      </c>
      <c r="L409">
        <v>1348</v>
      </c>
      <c r="N409">
        <v>1009</v>
      </c>
      <c r="O409" t="s">
        <v>104</v>
      </c>
      <c r="P409" t="s">
        <v>104</v>
      </c>
      <c r="Q409">
        <v>1000</v>
      </c>
      <c r="W409">
        <v>0</v>
      </c>
      <c r="X409">
        <v>570223526</v>
      </c>
      <c r="Y409">
        <v>5.0000000000000002E-5</v>
      </c>
      <c r="AA409">
        <v>77862.850000000006</v>
      </c>
      <c r="AB409">
        <v>0</v>
      </c>
      <c r="AC409">
        <v>0</v>
      </c>
      <c r="AD409">
        <v>0</v>
      </c>
      <c r="AE409">
        <v>15119</v>
      </c>
      <c r="AF409">
        <v>0</v>
      </c>
      <c r="AG409">
        <v>0</v>
      </c>
      <c r="AH409">
        <v>0</v>
      </c>
      <c r="AI409">
        <v>5.15</v>
      </c>
      <c r="AJ409">
        <v>1</v>
      </c>
      <c r="AK409">
        <v>1</v>
      </c>
      <c r="AL409">
        <v>1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3</v>
      </c>
      <c r="AT409">
        <v>5.0000000000000002E-5</v>
      </c>
      <c r="AU409" t="s">
        <v>3</v>
      </c>
      <c r="AV409">
        <v>0</v>
      </c>
      <c r="AW409">
        <v>2</v>
      </c>
      <c r="AX409">
        <v>39613126</v>
      </c>
      <c r="AY409">
        <v>1</v>
      </c>
      <c r="AZ409">
        <v>0</v>
      </c>
      <c r="BA409">
        <v>395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Y409*Source!I161</f>
        <v>1.1499999999999999E-4</v>
      </c>
      <c r="CY409">
        <f>AA409</f>
        <v>77862.850000000006</v>
      </c>
      <c r="CZ409">
        <f>AE409</f>
        <v>15119</v>
      </c>
      <c r="DA409">
        <f>AI409</f>
        <v>5.15</v>
      </c>
      <c r="DB409">
        <v>0</v>
      </c>
    </row>
    <row r="410" spans="1:106" x14ac:dyDescent="0.2">
      <c r="A410">
        <f>ROW(Source!A161)</f>
        <v>161</v>
      </c>
      <c r="B410">
        <v>39612629</v>
      </c>
      <c r="C410">
        <v>39613115</v>
      </c>
      <c r="D410">
        <v>36838951</v>
      </c>
      <c r="E410">
        <v>1</v>
      </c>
      <c r="F410">
        <v>1</v>
      </c>
      <c r="G410">
        <v>1</v>
      </c>
      <c r="H410">
        <v>3</v>
      </c>
      <c r="I410" t="s">
        <v>662</v>
      </c>
      <c r="J410" t="s">
        <v>663</v>
      </c>
      <c r="K410" t="s">
        <v>664</v>
      </c>
      <c r="L410">
        <v>1348</v>
      </c>
      <c r="N410">
        <v>1009</v>
      </c>
      <c r="O410" t="s">
        <v>104</v>
      </c>
      <c r="P410" t="s">
        <v>104</v>
      </c>
      <c r="Q410">
        <v>1000</v>
      </c>
      <c r="W410">
        <v>0</v>
      </c>
      <c r="X410">
        <v>-909021926</v>
      </c>
      <c r="Y410">
        <v>2.0000000000000002E-5</v>
      </c>
      <c r="AA410">
        <v>87292.5</v>
      </c>
      <c r="AB410">
        <v>0</v>
      </c>
      <c r="AC410">
        <v>0</v>
      </c>
      <c r="AD410">
        <v>0</v>
      </c>
      <c r="AE410">
        <v>16950</v>
      </c>
      <c r="AF410">
        <v>0</v>
      </c>
      <c r="AG410">
        <v>0</v>
      </c>
      <c r="AH410">
        <v>0</v>
      </c>
      <c r="AI410">
        <v>5.15</v>
      </c>
      <c r="AJ410">
        <v>1</v>
      </c>
      <c r="AK410">
        <v>1</v>
      </c>
      <c r="AL410">
        <v>1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3</v>
      </c>
      <c r="AT410">
        <v>2.0000000000000002E-5</v>
      </c>
      <c r="AU410" t="s">
        <v>3</v>
      </c>
      <c r="AV410">
        <v>0</v>
      </c>
      <c r="AW410">
        <v>2</v>
      </c>
      <c r="AX410">
        <v>39613127</v>
      </c>
      <c r="AY410">
        <v>1</v>
      </c>
      <c r="AZ410">
        <v>0</v>
      </c>
      <c r="BA410">
        <v>396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Y410*Source!I161</f>
        <v>4.6E-5</v>
      </c>
      <c r="CY410">
        <f>AA410</f>
        <v>87292.5</v>
      </c>
      <c r="CZ410">
        <f>AE410</f>
        <v>16950</v>
      </c>
      <c r="DA410">
        <f>AI410</f>
        <v>5.15</v>
      </c>
      <c r="DB410">
        <v>0</v>
      </c>
    </row>
    <row r="411" spans="1:106" x14ac:dyDescent="0.2">
      <c r="A411">
        <f>ROW(Source!A162)</f>
        <v>162</v>
      </c>
      <c r="B411">
        <v>39612628</v>
      </c>
      <c r="C411">
        <v>39614300</v>
      </c>
      <c r="D411">
        <v>37113312</v>
      </c>
      <c r="E411">
        <v>1</v>
      </c>
      <c r="F411">
        <v>1</v>
      </c>
      <c r="G411">
        <v>1</v>
      </c>
      <c r="H411">
        <v>1</v>
      </c>
      <c r="I411" t="s">
        <v>651</v>
      </c>
      <c r="J411" t="s">
        <v>3</v>
      </c>
      <c r="K411" t="s">
        <v>652</v>
      </c>
      <c r="L411">
        <v>1191</v>
      </c>
      <c r="N411">
        <v>1013</v>
      </c>
      <c r="O411" t="s">
        <v>474</v>
      </c>
      <c r="P411" t="s">
        <v>474</v>
      </c>
      <c r="Q411">
        <v>1</v>
      </c>
      <c r="W411">
        <v>0</v>
      </c>
      <c r="X411">
        <v>-1658069037</v>
      </c>
      <c r="Y411">
        <v>5.761499999999999</v>
      </c>
      <c r="AA411">
        <v>0</v>
      </c>
      <c r="AB411">
        <v>0</v>
      </c>
      <c r="AC411">
        <v>0</v>
      </c>
      <c r="AD411">
        <v>11.64</v>
      </c>
      <c r="AE411">
        <v>0</v>
      </c>
      <c r="AF411">
        <v>0</v>
      </c>
      <c r="AG411">
        <v>0</v>
      </c>
      <c r="AH411">
        <v>11.64</v>
      </c>
      <c r="AI411">
        <v>1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1</v>
      </c>
      <c r="AQ411">
        <v>0</v>
      </c>
      <c r="AR411">
        <v>0</v>
      </c>
      <c r="AS411" t="s">
        <v>3</v>
      </c>
      <c r="AT411">
        <v>5.01</v>
      </c>
      <c r="AU411" t="s">
        <v>18</v>
      </c>
      <c r="AV411">
        <v>1</v>
      </c>
      <c r="AW411">
        <v>2</v>
      </c>
      <c r="AX411">
        <v>39614301</v>
      </c>
      <c r="AY411">
        <v>1</v>
      </c>
      <c r="AZ411">
        <v>0</v>
      </c>
      <c r="BA411">
        <v>397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Y411*Source!I162</f>
        <v>1.1522999999999999</v>
      </c>
      <c r="CY411">
        <f>AD411</f>
        <v>11.64</v>
      </c>
      <c r="CZ411">
        <f>AH411</f>
        <v>11.64</v>
      </c>
      <c r="DA411">
        <f>AL411</f>
        <v>1</v>
      </c>
      <c r="DB411">
        <v>0</v>
      </c>
    </row>
    <row r="412" spans="1:106" x14ac:dyDescent="0.2">
      <c r="A412">
        <f>ROW(Source!A162)</f>
        <v>162</v>
      </c>
      <c r="B412">
        <v>39612628</v>
      </c>
      <c r="C412">
        <v>39614300</v>
      </c>
      <c r="D412">
        <v>36883274</v>
      </c>
      <c r="E412">
        <v>1</v>
      </c>
      <c r="F412">
        <v>1</v>
      </c>
      <c r="G412">
        <v>1</v>
      </c>
      <c r="H412">
        <v>2</v>
      </c>
      <c r="I412" t="s">
        <v>653</v>
      </c>
      <c r="J412" t="s">
        <v>654</v>
      </c>
      <c r="K412" t="s">
        <v>655</v>
      </c>
      <c r="L412">
        <v>1368</v>
      </c>
      <c r="N412">
        <v>1011</v>
      </c>
      <c r="O412" t="s">
        <v>484</v>
      </c>
      <c r="P412" t="s">
        <v>484</v>
      </c>
      <c r="Q412">
        <v>1</v>
      </c>
      <c r="W412">
        <v>0</v>
      </c>
      <c r="X412">
        <v>-1347092713</v>
      </c>
      <c r="Y412">
        <v>1.875</v>
      </c>
      <c r="AA412">
        <v>0</v>
      </c>
      <c r="AB412">
        <v>29.67</v>
      </c>
      <c r="AC412">
        <v>0</v>
      </c>
      <c r="AD412">
        <v>0</v>
      </c>
      <c r="AE412">
        <v>0</v>
      </c>
      <c r="AF412">
        <v>29.67</v>
      </c>
      <c r="AG412">
        <v>0</v>
      </c>
      <c r="AH412">
        <v>0</v>
      </c>
      <c r="AI412">
        <v>1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1</v>
      </c>
      <c r="AQ412">
        <v>0</v>
      </c>
      <c r="AR412">
        <v>0</v>
      </c>
      <c r="AS412" t="s">
        <v>3</v>
      </c>
      <c r="AT412">
        <v>1.5</v>
      </c>
      <c r="AU412" t="s">
        <v>17</v>
      </c>
      <c r="AV412">
        <v>0</v>
      </c>
      <c r="AW412">
        <v>2</v>
      </c>
      <c r="AX412">
        <v>39614302</v>
      </c>
      <c r="AY412">
        <v>1</v>
      </c>
      <c r="AZ412">
        <v>0</v>
      </c>
      <c r="BA412">
        <v>398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Y412*Source!I162</f>
        <v>0.375</v>
      </c>
      <c r="CY412">
        <f>AB412</f>
        <v>29.67</v>
      </c>
      <c r="CZ412">
        <f>AF412</f>
        <v>29.67</v>
      </c>
      <c r="DA412">
        <f>AJ412</f>
        <v>1</v>
      </c>
      <c r="DB412">
        <v>0</v>
      </c>
    </row>
    <row r="413" spans="1:106" x14ac:dyDescent="0.2">
      <c r="A413">
        <f>ROW(Source!A162)</f>
        <v>162</v>
      </c>
      <c r="B413">
        <v>39612628</v>
      </c>
      <c r="C413">
        <v>39614300</v>
      </c>
      <c r="D413">
        <v>36801792</v>
      </c>
      <c r="E413">
        <v>1</v>
      </c>
      <c r="F413">
        <v>1</v>
      </c>
      <c r="G413">
        <v>1</v>
      </c>
      <c r="H413">
        <v>3</v>
      </c>
      <c r="I413" t="s">
        <v>549</v>
      </c>
      <c r="J413" t="s">
        <v>550</v>
      </c>
      <c r="K413" t="s">
        <v>551</v>
      </c>
      <c r="L413">
        <v>1339</v>
      </c>
      <c r="N413">
        <v>1007</v>
      </c>
      <c r="O413" t="s">
        <v>28</v>
      </c>
      <c r="P413" t="s">
        <v>28</v>
      </c>
      <c r="Q413">
        <v>1</v>
      </c>
      <c r="W413">
        <v>0</v>
      </c>
      <c r="X413">
        <v>-1660354250</v>
      </c>
      <c r="Y413">
        <v>3.8</v>
      </c>
      <c r="AA413">
        <v>2.44</v>
      </c>
      <c r="AB413">
        <v>0</v>
      </c>
      <c r="AC413">
        <v>0</v>
      </c>
      <c r="AD413">
        <v>0</v>
      </c>
      <c r="AE413">
        <v>2.44</v>
      </c>
      <c r="AF413">
        <v>0</v>
      </c>
      <c r="AG413">
        <v>0</v>
      </c>
      <c r="AH413">
        <v>0</v>
      </c>
      <c r="AI413">
        <v>1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0</v>
      </c>
      <c r="AQ413">
        <v>0</v>
      </c>
      <c r="AR413">
        <v>0</v>
      </c>
      <c r="AS413" t="s">
        <v>3</v>
      </c>
      <c r="AT413">
        <v>3.8</v>
      </c>
      <c r="AU413" t="s">
        <v>3</v>
      </c>
      <c r="AV413">
        <v>0</v>
      </c>
      <c r="AW413">
        <v>2</v>
      </c>
      <c r="AX413">
        <v>39614303</v>
      </c>
      <c r="AY413">
        <v>1</v>
      </c>
      <c r="AZ413">
        <v>0</v>
      </c>
      <c r="BA413">
        <v>399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Y413*Source!I162</f>
        <v>0.76</v>
      </c>
      <c r="CY413">
        <f>AA413</f>
        <v>2.44</v>
      </c>
      <c r="CZ413">
        <f>AE413</f>
        <v>2.44</v>
      </c>
      <c r="DA413">
        <f>AI413</f>
        <v>1</v>
      </c>
      <c r="DB413">
        <v>0</v>
      </c>
    </row>
    <row r="414" spans="1:106" x14ac:dyDescent="0.2">
      <c r="A414">
        <f>ROW(Source!A162)</f>
        <v>162</v>
      </c>
      <c r="B414">
        <v>39612628</v>
      </c>
      <c r="C414">
        <v>39614300</v>
      </c>
      <c r="D414">
        <v>36802469</v>
      </c>
      <c r="E414">
        <v>1</v>
      </c>
      <c r="F414">
        <v>1</v>
      </c>
      <c r="G414">
        <v>1</v>
      </c>
      <c r="H414">
        <v>3</v>
      </c>
      <c r="I414" t="s">
        <v>656</v>
      </c>
      <c r="J414" t="s">
        <v>657</v>
      </c>
      <c r="K414" t="s">
        <v>658</v>
      </c>
      <c r="L414">
        <v>1346</v>
      </c>
      <c r="N414">
        <v>1009</v>
      </c>
      <c r="O414" t="s">
        <v>584</v>
      </c>
      <c r="P414" t="s">
        <v>584</v>
      </c>
      <c r="Q414">
        <v>1</v>
      </c>
      <c r="W414">
        <v>0</v>
      </c>
      <c r="X414">
        <v>-490687590</v>
      </c>
      <c r="Y414">
        <v>0.02</v>
      </c>
      <c r="AA414">
        <v>37.29</v>
      </c>
      <c r="AB414">
        <v>0</v>
      </c>
      <c r="AC414">
        <v>0</v>
      </c>
      <c r="AD414">
        <v>0</v>
      </c>
      <c r="AE414">
        <v>37.29</v>
      </c>
      <c r="AF414">
        <v>0</v>
      </c>
      <c r="AG414">
        <v>0</v>
      </c>
      <c r="AH414">
        <v>0</v>
      </c>
      <c r="AI414">
        <v>1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3</v>
      </c>
      <c r="AT414">
        <v>0.02</v>
      </c>
      <c r="AU414" t="s">
        <v>3</v>
      </c>
      <c r="AV414">
        <v>0</v>
      </c>
      <c r="AW414">
        <v>2</v>
      </c>
      <c r="AX414">
        <v>39614304</v>
      </c>
      <c r="AY414">
        <v>1</v>
      </c>
      <c r="AZ414">
        <v>0</v>
      </c>
      <c r="BA414">
        <v>400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Y414*Source!I162</f>
        <v>4.0000000000000001E-3</v>
      </c>
      <c r="CY414">
        <f>AA414</f>
        <v>37.29</v>
      </c>
      <c r="CZ414">
        <f>AE414</f>
        <v>37.29</v>
      </c>
      <c r="DA414">
        <f>AI414</f>
        <v>1</v>
      </c>
      <c r="DB414">
        <v>0</v>
      </c>
    </row>
    <row r="415" spans="1:106" x14ac:dyDescent="0.2">
      <c r="A415">
        <f>ROW(Source!A162)</f>
        <v>162</v>
      </c>
      <c r="B415">
        <v>39612628</v>
      </c>
      <c r="C415">
        <v>39614300</v>
      </c>
      <c r="D415">
        <v>36838223</v>
      </c>
      <c r="E415">
        <v>1</v>
      </c>
      <c r="F415">
        <v>1</v>
      </c>
      <c r="G415">
        <v>1</v>
      </c>
      <c r="H415">
        <v>3</v>
      </c>
      <c r="I415" t="s">
        <v>659</v>
      </c>
      <c r="J415" t="s">
        <v>660</v>
      </c>
      <c r="K415" t="s">
        <v>661</v>
      </c>
      <c r="L415">
        <v>1348</v>
      </c>
      <c r="N415">
        <v>1009</v>
      </c>
      <c r="O415" t="s">
        <v>104</v>
      </c>
      <c r="P415" t="s">
        <v>104</v>
      </c>
      <c r="Q415">
        <v>1000</v>
      </c>
      <c r="W415">
        <v>0</v>
      </c>
      <c r="X415">
        <v>570223526</v>
      </c>
      <c r="Y415">
        <v>5.0000000000000002E-5</v>
      </c>
      <c r="AA415">
        <v>15119</v>
      </c>
      <c r="AB415">
        <v>0</v>
      </c>
      <c r="AC415">
        <v>0</v>
      </c>
      <c r="AD415">
        <v>0</v>
      </c>
      <c r="AE415">
        <v>15119</v>
      </c>
      <c r="AF415">
        <v>0</v>
      </c>
      <c r="AG415">
        <v>0</v>
      </c>
      <c r="AH415">
        <v>0</v>
      </c>
      <c r="AI415">
        <v>1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3</v>
      </c>
      <c r="AT415">
        <v>5.0000000000000002E-5</v>
      </c>
      <c r="AU415" t="s">
        <v>3</v>
      </c>
      <c r="AV415">
        <v>0</v>
      </c>
      <c r="AW415">
        <v>2</v>
      </c>
      <c r="AX415">
        <v>39614305</v>
      </c>
      <c r="AY415">
        <v>1</v>
      </c>
      <c r="AZ415">
        <v>0</v>
      </c>
      <c r="BA415">
        <v>401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Y415*Source!I162</f>
        <v>1.0000000000000001E-5</v>
      </c>
      <c r="CY415">
        <f>AA415</f>
        <v>15119</v>
      </c>
      <c r="CZ415">
        <f>AE415</f>
        <v>15119</v>
      </c>
      <c r="DA415">
        <f>AI415</f>
        <v>1</v>
      </c>
      <c r="DB415">
        <v>0</v>
      </c>
    </row>
    <row r="416" spans="1:106" x14ac:dyDescent="0.2">
      <c r="A416">
        <f>ROW(Source!A162)</f>
        <v>162</v>
      </c>
      <c r="B416">
        <v>39612628</v>
      </c>
      <c r="C416">
        <v>39614300</v>
      </c>
      <c r="D416">
        <v>36838951</v>
      </c>
      <c r="E416">
        <v>1</v>
      </c>
      <c r="F416">
        <v>1</v>
      </c>
      <c r="G416">
        <v>1</v>
      </c>
      <c r="H416">
        <v>3</v>
      </c>
      <c r="I416" t="s">
        <v>662</v>
      </c>
      <c r="J416" t="s">
        <v>663</v>
      </c>
      <c r="K416" t="s">
        <v>664</v>
      </c>
      <c r="L416">
        <v>1348</v>
      </c>
      <c r="N416">
        <v>1009</v>
      </c>
      <c r="O416" t="s">
        <v>104</v>
      </c>
      <c r="P416" t="s">
        <v>104</v>
      </c>
      <c r="Q416">
        <v>1000</v>
      </c>
      <c r="W416">
        <v>0</v>
      </c>
      <c r="X416">
        <v>-909021926</v>
      </c>
      <c r="Y416">
        <v>2.0000000000000002E-5</v>
      </c>
      <c r="AA416">
        <v>16950</v>
      </c>
      <c r="AB416">
        <v>0</v>
      </c>
      <c r="AC416">
        <v>0</v>
      </c>
      <c r="AD416">
        <v>0</v>
      </c>
      <c r="AE416">
        <v>16950</v>
      </c>
      <c r="AF416">
        <v>0</v>
      </c>
      <c r="AG416">
        <v>0</v>
      </c>
      <c r="AH416">
        <v>0</v>
      </c>
      <c r="AI416">
        <v>1</v>
      </c>
      <c r="AJ416">
        <v>1</v>
      </c>
      <c r="AK416">
        <v>1</v>
      </c>
      <c r="AL416">
        <v>1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3</v>
      </c>
      <c r="AT416">
        <v>2.0000000000000002E-5</v>
      </c>
      <c r="AU416" t="s">
        <v>3</v>
      </c>
      <c r="AV416">
        <v>0</v>
      </c>
      <c r="AW416">
        <v>2</v>
      </c>
      <c r="AX416">
        <v>39614306</v>
      </c>
      <c r="AY416">
        <v>1</v>
      </c>
      <c r="AZ416">
        <v>0</v>
      </c>
      <c r="BA416">
        <v>402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Y416*Source!I162</f>
        <v>4.0000000000000007E-6</v>
      </c>
      <c r="CY416">
        <f>AA416</f>
        <v>16950</v>
      </c>
      <c r="CZ416">
        <f>AE416</f>
        <v>16950</v>
      </c>
      <c r="DA416">
        <f>AI416</f>
        <v>1</v>
      </c>
      <c r="DB416">
        <v>0</v>
      </c>
    </row>
    <row r="417" spans="1:106" x14ac:dyDescent="0.2">
      <c r="A417">
        <f>ROW(Source!A163)</f>
        <v>163</v>
      </c>
      <c r="B417">
        <v>39612629</v>
      </c>
      <c r="C417">
        <v>39614300</v>
      </c>
      <c r="D417">
        <v>37113312</v>
      </c>
      <c r="E417">
        <v>1</v>
      </c>
      <c r="F417">
        <v>1</v>
      </c>
      <c r="G417">
        <v>1</v>
      </c>
      <c r="H417">
        <v>1</v>
      </c>
      <c r="I417" t="s">
        <v>651</v>
      </c>
      <c r="J417" t="s">
        <v>3</v>
      </c>
      <c r="K417" t="s">
        <v>652</v>
      </c>
      <c r="L417">
        <v>1191</v>
      </c>
      <c r="N417">
        <v>1013</v>
      </c>
      <c r="O417" t="s">
        <v>474</v>
      </c>
      <c r="P417" t="s">
        <v>474</v>
      </c>
      <c r="Q417">
        <v>1</v>
      </c>
      <c r="W417">
        <v>0</v>
      </c>
      <c r="X417">
        <v>-1658069037</v>
      </c>
      <c r="Y417">
        <v>5.761499999999999</v>
      </c>
      <c r="AA417">
        <v>0</v>
      </c>
      <c r="AB417">
        <v>0</v>
      </c>
      <c r="AC417">
        <v>0</v>
      </c>
      <c r="AD417">
        <v>59.95</v>
      </c>
      <c r="AE417">
        <v>0</v>
      </c>
      <c r="AF417">
        <v>0</v>
      </c>
      <c r="AG417">
        <v>0</v>
      </c>
      <c r="AH417">
        <v>11.64</v>
      </c>
      <c r="AI417">
        <v>1</v>
      </c>
      <c r="AJ417">
        <v>1</v>
      </c>
      <c r="AK417">
        <v>1</v>
      </c>
      <c r="AL417">
        <v>5.15</v>
      </c>
      <c r="AN417">
        <v>0</v>
      </c>
      <c r="AO417">
        <v>1</v>
      </c>
      <c r="AP417">
        <v>1</v>
      </c>
      <c r="AQ417">
        <v>0</v>
      </c>
      <c r="AR417">
        <v>0</v>
      </c>
      <c r="AS417" t="s">
        <v>3</v>
      </c>
      <c r="AT417">
        <v>5.01</v>
      </c>
      <c r="AU417" t="s">
        <v>18</v>
      </c>
      <c r="AV417">
        <v>1</v>
      </c>
      <c r="AW417">
        <v>2</v>
      </c>
      <c r="AX417">
        <v>39614301</v>
      </c>
      <c r="AY417">
        <v>1</v>
      </c>
      <c r="AZ417">
        <v>0</v>
      </c>
      <c r="BA417">
        <v>403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Y417*Source!I163</f>
        <v>1.1522999999999999</v>
      </c>
      <c r="CY417">
        <f>AD417</f>
        <v>59.95</v>
      </c>
      <c r="CZ417">
        <f>AH417</f>
        <v>11.64</v>
      </c>
      <c r="DA417">
        <f>AL417</f>
        <v>5.15</v>
      </c>
      <c r="DB417">
        <v>0</v>
      </c>
    </row>
    <row r="418" spans="1:106" x14ac:dyDescent="0.2">
      <c r="A418">
        <f>ROW(Source!A163)</f>
        <v>163</v>
      </c>
      <c r="B418">
        <v>39612629</v>
      </c>
      <c r="C418">
        <v>39614300</v>
      </c>
      <c r="D418">
        <v>36883274</v>
      </c>
      <c r="E418">
        <v>1</v>
      </c>
      <c r="F418">
        <v>1</v>
      </c>
      <c r="G418">
        <v>1</v>
      </c>
      <c r="H418">
        <v>2</v>
      </c>
      <c r="I418" t="s">
        <v>653</v>
      </c>
      <c r="J418" t="s">
        <v>654</v>
      </c>
      <c r="K418" t="s">
        <v>655</v>
      </c>
      <c r="L418">
        <v>1368</v>
      </c>
      <c r="N418">
        <v>1011</v>
      </c>
      <c r="O418" t="s">
        <v>484</v>
      </c>
      <c r="P418" t="s">
        <v>484</v>
      </c>
      <c r="Q418">
        <v>1</v>
      </c>
      <c r="W418">
        <v>0</v>
      </c>
      <c r="X418">
        <v>-1347092713</v>
      </c>
      <c r="Y418">
        <v>1.875</v>
      </c>
      <c r="AA418">
        <v>0</v>
      </c>
      <c r="AB418">
        <v>152.80000000000001</v>
      </c>
      <c r="AC418">
        <v>0</v>
      </c>
      <c r="AD418">
        <v>0</v>
      </c>
      <c r="AE418">
        <v>0</v>
      </c>
      <c r="AF418">
        <v>29.67</v>
      </c>
      <c r="AG418">
        <v>0</v>
      </c>
      <c r="AH418">
        <v>0</v>
      </c>
      <c r="AI418">
        <v>1</v>
      </c>
      <c r="AJ418">
        <v>5.15</v>
      </c>
      <c r="AK418">
        <v>1</v>
      </c>
      <c r="AL418">
        <v>1</v>
      </c>
      <c r="AN418">
        <v>0</v>
      </c>
      <c r="AO418">
        <v>1</v>
      </c>
      <c r="AP418">
        <v>1</v>
      </c>
      <c r="AQ418">
        <v>0</v>
      </c>
      <c r="AR418">
        <v>0</v>
      </c>
      <c r="AS418" t="s">
        <v>3</v>
      </c>
      <c r="AT418">
        <v>1.5</v>
      </c>
      <c r="AU418" t="s">
        <v>17</v>
      </c>
      <c r="AV418">
        <v>0</v>
      </c>
      <c r="AW418">
        <v>2</v>
      </c>
      <c r="AX418">
        <v>39614302</v>
      </c>
      <c r="AY418">
        <v>1</v>
      </c>
      <c r="AZ418">
        <v>0</v>
      </c>
      <c r="BA418">
        <v>404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Y418*Source!I163</f>
        <v>0.375</v>
      </c>
      <c r="CY418">
        <f>AB418</f>
        <v>152.80000000000001</v>
      </c>
      <c r="CZ418">
        <f>AF418</f>
        <v>29.67</v>
      </c>
      <c r="DA418">
        <f>AJ418</f>
        <v>5.15</v>
      </c>
      <c r="DB418">
        <v>0</v>
      </c>
    </row>
    <row r="419" spans="1:106" x14ac:dyDescent="0.2">
      <c r="A419">
        <f>ROW(Source!A163)</f>
        <v>163</v>
      </c>
      <c r="B419">
        <v>39612629</v>
      </c>
      <c r="C419">
        <v>39614300</v>
      </c>
      <c r="D419">
        <v>36801792</v>
      </c>
      <c r="E419">
        <v>1</v>
      </c>
      <c r="F419">
        <v>1</v>
      </c>
      <c r="G419">
        <v>1</v>
      </c>
      <c r="H419">
        <v>3</v>
      </c>
      <c r="I419" t="s">
        <v>549</v>
      </c>
      <c r="J419" t="s">
        <v>550</v>
      </c>
      <c r="K419" t="s">
        <v>551</v>
      </c>
      <c r="L419">
        <v>1339</v>
      </c>
      <c r="N419">
        <v>1007</v>
      </c>
      <c r="O419" t="s">
        <v>28</v>
      </c>
      <c r="P419" t="s">
        <v>28</v>
      </c>
      <c r="Q419">
        <v>1</v>
      </c>
      <c r="W419">
        <v>0</v>
      </c>
      <c r="X419">
        <v>-1660354250</v>
      </c>
      <c r="Y419">
        <v>3.8</v>
      </c>
      <c r="AA419">
        <v>12.57</v>
      </c>
      <c r="AB419">
        <v>0</v>
      </c>
      <c r="AC419">
        <v>0</v>
      </c>
      <c r="AD419">
        <v>0</v>
      </c>
      <c r="AE419">
        <v>2.44</v>
      </c>
      <c r="AF419">
        <v>0</v>
      </c>
      <c r="AG419">
        <v>0</v>
      </c>
      <c r="AH419">
        <v>0</v>
      </c>
      <c r="AI419">
        <v>5.15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3</v>
      </c>
      <c r="AT419">
        <v>3.8</v>
      </c>
      <c r="AU419" t="s">
        <v>3</v>
      </c>
      <c r="AV419">
        <v>0</v>
      </c>
      <c r="AW419">
        <v>2</v>
      </c>
      <c r="AX419">
        <v>39614303</v>
      </c>
      <c r="AY419">
        <v>1</v>
      </c>
      <c r="AZ419">
        <v>0</v>
      </c>
      <c r="BA419">
        <v>405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Y419*Source!I163</f>
        <v>0.76</v>
      </c>
      <c r="CY419">
        <f>AA419</f>
        <v>12.57</v>
      </c>
      <c r="CZ419">
        <f>AE419</f>
        <v>2.44</v>
      </c>
      <c r="DA419">
        <f>AI419</f>
        <v>5.15</v>
      </c>
      <c r="DB419">
        <v>0</v>
      </c>
    </row>
    <row r="420" spans="1:106" x14ac:dyDescent="0.2">
      <c r="A420">
        <f>ROW(Source!A163)</f>
        <v>163</v>
      </c>
      <c r="B420">
        <v>39612629</v>
      </c>
      <c r="C420">
        <v>39614300</v>
      </c>
      <c r="D420">
        <v>36802469</v>
      </c>
      <c r="E420">
        <v>1</v>
      </c>
      <c r="F420">
        <v>1</v>
      </c>
      <c r="G420">
        <v>1</v>
      </c>
      <c r="H420">
        <v>3</v>
      </c>
      <c r="I420" t="s">
        <v>656</v>
      </c>
      <c r="J420" t="s">
        <v>657</v>
      </c>
      <c r="K420" t="s">
        <v>658</v>
      </c>
      <c r="L420">
        <v>1346</v>
      </c>
      <c r="N420">
        <v>1009</v>
      </c>
      <c r="O420" t="s">
        <v>584</v>
      </c>
      <c r="P420" t="s">
        <v>584</v>
      </c>
      <c r="Q420">
        <v>1</v>
      </c>
      <c r="W420">
        <v>0</v>
      </c>
      <c r="X420">
        <v>-490687590</v>
      </c>
      <c r="Y420">
        <v>0.02</v>
      </c>
      <c r="AA420">
        <v>192.04</v>
      </c>
      <c r="AB420">
        <v>0</v>
      </c>
      <c r="AC420">
        <v>0</v>
      </c>
      <c r="AD420">
        <v>0</v>
      </c>
      <c r="AE420">
        <v>37.29</v>
      </c>
      <c r="AF420">
        <v>0</v>
      </c>
      <c r="AG420">
        <v>0</v>
      </c>
      <c r="AH420">
        <v>0</v>
      </c>
      <c r="AI420">
        <v>5.15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3</v>
      </c>
      <c r="AT420">
        <v>0.02</v>
      </c>
      <c r="AU420" t="s">
        <v>3</v>
      </c>
      <c r="AV420">
        <v>0</v>
      </c>
      <c r="AW420">
        <v>2</v>
      </c>
      <c r="AX420">
        <v>39614304</v>
      </c>
      <c r="AY420">
        <v>1</v>
      </c>
      <c r="AZ420">
        <v>0</v>
      </c>
      <c r="BA420">
        <v>406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Y420*Source!I163</f>
        <v>4.0000000000000001E-3</v>
      </c>
      <c r="CY420">
        <f>AA420</f>
        <v>192.04</v>
      </c>
      <c r="CZ420">
        <f>AE420</f>
        <v>37.29</v>
      </c>
      <c r="DA420">
        <f>AI420</f>
        <v>5.15</v>
      </c>
      <c r="DB420">
        <v>0</v>
      </c>
    </row>
    <row r="421" spans="1:106" x14ac:dyDescent="0.2">
      <c r="A421">
        <f>ROW(Source!A163)</f>
        <v>163</v>
      </c>
      <c r="B421">
        <v>39612629</v>
      </c>
      <c r="C421">
        <v>39614300</v>
      </c>
      <c r="D421">
        <v>36838223</v>
      </c>
      <c r="E421">
        <v>1</v>
      </c>
      <c r="F421">
        <v>1</v>
      </c>
      <c r="G421">
        <v>1</v>
      </c>
      <c r="H421">
        <v>3</v>
      </c>
      <c r="I421" t="s">
        <v>659</v>
      </c>
      <c r="J421" t="s">
        <v>660</v>
      </c>
      <c r="K421" t="s">
        <v>661</v>
      </c>
      <c r="L421">
        <v>1348</v>
      </c>
      <c r="N421">
        <v>1009</v>
      </c>
      <c r="O421" t="s">
        <v>104</v>
      </c>
      <c r="P421" t="s">
        <v>104</v>
      </c>
      <c r="Q421">
        <v>1000</v>
      </c>
      <c r="W421">
        <v>0</v>
      </c>
      <c r="X421">
        <v>570223526</v>
      </c>
      <c r="Y421">
        <v>5.0000000000000002E-5</v>
      </c>
      <c r="AA421">
        <v>77862.850000000006</v>
      </c>
      <c r="AB421">
        <v>0</v>
      </c>
      <c r="AC421">
        <v>0</v>
      </c>
      <c r="AD421">
        <v>0</v>
      </c>
      <c r="AE421">
        <v>15119</v>
      </c>
      <c r="AF421">
        <v>0</v>
      </c>
      <c r="AG421">
        <v>0</v>
      </c>
      <c r="AH421">
        <v>0</v>
      </c>
      <c r="AI421">
        <v>5.15</v>
      </c>
      <c r="AJ421">
        <v>1</v>
      </c>
      <c r="AK421">
        <v>1</v>
      </c>
      <c r="AL421">
        <v>1</v>
      </c>
      <c r="AN421">
        <v>0</v>
      </c>
      <c r="AO421">
        <v>1</v>
      </c>
      <c r="AP421">
        <v>0</v>
      </c>
      <c r="AQ421">
        <v>0</v>
      </c>
      <c r="AR421">
        <v>0</v>
      </c>
      <c r="AS421" t="s">
        <v>3</v>
      </c>
      <c r="AT421">
        <v>5.0000000000000002E-5</v>
      </c>
      <c r="AU421" t="s">
        <v>3</v>
      </c>
      <c r="AV421">
        <v>0</v>
      </c>
      <c r="AW421">
        <v>2</v>
      </c>
      <c r="AX421">
        <v>39614305</v>
      </c>
      <c r="AY421">
        <v>1</v>
      </c>
      <c r="AZ421">
        <v>0</v>
      </c>
      <c r="BA421">
        <v>407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Y421*Source!I163</f>
        <v>1.0000000000000001E-5</v>
      </c>
      <c r="CY421">
        <f>AA421</f>
        <v>77862.850000000006</v>
      </c>
      <c r="CZ421">
        <f>AE421</f>
        <v>15119</v>
      </c>
      <c r="DA421">
        <f>AI421</f>
        <v>5.15</v>
      </c>
      <c r="DB421">
        <v>0</v>
      </c>
    </row>
    <row r="422" spans="1:106" x14ac:dyDescent="0.2">
      <c r="A422">
        <f>ROW(Source!A163)</f>
        <v>163</v>
      </c>
      <c r="B422">
        <v>39612629</v>
      </c>
      <c r="C422">
        <v>39614300</v>
      </c>
      <c r="D422">
        <v>36838951</v>
      </c>
      <c r="E422">
        <v>1</v>
      </c>
      <c r="F422">
        <v>1</v>
      </c>
      <c r="G422">
        <v>1</v>
      </c>
      <c r="H422">
        <v>3</v>
      </c>
      <c r="I422" t="s">
        <v>662</v>
      </c>
      <c r="J422" t="s">
        <v>663</v>
      </c>
      <c r="K422" t="s">
        <v>664</v>
      </c>
      <c r="L422">
        <v>1348</v>
      </c>
      <c r="N422">
        <v>1009</v>
      </c>
      <c r="O422" t="s">
        <v>104</v>
      </c>
      <c r="P422" t="s">
        <v>104</v>
      </c>
      <c r="Q422">
        <v>1000</v>
      </c>
      <c r="W422">
        <v>0</v>
      </c>
      <c r="X422">
        <v>-909021926</v>
      </c>
      <c r="Y422">
        <v>2.0000000000000002E-5</v>
      </c>
      <c r="AA422">
        <v>87292.5</v>
      </c>
      <c r="AB422">
        <v>0</v>
      </c>
      <c r="AC422">
        <v>0</v>
      </c>
      <c r="AD422">
        <v>0</v>
      </c>
      <c r="AE422">
        <v>16950</v>
      </c>
      <c r="AF422">
        <v>0</v>
      </c>
      <c r="AG422">
        <v>0</v>
      </c>
      <c r="AH422">
        <v>0</v>
      </c>
      <c r="AI422">
        <v>5.15</v>
      </c>
      <c r="AJ422">
        <v>1</v>
      </c>
      <c r="AK422">
        <v>1</v>
      </c>
      <c r="AL422">
        <v>1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3</v>
      </c>
      <c r="AT422">
        <v>2.0000000000000002E-5</v>
      </c>
      <c r="AU422" t="s">
        <v>3</v>
      </c>
      <c r="AV422">
        <v>0</v>
      </c>
      <c r="AW422">
        <v>2</v>
      </c>
      <c r="AX422">
        <v>39614306</v>
      </c>
      <c r="AY422">
        <v>1</v>
      </c>
      <c r="AZ422">
        <v>0</v>
      </c>
      <c r="BA422">
        <v>408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Y422*Source!I163</f>
        <v>4.0000000000000007E-6</v>
      </c>
      <c r="CY422">
        <f>AA422</f>
        <v>87292.5</v>
      </c>
      <c r="CZ422">
        <f>AE422</f>
        <v>16950</v>
      </c>
      <c r="DA422">
        <f>AI422</f>
        <v>5.15</v>
      </c>
      <c r="DB422">
        <v>0</v>
      </c>
    </row>
    <row r="423" spans="1:106" x14ac:dyDescent="0.2">
      <c r="A423">
        <f>ROW(Source!A164)</f>
        <v>164</v>
      </c>
      <c r="B423">
        <v>39612628</v>
      </c>
      <c r="C423">
        <v>39613128</v>
      </c>
      <c r="D423">
        <v>37070202</v>
      </c>
      <c r="E423">
        <v>1</v>
      </c>
      <c r="F423">
        <v>1</v>
      </c>
      <c r="G423">
        <v>1</v>
      </c>
      <c r="H423">
        <v>1</v>
      </c>
      <c r="I423" t="s">
        <v>665</v>
      </c>
      <c r="J423" t="s">
        <v>3</v>
      </c>
      <c r="K423" t="s">
        <v>666</v>
      </c>
      <c r="L423">
        <v>1191</v>
      </c>
      <c r="N423">
        <v>1013</v>
      </c>
      <c r="O423" t="s">
        <v>474</v>
      </c>
      <c r="P423" t="s">
        <v>474</v>
      </c>
      <c r="Q423">
        <v>1</v>
      </c>
      <c r="W423">
        <v>0</v>
      </c>
      <c r="X423">
        <v>1983201532</v>
      </c>
      <c r="Y423">
        <v>166.75</v>
      </c>
      <c r="AA423">
        <v>0</v>
      </c>
      <c r="AB423">
        <v>0</v>
      </c>
      <c r="AC423">
        <v>0</v>
      </c>
      <c r="AD423">
        <v>9.51</v>
      </c>
      <c r="AE423">
        <v>0</v>
      </c>
      <c r="AF423">
        <v>0</v>
      </c>
      <c r="AG423">
        <v>0</v>
      </c>
      <c r="AH423">
        <v>9.51</v>
      </c>
      <c r="AI423">
        <v>1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1</v>
      </c>
      <c r="AQ423">
        <v>0</v>
      </c>
      <c r="AR423">
        <v>0</v>
      </c>
      <c r="AS423" t="s">
        <v>3</v>
      </c>
      <c r="AT423">
        <v>145</v>
      </c>
      <c r="AU423" t="s">
        <v>18</v>
      </c>
      <c r="AV423">
        <v>1</v>
      </c>
      <c r="AW423">
        <v>2</v>
      </c>
      <c r="AX423">
        <v>39613144</v>
      </c>
      <c r="AY423">
        <v>1</v>
      </c>
      <c r="AZ423">
        <v>0</v>
      </c>
      <c r="BA423">
        <v>409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Y423*Source!I164</f>
        <v>33.35</v>
      </c>
      <c r="CY423">
        <f>AD423</f>
        <v>9.51</v>
      </c>
      <c r="CZ423">
        <f>AH423</f>
        <v>9.51</v>
      </c>
      <c r="DA423">
        <f>AL423</f>
        <v>1</v>
      </c>
      <c r="DB423">
        <v>0</v>
      </c>
    </row>
    <row r="424" spans="1:106" x14ac:dyDescent="0.2">
      <c r="A424">
        <f>ROW(Source!A164)</f>
        <v>164</v>
      </c>
      <c r="B424">
        <v>39612628</v>
      </c>
      <c r="C424">
        <v>39613128</v>
      </c>
      <c r="D424">
        <v>37064876</v>
      </c>
      <c r="E424">
        <v>1</v>
      </c>
      <c r="F424">
        <v>1</v>
      </c>
      <c r="G424">
        <v>1</v>
      </c>
      <c r="H424">
        <v>1</v>
      </c>
      <c r="I424" t="s">
        <v>479</v>
      </c>
      <c r="J424" t="s">
        <v>3</v>
      </c>
      <c r="K424" t="s">
        <v>480</v>
      </c>
      <c r="L424">
        <v>1191</v>
      </c>
      <c r="N424">
        <v>1013</v>
      </c>
      <c r="O424" t="s">
        <v>474</v>
      </c>
      <c r="P424" t="s">
        <v>474</v>
      </c>
      <c r="Q424">
        <v>1</v>
      </c>
      <c r="W424">
        <v>0</v>
      </c>
      <c r="X424">
        <v>-1417349443</v>
      </c>
      <c r="Y424">
        <v>14.91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1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0</v>
      </c>
      <c r="AQ424">
        <v>0</v>
      </c>
      <c r="AR424">
        <v>0</v>
      </c>
      <c r="AS424" t="s">
        <v>3</v>
      </c>
      <c r="AT424">
        <v>14.91</v>
      </c>
      <c r="AU424" t="s">
        <v>3</v>
      </c>
      <c r="AV424">
        <v>2</v>
      </c>
      <c r="AW424">
        <v>2</v>
      </c>
      <c r="AX424">
        <v>39613145</v>
      </c>
      <c r="AY424">
        <v>1</v>
      </c>
      <c r="AZ424">
        <v>2048</v>
      </c>
      <c r="BA424">
        <v>410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Y424*Source!I164</f>
        <v>2.9820000000000002</v>
      </c>
      <c r="CY424">
        <f>AD424</f>
        <v>0</v>
      </c>
      <c r="CZ424">
        <f>AH424</f>
        <v>0</v>
      </c>
      <c r="DA424">
        <f>AL424</f>
        <v>1</v>
      </c>
      <c r="DB424">
        <v>0</v>
      </c>
    </row>
    <row r="425" spans="1:106" x14ac:dyDescent="0.2">
      <c r="A425">
        <f>ROW(Source!A164)</f>
        <v>164</v>
      </c>
      <c r="B425">
        <v>39612628</v>
      </c>
      <c r="C425">
        <v>39613128</v>
      </c>
      <c r="D425">
        <v>36882057</v>
      </c>
      <c r="E425">
        <v>1</v>
      </c>
      <c r="F425">
        <v>1</v>
      </c>
      <c r="G425">
        <v>1</v>
      </c>
      <c r="H425">
        <v>2</v>
      </c>
      <c r="I425" t="s">
        <v>633</v>
      </c>
      <c r="J425" t="s">
        <v>634</v>
      </c>
      <c r="K425" t="s">
        <v>635</v>
      </c>
      <c r="L425">
        <v>1368</v>
      </c>
      <c r="N425">
        <v>1011</v>
      </c>
      <c r="O425" t="s">
        <v>484</v>
      </c>
      <c r="P425" t="s">
        <v>484</v>
      </c>
      <c r="Q425">
        <v>1</v>
      </c>
      <c r="W425">
        <v>0</v>
      </c>
      <c r="X425">
        <v>-1460065968</v>
      </c>
      <c r="Y425">
        <v>0.125</v>
      </c>
      <c r="AA425">
        <v>0</v>
      </c>
      <c r="AB425">
        <v>86.4</v>
      </c>
      <c r="AC425">
        <v>13.5</v>
      </c>
      <c r="AD425">
        <v>0</v>
      </c>
      <c r="AE425">
        <v>0</v>
      </c>
      <c r="AF425">
        <v>86.4</v>
      </c>
      <c r="AG425">
        <v>13.5</v>
      </c>
      <c r="AH425">
        <v>0</v>
      </c>
      <c r="AI425">
        <v>1</v>
      </c>
      <c r="AJ425">
        <v>1</v>
      </c>
      <c r="AK425">
        <v>1</v>
      </c>
      <c r="AL425">
        <v>1</v>
      </c>
      <c r="AN425">
        <v>0</v>
      </c>
      <c r="AO425">
        <v>1</v>
      </c>
      <c r="AP425">
        <v>1</v>
      </c>
      <c r="AQ425">
        <v>0</v>
      </c>
      <c r="AR425">
        <v>0</v>
      </c>
      <c r="AS425" t="s">
        <v>3</v>
      </c>
      <c r="AT425">
        <v>0.1</v>
      </c>
      <c r="AU425" t="s">
        <v>17</v>
      </c>
      <c r="AV425">
        <v>0</v>
      </c>
      <c r="AW425">
        <v>2</v>
      </c>
      <c r="AX425">
        <v>39613146</v>
      </c>
      <c r="AY425">
        <v>1</v>
      </c>
      <c r="AZ425">
        <v>0</v>
      </c>
      <c r="BA425">
        <v>411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Y425*Source!I164</f>
        <v>2.5000000000000001E-2</v>
      </c>
      <c r="CY425">
        <f>AB425</f>
        <v>86.4</v>
      </c>
      <c r="CZ425">
        <f>AF425</f>
        <v>86.4</v>
      </c>
      <c r="DA425">
        <f>AJ425</f>
        <v>1</v>
      </c>
      <c r="DB425">
        <v>0</v>
      </c>
    </row>
    <row r="426" spans="1:106" x14ac:dyDescent="0.2">
      <c r="A426">
        <f>ROW(Source!A164)</f>
        <v>164</v>
      </c>
      <c r="B426">
        <v>39612628</v>
      </c>
      <c r="C426">
        <v>39613128</v>
      </c>
      <c r="D426">
        <v>36882159</v>
      </c>
      <c r="E426">
        <v>1</v>
      </c>
      <c r="F426">
        <v>1</v>
      </c>
      <c r="G426">
        <v>1</v>
      </c>
      <c r="H426">
        <v>2</v>
      </c>
      <c r="I426" t="s">
        <v>509</v>
      </c>
      <c r="J426" t="s">
        <v>510</v>
      </c>
      <c r="K426" t="s">
        <v>511</v>
      </c>
      <c r="L426">
        <v>1368</v>
      </c>
      <c r="N426">
        <v>1011</v>
      </c>
      <c r="O426" t="s">
        <v>484</v>
      </c>
      <c r="P426" t="s">
        <v>484</v>
      </c>
      <c r="Q426">
        <v>1</v>
      </c>
      <c r="W426">
        <v>0</v>
      </c>
      <c r="X426">
        <v>-1718674368</v>
      </c>
      <c r="Y426">
        <v>8.7500000000000008E-2</v>
      </c>
      <c r="AA426">
        <v>0</v>
      </c>
      <c r="AB426">
        <v>111.99</v>
      </c>
      <c r="AC426">
        <v>13.5</v>
      </c>
      <c r="AD426">
        <v>0</v>
      </c>
      <c r="AE426">
        <v>0</v>
      </c>
      <c r="AF426">
        <v>111.99</v>
      </c>
      <c r="AG426">
        <v>13.5</v>
      </c>
      <c r="AH426">
        <v>0</v>
      </c>
      <c r="AI426">
        <v>1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1</v>
      </c>
      <c r="AQ426">
        <v>0</v>
      </c>
      <c r="AR426">
        <v>0</v>
      </c>
      <c r="AS426" t="s">
        <v>3</v>
      </c>
      <c r="AT426">
        <v>7.0000000000000007E-2</v>
      </c>
      <c r="AU426" t="s">
        <v>17</v>
      </c>
      <c r="AV426">
        <v>0</v>
      </c>
      <c r="AW426">
        <v>2</v>
      </c>
      <c r="AX426">
        <v>39613147</v>
      </c>
      <c r="AY426">
        <v>1</v>
      </c>
      <c r="AZ426">
        <v>0</v>
      </c>
      <c r="BA426">
        <v>412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Y426*Source!I164</f>
        <v>1.7500000000000002E-2</v>
      </c>
      <c r="CY426">
        <f>AB426</f>
        <v>111.99</v>
      </c>
      <c r="CZ426">
        <f>AF426</f>
        <v>111.99</v>
      </c>
      <c r="DA426">
        <f>AJ426</f>
        <v>1</v>
      </c>
      <c r="DB426">
        <v>0</v>
      </c>
    </row>
    <row r="427" spans="1:106" x14ac:dyDescent="0.2">
      <c r="A427">
        <f>ROW(Source!A164)</f>
        <v>164</v>
      </c>
      <c r="B427">
        <v>39612628</v>
      </c>
      <c r="C427">
        <v>39613128</v>
      </c>
      <c r="D427">
        <v>36883554</v>
      </c>
      <c r="E427">
        <v>1</v>
      </c>
      <c r="F427">
        <v>1</v>
      </c>
      <c r="G427">
        <v>1</v>
      </c>
      <c r="H427">
        <v>2</v>
      </c>
      <c r="I427" t="s">
        <v>504</v>
      </c>
      <c r="J427" t="s">
        <v>505</v>
      </c>
      <c r="K427" t="s">
        <v>506</v>
      </c>
      <c r="L427">
        <v>1368</v>
      </c>
      <c r="N427">
        <v>1011</v>
      </c>
      <c r="O427" t="s">
        <v>484</v>
      </c>
      <c r="P427" t="s">
        <v>484</v>
      </c>
      <c r="Q427">
        <v>1</v>
      </c>
      <c r="W427">
        <v>0</v>
      </c>
      <c r="X427">
        <v>1372534845</v>
      </c>
      <c r="Y427">
        <v>0.58749999999999991</v>
      </c>
      <c r="AA427">
        <v>0</v>
      </c>
      <c r="AB427">
        <v>65.709999999999994</v>
      </c>
      <c r="AC427">
        <v>11.6</v>
      </c>
      <c r="AD427">
        <v>0</v>
      </c>
      <c r="AE427">
        <v>0</v>
      </c>
      <c r="AF427">
        <v>65.709999999999994</v>
      </c>
      <c r="AG427">
        <v>11.6</v>
      </c>
      <c r="AH427">
        <v>0</v>
      </c>
      <c r="AI427">
        <v>1</v>
      </c>
      <c r="AJ427">
        <v>1</v>
      </c>
      <c r="AK427">
        <v>1</v>
      </c>
      <c r="AL427">
        <v>1</v>
      </c>
      <c r="AN427">
        <v>0</v>
      </c>
      <c r="AO427">
        <v>1</v>
      </c>
      <c r="AP427">
        <v>1</v>
      </c>
      <c r="AQ427">
        <v>0</v>
      </c>
      <c r="AR427">
        <v>0</v>
      </c>
      <c r="AS427" t="s">
        <v>3</v>
      </c>
      <c r="AT427">
        <v>0.47</v>
      </c>
      <c r="AU427" t="s">
        <v>17</v>
      </c>
      <c r="AV427">
        <v>0</v>
      </c>
      <c r="AW427">
        <v>2</v>
      </c>
      <c r="AX427">
        <v>39613148</v>
      </c>
      <c r="AY427">
        <v>1</v>
      </c>
      <c r="AZ427">
        <v>0</v>
      </c>
      <c r="BA427">
        <v>413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Y427*Source!I164</f>
        <v>0.11749999999999999</v>
      </c>
      <c r="CY427">
        <f>AB427</f>
        <v>65.709999999999994</v>
      </c>
      <c r="CZ427">
        <f>AF427</f>
        <v>65.709999999999994</v>
      </c>
      <c r="DA427">
        <f>AJ427</f>
        <v>1</v>
      </c>
      <c r="DB427">
        <v>0</v>
      </c>
    </row>
    <row r="428" spans="1:106" x14ac:dyDescent="0.2">
      <c r="A428">
        <f>ROW(Source!A164)</f>
        <v>164</v>
      </c>
      <c r="B428">
        <v>39612628</v>
      </c>
      <c r="C428">
        <v>39613128</v>
      </c>
      <c r="D428">
        <v>36883772</v>
      </c>
      <c r="E428">
        <v>1</v>
      </c>
      <c r="F428">
        <v>1</v>
      </c>
      <c r="G428">
        <v>1</v>
      </c>
      <c r="H428">
        <v>2</v>
      </c>
      <c r="I428" t="s">
        <v>619</v>
      </c>
      <c r="J428" t="s">
        <v>620</v>
      </c>
      <c r="K428" t="s">
        <v>621</v>
      </c>
      <c r="L428">
        <v>1368</v>
      </c>
      <c r="N428">
        <v>1011</v>
      </c>
      <c r="O428" t="s">
        <v>484</v>
      </c>
      <c r="P428" t="s">
        <v>484</v>
      </c>
      <c r="Q428">
        <v>1</v>
      </c>
      <c r="W428">
        <v>0</v>
      </c>
      <c r="X428">
        <v>917635847</v>
      </c>
      <c r="Y428">
        <v>17.837499999999999</v>
      </c>
      <c r="AA428">
        <v>0</v>
      </c>
      <c r="AB428">
        <v>100.1</v>
      </c>
      <c r="AC428">
        <v>13.5</v>
      </c>
      <c r="AD428">
        <v>0</v>
      </c>
      <c r="AE428">
        <v>0</v>
      </c>
      <c r="AF428">
        <v>100.1</v>
      </c>
      <c r="AG428">
        <v>13.5</v>
      </c>
      <c r="AH428">
        <v>0</v>
      </c>
      <c r="AI428">
        <v>1</v>
      </c>
      <c r="AJ428">
        <v>1</v>
      </c>
      <c r="AK428">
        <v>1</v>
      </c>
      <c r="AL428">
        <v>1</v>
      </c>
      <c r="AN428">
        <v>0</v>
      </c>
      <c r="AO428">
        <v>1</v>
      </c>
      <c r="AP428">
        <v>1</v>
      </c>
      <c r="AQ428">
        <v>0</v>
      </c>
      <c r="AR428">
        <v>0</v>
      </c>
      <c r="AS428" t="s">
        <v>3</v>
      </c>
      <c r="AT428">
        <v>14.27</v>
      </c>
      <c r="AU428" t="s">
        <v>17</v>
      </c>
      <c r="AV428">
        <v>0</v>
      </c>
      <c r="AW428">
        <v>2</v>
      </c>
      <c r="AX428">
        <v>39613149</v>
      </c>
      <c r="AY428">
        <v>1</v>
      </c>
      <c r="AZ428">
        <v>0</v>
      </c>
      <c r="BA428">
        <v>414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Y428*Source!I164</f>
        <v>3.5674999999999999</v>
      </c>
      <c r="CY428">
        <f>AB428</f>
        <v>100.1</v>
      </c>
      <c r="CZ428">
        <f>AF428</f>
        <v>100.1</v>
      </c>
      <c r="DA428">
        <f>AJ428</f>
        <v>1</v>
      </c>
      <c r="DB428">
        <v>0</v>
      </c>
    </row>
    <row r="429" spans="1:106" x14ac:dyDescent="0.2">
      <c r="A429">
        <f>ROW(Source!A164)</f>
        <v>164</v>
      </c>
      <c r="B429">
        <v>39612628</v>
      </c>
      <c r="C429">
        <v>39613128</v>
      </c>
      <c r="D429">
        <v>36801792</v>
      </c>
      <c r="E429">
        <v>1</v>
      </c>
      <c r="F429">
        <v>1</v>
      </c>
      <c r="G429">
        <v>1</v>
      </c>
      <c r="H429">
        <v>3</v>
      </c>
      <c r="I429" t="s">
        <v>549</v>
      </c>
      <c r="J429" t="s">
        <v>550</v>
      </c>
      <c r="K429" t="s">
        <v>551</v>
      </c>
      <c r="L429">
        <v>1339</v>
      </c>
      <c r="N429">
        <v>1007</v>
      </c>
      <c r="O429" t="s">
        <v>28</v>
      </c>
      <c r="P429" t="s">
        <v>28</v>
      </c>
      <c r="Q429">
        <v>1</v>
      </c>
      <c r="W429">
        <v>0</v>
      </c>
      <c r="X429">
        <v>-1660354250</v>
      </c>
      <c r="Y429">
        <v>9.5399999999999991</v>
      </c>
      <c r="AA429">
        <v>2.44</v>
      </c>
      <c r="AB429">
        <v>0</v>
      </c>
      <c r="AC429">
        <v>0</v>
      </c>
      <c r="AD429">
        <v>0</v>
      </c>
      <c r="AE429">
        <v>2.44</v>
      </c>
      <c r="AF429">
        <v>0</v>
      </c>
      <c r="AG429">
        <v>0</v>
      </c>
      <c r="AH429">
        <v>0</v>
      </c>
      <c r="AI429">
        <v>1</v>
      </c>
      <c r="AJ429">
        <v>1</v>
      </c>
      <c r="AK429">
        <v>1</v>
      </c>
      <c r="AL429">
        <v>1</v>
      </c>
      <c r="AN429">
        <v>0</v>
      </c>
      <c r="AO429">
        <v>1</v>
      </c>
      <c r="AP429">
        <v>0</v>
      </c>
      <c r="AQ429">
        <v>0</v>
      </c>
      <c r="AR429">
        <v>0</v>
      </c>
      <c r="AS429" t="s">
        <v>3</v>
      </c>
      <c r="AT429">
        <v>9.5399999999999991</v>
      </c>
      <c r="AU429" t="s">
        <v>3</v>
      </c>
      <c r="AV429">
        <v>0</v>
      </c>
      <c r="AW429">
        <v>2</v>
      </c>
      <c r="AX429">
        <v>39613150</v>
      </c>
      <c r="AY429">
        <v>1</v>
      </c>
      <c r="AZ429">
        <v>0</v>
      </c>
      <c r="BA429">
        <v>415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Y429*Source!I164</f>
        <v>1.9079999999999999</v>
      </c>
      <c r="CY429">
        <f t="shared" ref="CY429:CY437" si="54">AA429</f>
        <v>2.44</v>
      </c>
      <c r="CZ429">
        <f t="shared" ref="CZ429:CZ437" si="55">AE429</f>
        <v>2.44</v>
      </c>
      <c r="DA429">
        <f t="shared" ref="DA429:DA437" si="56">AI429</f>
        <v>1</v>
      </c>
      <c r="DB429">
        <v>0</v>
      </c>
    </row>
    <row r="430" spans="1:106" x14ac:dyDescent="0.2">
      <c r="A430">
        <f>ROW(Source!A164)</f>
        <v>164</v>
      </c>
      <c r="B430">
        <v>39612628</v>
      </c>
      <c r="C430">
        <v>39613128</v>
      </c>
      <c r="D430">
        <v>36802293</v>
      </c>
      <c r="E430">
        <v>1</v>
      </c>
      <c r="F430">
        <v>1</v>
      </c>
      <c r="G430">
        <v>1</v>
      </c>
      <c r="H430">
        <v>3</v>
      </c>
      <c r="I430" t="s">
        <v>639</v>
      </c>
      <c r="J430" t="s">
        <v>640</v>
      </c>
      <c r="K430" t="s">
        <v>641</v>
      </c>
      <c r="L430">
        <v>1356</v>
      </c>
      <c r="N430">
        <v>1010</v>
      </c>
      <c r="O430" t="s">
        <v>128</v>
      </c>
      <c r="P430" t="s">
        <v>128</v>
      </c>
      <c r="Q430">
        <v>1000</v>
      </c>
      <c r="W430">
        <v>0</v>
      </c>
      <c r="X430">
        <v>72387144</v>
      </c>
      <c r="Y430">
        <v>6.4000000000000001E-2</v>
      </c>
      <c r="AA430">
        <v>253.8</v>
      </c>
      <c r="AB430">
        <v>0</v>
      </c>
      <c r="AC430">
        <v>0</v>
      </c>
      <c r="AD430">
        <v>0</v>
      </c>
      <c r="AE430">
        <v>253.8</v>
      </c>
      <c r="AF430">
        <v>0</v>
      </c>
      <c r="AG430">
        <v>0</v>
      </c>
      <c r="AH430">
        <v>0</v>
      </c>
      <c r="AI430">
        <v>1</v>
      </c>
      <c r="AJ430">
        <v>1</v>
      </c>
      <c r="AK430">
        <v>1</v>
      </c>
      <c r="AL430">
        <v>1</v>
      </c>
      <c r="AN430">
        <v>0</v>
      </c>
      <c r="AO430">
        <v>1</v>
      </c>
      <c r="AP430">
        <v>0</v>
      </c>
      <c r="AQ430">
        <v>0</v>
      </c>
      <c r="AR430">
        <v>0</v>
      </c>
      <c r="AS430" t="s">
        <v>3</v>
      </c>
      <c r="AT430">
        <v>6.4000000000000001E-2</v>
      </c>
      <c r="AU430" t="s">
        <v>3</v>
      </c>
      <c r="AV430">
        <v>0</v>
      </c>
      <c r="AW430">
        <v>2</v>
      </c>
      <c r="AX430">
        <v>39613151</v>
      </c>
      <c r="AY430">
        <v>1</v>
      </c>
      <c r="AZ430">
        <v>0</v>
      </c>
      <c r="BA430">
        <v>416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Y430*Source!I164</f>
        <v>1.2800000000000001E-2</v>
      </c>
      <c r="CY430">
        <f t="shared" si="54"/>
        <v>253.8</v>
      </c>
      <c r="CZ430">
        <f t="shared" si="55"/>
        <v>253.8</v>
      </c>
      <c r="DA430">
        <f t="shared" si="56"/>
        <v>1</v>
      </c>
      <c r="DB430">
        <v>0</v>
      </c>
    </row>
    <row r="431" spans="1:106" x14ac:dyDescent="0.2">
      <c r="A431">
        <f>ROW(Source!A164)</f>
        <v>164</v>
      </c>
      <c r="B431">
        <v>39612628</v>
      </c>
      <c r="C431">
        <v>39613128</v>
      </c>
      <c r="D431">
        <v>36804596</v>
      </c>
      <c r="E431">
        <v>1</v>
      </c>
      <c r="F431">
        <v>1</v>
      </c>
      <c r="G431">
        <v>1</v>
      </c>
      <c r="H431">
        <v>3</v>
      </c>
      <c r="I431" t="s">
        <v>642</v>
      </c>
      <c r="J431" t="s">
        <v>643</v>
      </c>
      <c r="K431" t="s">
        <v>644</v>
      </c>
      <c r="L431">
        <v>1348</v>
      </c>
      <c r="N431">
        <v>1009</v>
      </c>
      <c r="O431" t="s">
        <v>104</v>
      </c>
      <c r="P431" t="s">
        <v>104</v>
      </c>
      <c r="Q431">
        <v>1000</v>
      </c>
      <c r="W431">
        <v>0</v>
      </c>
      <c r="X431">
        <v>-735561281</v>
      </c>
      <c r="Y431">
        <v>5.4000000000000001E-4</v>
      </c>
      <c r="AA431">
        <v>22558</v>
      </c>
      <c r="AB431">
        <v>0</v>
      </c>
      <c r="AC431">
        <v>0</v>
      </c>
      <c r="AD431">
        <v>0</v>
      </c>
      <c r="AE431">
        <v>22558</v>
      </c>
      <c r="AF431">
        <v>0</v>
      </c>
      <c r="AG431">
        <v>0</v>
      </c>
      <c r="AH431">
        <v>0</v>
      </c>
      <c r="AI431">
        <v>1</v>
      </c>
      <c r="AJ431">
        <v>1</v>
      </c>
      <c r="AK431">
        <v>1</v>
      </c>
      <c r="AL431">
        <v>1</v>
      </c>
      <c r="AN431">
        <v>0</v>
      </c>
      <c r="AO431">
        <v>1</v>
      </c>
      <c r="AP431">
        <v>0</v>
      </c>
      <c r="AQ431">
        <v>0</v>
      </c>
      <c r="AR431">
        <v>0</v>
      </c>
      <c r="AS431" t="s">
        <v>3</v>
      </c>
      <c r="AT431">
        <v>5.4000000000000001E-4</v>
      </c>
      <c r="AU431" t="s">
        <v>3</v>
      </c>
      <c r="AV431">
        <v>0</v>
      </c>
      <c r="AW431">
        <v>2</v>
      </c>
      <c r="AX431">
        <v>39613152</v>
      </c>
      <c r="AY431">
        <v>1</v>
      </c>
      <c r="AZ431">
        <v>0</v>
      </c>
      <c r="BA431">
        <v>417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Y431*Source!I164</f>
        <v>1.0800000000000001E-4</v>
      </c>
      <c r="CY431">
        <f t="shared" si="54"/>
        <v>22558</v>
      </c>
      <c r="CZ431">
        <f t="shared" si="55"/>
        <v>22558</v>
      </c>
      <c r="DA431">
        <f t="shared" si="56"/>
        <v>1</v>
      </c>
      <c r="DB431">
        <v>0</v>
      </c>
    </row>
    <row r="432" spans="1:106" x14ac:dyDescent="0.2">
      <c r="A432">
        <f>ROW(Source!A164)</f>
        <v>164</v>
      </c>
      <c r="B432">
        <v>39612628</v>
      </c>
      <c r="C432">
        <v>39613128</v>
      </c>
      <c r="D432">
        <v>36806524</v>
      </c>
      <c r="E432">
        <v>1</v>
      </c>
      <c r="F432">
        <v>1</v>
      </c>
      <c r="G432">
        <v>1</v>
      </c>
      <c r="H432">
        <v>3</v>
      </c>
      <c r="I432" t="s">
        <v>645</v>
      </c>
      <c r="J432" t="s">
        <v>646</v>
      </c>
      <c r="K432" t="s">
        <v>647</v>
      </c>
      <c r="L432">
        <v>1346</v>
      </c>
      <c r="N432">
        <v>1009</v>
      </c>
      <c r="O432" t="s">
        <v>584</v>
      </c>
      <c r="P432" t="s">
        <v>584</v>
      </c>
      <c r="Q432">
        <v>1</v>
      </c>
      <c r="W432">
        <v>0</v>
      </c>
      <c r="X432">
        <v>450790165</v>
      </c>
      <c r="Y432">
        <v>3.1800000000000002E-2</v>
      </c>
      <c r="AA432">
        <v>2.15</v>
      </c>
      <c r="AB432">
        <v>0</v>
      </c>
      <c r="AC432">
        <v>0</v>
      </c>
      <c r="AD432">
        <v>0</v>
      </c>
      <c r="AE432">
        <v>2.15</v>
      </c>
      <c r="AF432">
        <v>0</v>
      </c>
      <c r="AG432">
        <v>0</v>
      </c>
      <c r="AH432">
        <v>0</v>
      </c>
      <c r="AI432">
        <v>1</v>
      </c>
      <c r="AJ432">
        <v>1</v>
      </c>
      <c r="AK432">
        <v>1</v>
      </c>
      <c r="AL432">
        <v>1</v>
      </c>
      <c r="AN432">
        <v>0</v>
      </c>
      <c r="AO432">
        <v>1</v>
      </c>
      <c r="AP432">
        <v>0</v>
      </c>
      <c r="AQ432">
        <v>0</v>
      </c>
      <c r="AR432">
        <v>0</v>
      </c>
      <c r="AS432" t="s">
        <v>3</v>
      </c>
      <c r="AT432">
        <v>3.1800000000000002E-2</v>
      </c>
      <c r="AU432" t="s">
        <v>3</v>
      </c>
      <c r="AV432">
        <v>0</v>
      </c>
      <c r="AW432">
        <v>2</v>
      </c>
      <c r="AX432">
        <v>39613153</v>
      </c>
      <c r="AY432">
        <v>1</v>
      </c>
      <c r="AZ432">
        <v>0</v>
      </c>
      <c r="BA432">
        <v>418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Y432*Source!I164</f>
        <v>6.3600000000000011E-3</v>
      </c>
      <c r="CY432">
        <f t="shared" si="54"/>
        <v>2.15</v>
      </c>
      <c r="CZ432">
        <f t="shared" si="55"/>
        <v>2.15</v>
      </c>
      <c r="DA432">
        <f t="shared" si="56"/>
        <v>1</v>
      </c>
      <c r="DB432">
        <v>0</v>
      </c>
    </row>
    <row r="433" spans="1:106" x14ac:dyDescent="0.2">
      <c r="A433">
        <f>ROW(Source!A164)</f>
        <v>164</v>
      </c>
      <c r="B433">
        <v>39612628</v>
      </c>
      <c r="C433">
        <v>39613128</v>
      </c>
      <c r="D433">
        <v>36868758</v>
      </c>
      <c r="E433">
        <v>1</v>
      </c>
      <c r="F433">
        <v>1</v>
      </c>
      <c r="G433">
        <v>1</v>
      </c>
      <c r="H433">
        <v>3</v>
      </c>
      <c r="I433" t="s">
        <v>246</v>
      </c>
      <c r="J433" t="s">
        <v>248</v>
      </c>
      <c r="K433" t="s">
        <v>247</v>
      </c>
      <c r="L433">
        <v>1302</v>
      </c>
      <c r="N433">
        <v>1003</v>
      </c>
      <c r="O433" t="s">
        <v>209</v>
      </c>
      <c r="P433" t="s">
        <v>209</v>
      </c>
      <c r="Q433">
        <v>10</v>
      </c>
      <c r="W433">
        <v>0</v>
      </c>
      <c r="X433">
        <v>-974220988</v>
      </c>
      <c r="Y433">
        <v>9.74</v>
      </c>
      <c r="AA433">
        <v>621.01</v>
      </c>
      <c r="AB433">
        <v>0</v>
      </c>
      <c r="AC433">
        <v>0</v>
      </c>
      <c r="AD433">
        <v>0</v>
      </c>
      <c r="AE433">
        <v>621.01</v>
      </c>
      <c r="AF433">
        <v>0</v>
      </c>
      <c r="AG433">
        <v>0</v>
      </c>
      <c r="AH433">
        <v>0</v>
      </c>
      <c r="AI433">
        <v>1</v>
      </c>
      <c r="AJ433">
        <v>1</v>
      </c>
      <c r="AK433">
        <v>1</v>
      </c>
      <c r="AL433">
        <v>1</v>
      </c>
      <c r="AN433">
        <v>0</v>
      </c>
      <c r="AO433">
        <v>0</v>
      </c>
      <c r="AP433">
        <v>0</v>
      </c>
      <c r="AQ433">
        <v>0</v>
      </c>
      <c r="AR433">
        <v>0</v>
      </c>
      <c r="AS433" t="s">
        <v>3</v>
      </c>
      <c r="AT433">
        <v>9.74</v>
      </c>
      <c r="AU433" t="s">
        <v>3</v>
      </c>
      <c r="AV433">
        <v>0</v>
      </c>
      <c r="AW433">
        <v>1</v>
      </c>
      <c r="AX433">
        <v>-1</v>
      </c>
      <c r="AY433">
        <v>0</v>
      </c>
      <c r="AZ433">
        <v>0</v>
      </c>
      <c r="BA433" t="s">
        <v>3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Y433*Source!I164</f>
        <v>1.9480000000000002</v>
      </c>
      <c r="CY433">
        <f t="shared" si="54"/>
        <v>621.01</v>
      </c>
      <c r="CZ433">
        <f t="shared" si="55"/>
        <v>621.01</v>
      </c>
      <c r="DA433">
        <f t="shared" si="56"/>
        <v>1</v>
      </c>
      <c r="DB433">
        <v>0</v>
      </c>
    </row>
    <row r="434" spans="1:106" x14ac:dyDescent="0.2">
      <c r="A434">
        <f>ROW(Source!A164)</f>
        <v>164</v>
      </c>
      <c r="B434">
        <v>39612628</v>
      </c>
      <c r="C434">
        <v>39613128</v>
      </c>
      <c r="D434">
        <v>36797405</v>
      </c>
      <c r="E434">
        <v>17</v>
      </c>
      <c r="F434">
        <v>1</v>
      </c>
      <c r="G434">
        <v>1</v>
      </c>
      <c r="H434">
        <v>3</v>
      </c>
      <c r="I434" t="s">
        <v>204</v>
      </c>
      <c r="J434" t="s">
        <v>3</v>
      </c>
      <c r="K434" t="s">
        <v>205</v>
      </c>
      <c r="L434">
        <v>1301</v>
      </c>
      <c r="N434">
        <v>1003</v>
      </c>
      <c r="O434" t="s">
        <v>92</v>
      </c>
      <c r="P434" t="s">
        <v>92</v>
      </c>
      <c r="Q434">
        <v>1</v>
      </c>
      <c r="W434">
        <v>0</v>
      </c>
      <c r="X434">
        <v>1990328174</v>
      </c>
      <c r="Y434">
        <v>97.4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1</v>
      </c>
      <c r="AJ434">
        <v>1</v>
      </c>
      <c r="AK434">
        <v>1</v>
      </c>
      <c r="AL434">
        <v>1</v>
      </c>
      <c r="AN434">
        <v>0</v>
      </c>
      <c r="AO434">
        <v>0</v>
      </c>
      <c r="AP434">
        <v>0</v>
      </c>
      <c r="AQ434">
        <v>0</v>
      </c>
      <c r="AR434">
        <v>0</v>
      </c>
      <c r="AS434" t="s">
        <v>3</v>
      </c>
      <c r="AT434">
        <v>97.4</v>
      </c>
      <c r="AU434" t="s">
        <v>3</v>
      </c>
      <c r="AV434">
        <v>0</v>
      </c>
      <c r="AW434">
        <v>2</v>
      </c>
      <c r="AX434">
        <v>39613157</v>
      </c>
      <c r="AY434">
        <v>1</v>
      </c>
      <c r="AZ434">
        <v>0</v>
      </c>
      <c r="BA434">
        <v>422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Y434*Source!I164</f>
        <v>19.480000000000004</v>
      </c>
      <c r="CY434">
        <f t="shared" si="54"/>
        <v>0</v>
      </c>
      <c r="CZ434">
        <f t="shared" si="55"/>
        <v>0</v>
      </c>
      <c r="DA434">
        <f t="shared" si="56"/>
        <v>1</v>
      </c>
      <c r="DB434">
        <v>0</v>
      </c>
    </row>
    <row r="435" spans="1:106" x14ac:dyDescent="0.2">
      <c r="A435">
        <f>ROW(Source!A164)</f>
        <v>164</v>
      </c>
      <c r="B435">
        <v>39612628</v>
      </c>
      <c r="C435">
        <v>39613128</v>
      </c>
      <c r="D435">
        <v>36869335</v>
      </c>
      <c r="E435">
        <v>1</v>
      </c>
      <c r="F435">
        <v>1</v>
      </c>
      <c r="G435">
        <v>1</v>
      </c>
      <c r="H435">
        <v>3</v>
      </c>
      <c r="I435" t="s">
        <v>285</v>
      </c>
      <c r="J435" t="s">
        <v>287</v>
      </c>
      <c r="K435" t="s">
        <v>286</v>
      </c>
      <c r="L435">
        <v>1354</v>
      </c>
      <c r="N435">
        <v>1010</v>
      </c>
      <c r="O435" t="s">
        <v>99</v>
      </c>
      <c r="P435" t="s">
        <v>99</v>
      </c>
      <c r="Q435">
        <v>1</v>
      </c>
      <c r="W435">
        <v>0</v>
      </c>
      <c r="X435">
        <v>1524364192</v>
      </c>
      <c r="Y435">
        <v>20</v>
      </c>
      <c r="AA435">
        <v>390.4</v>
      </c>
      <c r="AB435">
        <v>0</v>
      </c>
      <c r="AC435">
        <v>0</v>
      </c>
      <c r="AD435">
        <v>0</v>
      </c>
      <c r="AE435">
        <v>390.4</v>
      </c>
      <c r="AF435">
        <v>0</v>
      </c>
      <c r="AG435">
        <v>0</v>
      </c>
      <c r="AH435">
        <v>0</v>
      </c>
      <c r="AI435">
        <v>1</v>
      </c>
      <c r="AJ435">
        <v>1</v>
      </c>
      <c r="AK435">
        <v>1</v>
      </c>
      <c r="AL435">
        <v>1</v>
      </c>
      <c r="AN435">
        <v>0</v>
      </c>
      <c r="AO435">
        <v>0</v>
      </c>
      <c r="AP435">
        <v>0</v>
      </c>
      <c r="AQ435">
        <v>0</v>
      </c>
      <c r="AR435">
        <v>0</v>
      </c>
      <c r="AS435" t="s">
        <v>3</v>
      </c>
      <c r="AT435">
        <v>20</v>
      </c>
      <c r="AU435" t="s">
        <v>3</v>
      </c>
      <c r="AV435">
        <v>0</v>
      </c>
      <c r="AW435">
        <v>1</v>
      </c>
      <c r="AX435">
        <v>-1</v>
      </c>
      <c r="AY435">
        <v>0</v>
      </c>
      <c r="AZ435">
        <v>0</v>
      </c>
      <c r="BA435" t="s">
        <v>3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Y435*Source!I164</f>
        <v>4</v>
      </c>
      <c r="CY435">
        <f t="shared" si="54"/>
        <v>390.4</v>
      </c>
      <c r="CZ435">
        <f t="shared" si="55"/>
        <v>390.4</v>
      </c>
      <c r="DA435">
        <f t="shared" si="56"/>
        <v>1</v>
      </c>
      <c r="DB435">
        <v>0</v>
      </c>
    </row>
    <row r="436" spans="1:106" x14ac:dyDescent="0.2">
      <c r="A436">
        <f>ROW(Source!A164)</f>
        <v>164</v>
      </c>
      <c r="B436">
        <v>39612628</v>
      </c>
      <c r="C436">
        <v>39613128</v>
      </c>
      <c r="D436">
        <v>36869683</v>
      </c>
      <c r="E436">
        <v>1</v>
      </c>
      <c r="F436">
        <v>1</v>
      </c>
      <c r="G436">
        <v>1</v>
      </c>
      <c r="H436">
        <v>3</v>
      </c>
      <c r="I436" t="s">
        <v>289</v>
      </c>
      <c r="J436" t="s">
        <v>292</v>
      </c>
      <c r="K436" t="s">
        <v>290</v>
      </c>
      <c r="L436">
        <v>1358</v>
      </c>
      <c r="N436">
        <v>1010</v>
      </c>
      <c r="O436" t="s">
        <v>291</v>
      </c>
      <c r="P436" t="s">
        <v>291</v>
      </c>
      <c r="Q436">
        <v>10</v>
      </c>
      <c r="W436">
        <v>0</v>
      </c>
      <c r="X436">
        <v>843398874</v>
      </c>
      <c r="Y436">
        <v>3</v>
      </c>
      <c r="AA436">
        <v>1408.9</v>
      </c>
      <c r="AB436">
        <v>0</v>
      </c>
      <c r="AC436">
        <v>0</v>
      </c>
      <c r="AD436">
        <v>0</v>
      </c>
      <c r="AE436">
        <v>1408.9</v>
      </c>
      <c r="AF436">
        <v>0</v>
      </c>
      <c r="AG436">
        <v>0</v>
      </c>
      <c r="AH436">
        <v>0</v>
      </c>
      <c r="AI436">
        <v>1</v>
      </c>
      <c r="AJ436">
        <v>1</v>
      </c>
      <c r="AK436">
        <v>1</v>
      </c>
      <c r="AL436">
        <v>1</v>
      </c>
      <c r="AN436">
        <v>0</v>
      </c>
      <c r="AO436">
        <v>0</v>
      </c>
      <c r="AP436">
        <v>0</v>
      </c>
      <c r="AQ436">
        <v>0</v>
      </c>
      <c r="AR436">
        <v>0</v>
      </c>
      <c r="AS436" t="s">
        <v>3</v>
      </c>
      <c r="AT436">
        <v>3</v>
      </c>
      <c r="AU436" t="s">
        <v>3</v>
      </c>
      <c r="AV436">
        <v>0</v>
      </c>
      <c r="AW436">
        <v>1</v>
      </c>
      <c r="AX436">
        <v>-1</v>
      </c>
      <c r="AY436">
        <v>0</v>
      </c>
      <c r="AZ436">
        <v>0</v>
      </c>
      <c r="BA436" t="s">
        <v>3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Y436*Source!I164</f>
        <v>0.60000000000000009</v>
      </c>
      <c r="CY436">
        <f t="shared" si="54"/>
        <v>1408.9</v>
      </c>
      <c r="CZ436">
        <f t="shared" si="55"/>
        <v>1408.9</v>
      </c>
      <c r="DA436">
        <f t="shared" si="56"/>
        <v>1</v>
      </c>
      <c r="DB436">
        <v>0</v>
      </c>
    </row>
    <row r="437" spans="1:106" x14ac:dyDescent="0.2">
      <c r="A437">
        <f>ROW(Source!A164)</f>
        <v>164</v>
      </c>
      <c r="B437">
        <v>39612628</v>
      </c>
      <c r="C437">
        <v>39613128</v>
      </c>
      <c r="D437">
        <v>36869822</v>
      </c>
      <c r="E437">
        <v>1</v>
      </c>
      <c r="F437">
        <v>1</v>
      </c>
      <c r="G437">
        <v>1</v>
      </c>
      <c r="H437">
        <v>3</v>
      </c>
      <c r="I437" t="s">
        <v>281</v>
      </c>
      <c r="J437" t="s">
        <v>283</v>
      </c>
      <c r="K437" t="s">
        <v>282</v>
      </c>
      <c r="L437">
        <v>1354</v>
      </c>
      <c r="N437">
        <v>1010</v>
      </c>
      <c r="O437" t="s">
        <v>99</v>
      </c>
      <c r="P437" t="s">
        <v>99</v>
      </c>
      <c r="Q437">
        <v>1</v>
      </c>
      <c r="W437">
        <v>0</v>
      </c>
      <c r="X437">
        <v>-448323022</v>
      </c>
      <c r="Y437">
        <v>20</v>
      </c>
      <c r="AA437">
        <v>761.6</v>
      </c>
      <c r="AB437">
        <v>0</v>
      </c>
      <c r="AC437">
        <v>0</v>
      </c>
      <c r="AD437">
        <v>0</v>
      </c>
      <c r="AE437">
        <v>761.6</v>
      </c>
      <c r="AF437">
        <v>0</v>
      </c>
      <c r="AG437">
        <v>0</v>
      </c>
      <c r="AH437">
        <v>0</v>
      </c>
      <c r="AI437">
        <v>1</v>
      </c>
      <c r="AJ437">
        <v>1</v>
      </c>
      <c r="AK437">
        <v>1</v>
      </c>
      <c r="AL437">
        <v>1</v>
      </c>
      <c r="AN437">
        <v>0</v>
      </c>
      <c r="AO437">
        <v>0</v>
      </c>
      <c r="AP437">
        <v>0</v>
      </c>
      <c r="AQ437">
        <v>0</v>
      </c>
      <c r="AR437">
        <v>0</v>
      </c>
      <c r="AS437" t="s">
        <v>3</v>
      </c>
      <c r="AT437">
        <v>20</v>
      </c>
      <c r="AU437" t="s">
        <v>3</v>
      </c>
      <c r="AV437">
        <v>0</v>
      </c>
      <c r="AW437">
        <v>1</v>
      </c>
      <c r="AX437">
        <v>-1</v>
      </c>
      <c r="AY437">
        <v>0</v>
      </c>
      <c r="AZ437">
        <v>0</v>
      </c>
      <c r="BA437" t="s">
        <v>3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Y437*Source!I164</f>
        <v>4</v>
      </c>
      <c r="CY437">
        <f t="shared" si="54"/>
        <v>761.6</v>
      </c>
      <c r="CZ437">
        <f t="shared" si="55"/>
        <v>761.6</v>
      </c>
      <c r="DA437">
        <f t="shared" si="56"/>
        <v>1</v>
      </c>
      <c r="DB437">
        <v>0</v>
      </c>
    </row>
    <row r="438" spans="1:106" x14ac:dyDescent="0.2">
      <c r="A438">
        <f>ROW(Source!A165)</f>
        <v>165</v>
      </c>
      <c r="B438">
        <v>39612629</v>
      </c>
      <c r="C438">
        <v>39613128</v>
      </c>
      <c r="D438">
        <v>37070202</v>
      </c>
      <c r="E438">
        <v>1</v>
      </c>
      <c r="F438">
        <v>1</v>
      </c>
      <c r="G438">
        <v>1</v>
      </c>
      <c r="H438">
        <v>1</v>
      </c>
      <c r="I438" t="s">
        <v>665</v>
      </c>
      <c r="J438" t="s">
        <v>3</v>
      </c>
      <c r="K438" t="s">
        <v>666</v>
      </c>
      <c r="L438">
        <v>1191</v>
      </c>
      <c r="N438">
        <v>1013</v>
      </c>
      <c r="O438" t="s">
        <v>474</v>
      </c>
      <c r="P438" t="s">
        <v>474</v>
      </c>
      <c r="Q438">
        <v>1</v>
      </c>
      <c r="W438">
        <v>0</v>
      </c>
      <c r="X438">
        <v>1983201532</v>
      </c>
      <c r="Y438">
        <v>166.75</v>
      </c>
      <c r="AA438">
        <v>0</v>
      </c>
      <c r="AB438">
        <v>0</v>
      </c>
      <c r="AC438">
        <v>0</v>
      </c>
      <c r="AD438">
        <v>48.98</v>
      </c>
      <c r="AE438">
        <v>0</v>
      </c>
      <c r="AF438">
        <v>0</v>
      </c>
      <c r="AG438">
        <v>0</v>
      </c>
      <c r="AH438">
        <v>9.51</v>
      </c>
      <c r="AI438">
        <v>1</v>
      </c>
      <c r="AJ438">
        <v>1</v>
      </c>
      <c r="AK438">
        <v>1</v>
      </c>
      <c r="AL438">
        <v>5.15</v>
      </c>
      <c r="AN438">
        <v>0</v>
      </c>
      <c r="AO438">
        <v>1</v>
      </c>
      <c r="AP438">
        <v>1</v>
      </c>
      <c r="AQ438">
        <v>0</v>
      </c>
      <c r="AR438">
        <v>0</v>
      </c>
      <c r="AS438" t="s">
        <v>3</v>
      </c>
      <c r="AT438">
        <v>145</v>
      </c>
      <c r="AU438" t="s">
        <v>18</v>
      </c>
      <c r="AV438">
        <v>1</v>
      </c>
      <c r="AW438">
        <v>2</v>
      </c>
      <c r="AX438">
        <v>39613144</v>
      </c>
      <c r="AY438">
        <v>1</v>
      </c>
      <c r="AZ438">
        <v>0</v>
      </c>
      <c r="BA438">
        <v>424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Y438*Source!I165</f>
        <v>33.35</v>
      </c>
      <c r="CY438">
        <f>AD438</f>
        <v>48.98</v>
      </c>
      <c r="CZ438">
        <f>AH438</f>
        <v>9.51</v>
      </c>
      <c r="DA438">
        <f>AL438</f>
        <v>5.15</v>
      </c>
      <c r="DB438">
        <v>0</v>
      </c>
    </row>
    <row r="439" spans="1:106" x14ac:dyDescent="0.2">
      <c r="A439">
        <f>ROW(Source!A165)</f>
        <v>165</v>
      </c>
      <c r="B439">
        <v>39612629</v>
      </c>
      <c r="C439">
        <v>39613128</v>
      </c>
      <c r="D439">
        <v>37064876</v>
      </c>
      <c r="E439">
        <v>1</v>
      </c>
      <c r="F439">
        <v>1</v>
      </c>
      <c r="G439">
        <v>1</v>
      </c>
      <c r="H439">
        <v>1</v>
      </c>
      <c r="I439" t="s">
        <v>479</v>
      </c>
      <c r="J439" t="s">
        <v>3</v>
      </c>
      <c r="K439" t="s">
        <v>480</v>
      </c>
      <c r="L439">
        <v>1191</v>
      </c>
      <c r="N439">
        <v>1013</v>
      </c>
      <c r="O439" t="s">
        <v>474</v>
      </c>
      <c r="P439" t="s">
        <v>474</v>
      </c>
      <c r="Q439">
        <v>1</v>
      </c>
      <c r="W439">
        <v>0</v>
      </c>
      <c r="X439">
        <v>-1417349443</v>
      </c>
      <c r="Y439">
        <v>14.91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1</v>
      </c>
      <c r="AJ439">
        <v>1</v>
      </c>
      <c r="AK439">
        <v>5.15</v>
      </c>
      <c r="AL439">
        <v>1</v>
      </c>
      <c r="AN439">
        <v>0</v>
      </c>
      <c r="AO439">
        <v>1</v>
      </c>
      <c r="AP439">
        <v>0</v>
      </c>
      <c r="AQ439">
        <v>0</v>
      </c>
      <c r="AR439">
        <v>0</v>
      </c>
      <c r="AS439" t="s">
        <v>3</v>
      </c>
      <c r="AT439">
        <v>14.91</v>
      </c>
      <c r="AU439" t="s">
        <v>3</v>
      </c>
      <c r="AV439">
        <v>2</v>
      </c>
      <c r="AW439">
        <v>2</v>
      </c>
      <c r="AX439">
        <v>39613145</v>
      </c>
      <c r="AY439">
        <v>1</v>
      </c>
      <c r="AZ439">
        <v>2048</v>
      </c>
      <c r="BA439">
        <v>425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Y439*Source!I165</f>
        <v>2.9820000000000002</v>
      </c>
      <c r="CY439">
        <f>AD439</f>
        <v>0</v>
      </c>
      <c r="CZ439">
        <f>AH439</f>
        <v>0</v>
      </c>
      <c r="DA439">
        <f>AL439</f>
        <v>1</v>
      </c>
      <c r="DB439">
        <v>0</v>
      </c>
    </row>
    <row r="440" spans="1:106" x14ac:dyDescent="0.2">
      <c r="A440">
        <f>ROW(Source!A165)</f>
        <v>165</v>
      </c>
      <c r="B440">
        <v>39612629</v>
      </c>
      <c r="C440">
        <v>39613128</v>
      </c>
      <c r="D440">
        <v>36882057</v>
      </c>
      <c r="E440">
        <v>1</v>
      </c>
      <c r="F440">
        <v>1</v>
      </c>
      <c r="G440">
        <v>1</v>
      </c>
      <c r="H440">
        <v>2</v>
      </c>
      <c r="I440" t="s">
        <v>633</v>
      </c>
      <c r="J440" t="s">
        <v>634</v>
      </c>
      <c r="K440" t="s">
        <v>635</v>
      </c>
      <c r="L440">
        <v>1368</v>
      </c>
      <c r="N440">
        <v>1011</v>
      </c>
      <c r="O440" t="s">
        <v>484</v>
      </c>
      <c r="P440" t="s">
        <v>484</v>
      </c>
      <c r="Q440">
        <v>1</v>
      </c>
      <c r="W440">
        <v>0</v>
      </c>
      <c r="X440">
        <v>-1460065968</v>
      </c>
      <c r="Y440">
        <v>0.125</v>
      </c>
      <c r="AA440">
        <v>0</v>
      </c>
      <c r="AB440">
        <v>444.96</v>
      </c>
      <c r="AC440">
        <v>13.5</v>
      </c>
      <c r="AD440">
        <v>0</v>
      </c>
      <c r="AE440">
        <v>0</v>
      </c>
      <c r="AF440">
        <v>86.4</v>
      </c>
      <c r="AG440">
        <v>13.5</v>
      </c>
      <c r="AH440">
        <v>0</v>
      </c>
      <c r="AI440">
        <v>1</v>
      </c>
      <c r="AJ440">
        <v>5.15</v>
      </c>
      <c r="AK440">
        <v>1</v>
      </c>
      <c r="AL440">
        <v>1</v>
      </c>
      <c r="AN440">
        <v>0</v>
      </c>
      <c r="AO440">
        <v>1</v>
      </c>
      <c r="AP440">
        <v>1</v>
      </c>
      <c r="AQ440">
        <v>0</v>
      </c>
      <c r="AR440">
        <v>0</v>
      </c>
      <c r="AS440" t="s">
        <v>3</v>
      </c>
      <c r="AT440">
        <v>0.1</v>
      </c>
      <c r="AU440" t="s">
        <v>17</v>
      </c>
      <c r="AV440">
        <v>0</v>
      </c>
      <c r="AW440">
        <v>2</v>
      </c>
      <c r="AX440">
        <v>39613146</v>
      </c>
      <c r="AY440">
        <v>1</v>
      </c>
      <c r="AZ440">
        <v>0</v>
      </c>
      <c r="BA440">
        <v>426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Y440*Source!I165</f>
        <v>2.5000000000000001E-2</v>
      </c>
      <c r="CY440">
        <f>AB440</f>
        <v>444.96</v>
      </c>
      <c r="CZ440">
        <f>AF440</f>
        <v>86.4</v>
      </c>
      <c r="DA440">
        <f>AJ440</f>
        <v>5.15</v>
      </c>
      <c r="DB440">
        <v>0</v>
      </c>
    </row>
    <row r="441" spans="1:106" x14ac:dyDescent="0.2">
      <c r="A441">
        <f>ROW(Source!A165)</f>
        <v>165</v>
      </c>
      <c r="B441">
        <v>39612629</v>
      </c>
      <c r="C441">
        <v>39613128</v>
      </c>
      <c r="D441">
        <v>36882159</v>
      </c>
      <c r="E441">
        <v>1</v>
      </c>
      <c r="F441">
        <v>1</v>
      </c>
      <c r="G441">
        <v>1</v>
      </c>
      <c r="H441">
        <v>2</v>
      </c>
      <c r="I441" t="s">
        <v>509</v>
      </c>
      <c r="J441" t="s">
        <v>510</v>
      </c>
      <c r="K441" t="s">
        <v>511</v>
      </c>
      <c r="L441">
        <v>1368</v>
      </c>
      <c r="N441">
        <v>1011</v>
      </c>
      <c r="O441" t="s">
        <v>484</v>
      </c>
      <c r="P441" t="s">
        <v>484</v>
      </c>
      <c r="Q441">
        <v>1</v>
      </c>
      <c r="W441">
        <v>0</v>
      </c>
      <c r="X441">
        <v>-1718674368</v>
      </c>
      <c r="Y441">
        <v>8.7500000000000008E-2</v>
      </c>
      <c r="AA441">
        <v>0</v>
      </c>
      <c r="AB441">
        <v>576.75</v>
      </c>
      <c r="AC441">
        <v>13.5</v>
      </c>
      <c r="AD441">
        <v>0</v>
      </c>
      <c r="AE441">
        <v>0</v>
      </c>
      <c r="AF441">
        <v>111.99</v>
      </c>
      <c r="AG441">
        <v>13.5</v>
      </c>
      <c r="AH441">
        <v>0</v>
      </c>
      <c r="AI441">
        <v>1</v>
      </c>
      <c r="AJ441">
        <v>5.15</v>
      </c>
      <c r="AK441">
        <v>1</v>
      </c>
      <c r="AL441">
        <v>1</v>
      </c>
      <c r="AN441">
        <v>0</v>
      </c>
      <c r="AO441">
        <v>1</v>
      </c>
      <c r="AP441">
        <v>1</v>
      </c>
      <c r="AQ441">
        <v>0</v>
      </c>
      <c r="AR441">
        <v>0</v>
      </c>
      <c r="AS441" t="s">
        <v>3</v>
      </c>
      <c r="AT441">
        <v>7.0000000000000007E-2</v>
      </c>
      <c r="AU441" t="s">
        <v>17</v>
      </c>
      <c r="AV441">
        <v>0</v>
      </c>
      <c r="AW441">
        <v>2</v>
      </c>
      <c r="AX441">
        <v>39613147</v>
      </c>
      <c r="AY441">
        <v>1</v>
      </c>
      <c r="AZ441">
        <v>0</v>
      </c>
      <c r="BA441">
        <v>427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Y441*Source!I165</f>
        <v>1.7500000000000002E-2</v>
      </c>
      <c r="CY441">
        <f>AB441</f>
        <v>576.75</v>
      </c>
      <c r="CZ441">
        <f>AF441</f>
        <v>111.99</v>
      </c>
      <c r="DA441">
        <f>AJ441</f>
        <v>5.15</v>
      </c>
      <c r="DB441">
        <v>0</v>
      </c>
    </row>
    <row r="442" spans="1:106" x14ac:dyDescent="0.2">
      <c r="A442">
        <f>ROW(Source!A165)</f>
        <v>165</v>
      </c>
      <c r="B442">
        <v>39612629</v>
      </c>
      <c r="C442">
        <v>39613128</v>
      </c>
      <c r="D442">
        <v>36883554</v>
      </c>
      <c r="E442">
        <v>1</v>
      </c>
      <c r="F442">
        <v>1</v>
      </c>
      <c r="G442">
        <v>1</v>
      </c>
      <c r="H442">
        <v>2</v>
      </c>
      <c r="I442" t="s">
        <v>504</v>
      </c>
      <c r="J442" t="s">
        <v>505</v>
      </c>
      <c r="K442" t="s">
        <v>506</v>
      </c>
      <c r="L442">
        <v>1368</v>
      </c>
      <c r="N442">
        <v>1011</v>
      </c>
      <c r="O442" t="s">
        <v>484</v>
      </c>
      <c r="P442" t="s">
        <v>484</v>
      </c>
      <c r="Q442">
        <v>1</v>
      </c>
      <c r="W442">
        <v>0</v>
      </c>
      <c r="X442">
        <v>1372534845</v>
      </c>
      <c r="Y442">
        <v>0.58749999999999991</v>
      </c>
      <c r="AA442">
        <v>0</v>
      </c>
      <c r="AB442">
        <v>338.41</v>
      </c>
      <c r="AC442">
        <v>11.6</v>
      </c>
      <c r="AD442">
        <v>0</v>
      </c>
      <c r="AE442">
        <v>0</v>
      </c>
      <c r="AF442">
        <v>65.709999999999994</v>
      </c>
      <c r="AG442">
        <v>11.6</v>
      </c>
      <c r="AH442">
        <v>0</v>
      </c>
      <c r="AI442">
        <v>1</v>
      </c>
      <c r="AJ442">
        <v>5.15</v>
      </c>
      <c r="AK442">
        <v>1</v>
      </c>
      <c r="AL442">
        <v>1</v>
      </c>
      <c r="AN442">
        <v>0</v>
      </c>
      <c r="AO442">
        <v>1</v>
      </c>
      <c r="AP442">
        <v>1</v>
      </c>
      <c r="AQ442">
        <v>0</v>
      </c>
      <c r="AR442">
        <v>0</v>
      </c>
      <c r="AS442" t="s">
        <v>3</v>
      </c>
      <c r="AT442">
        <v>0.47</v>
      </c>
      <c r="AU442" t="s">
        <v>17</v>
      </c>
      <c r="AV442">
        <v>0</v>
      </c>
      <c r="AW442">
        <v>2</v>
      </c>
      <c r="AX442">
        <v>39613148</v>
      </c>
      <c r="AY442">
        <v>1</v>
      </c>
      <c r="AZ442">
        <v>0</v>
      </c>
      <c r="BA442">
        <v>428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Y442*Source!I165</f>
        <v>0.11749999999999999</v>
      </c>
      <c r="CY442">
        <f>AB442</f>
        <v>338.41</v>
      </c>
      <c r="CZ442">
        <f>AF442</f>
        <v>65.709999999999994</v>
      </c>
      <c r="DA442">
        <f>AJ442</f>
        <v>5.15</v>
      </c>
      <c r="DB442">
        <v>0</v>
      </c>
    </row>
    <row r="443" spans="1:106" x14ac:dyDescent="0.2">
      <c r="A443">
        <f>ROW(Source!A165)</f>
        <v>165</v>
      </c>
      <c r="B443">
        <v>39612629</v>
      </c>
      <c r="C443">
        <v>39613128</v>
      </c>
      <c r="D443">
        <v>36883772</v>
      </c>
      <c r="E443">
        <v>1</v>
      </c>
      <c r="F443">
        <v>1</v>
      </c>
      <c r="G443">
        <v>1</v>
      </c>
      <c r="H443">
        <v>2</v>
      </c>
      <c r="I443" t="s">
        <v>619</v>
      </c>
      <c r="J443" t="s">
        <v>620</v>
      </c>
      <c r="K443" t="s">
        <v>621</v>
      </c>
      <c r="L443">
        <v>1368</v>
      </c>
      <c r="N443">
        <v>1011</v>
      </c>
      <c r="O443" t="s">
        <v>484</v>
      </c>
      <c r="P443" t="s">
        <v>484</v>
      </c>
      <c r="Q443">
        <v>1</v>
      </c>
      <c r="W443">
        <v>0</v>
      </c>
      <c r="X443">
        <v>917635847</v>
      </c>
      <c r="Y443">
        <v>17.837499999999999</v>
      </c>
      <c r="AA443">
        <v>0</v>
      </c>
      <c r="AB443">
        <v>515.52</v>
      </c>
      <c r="AC443">
        <v>13.5</v>
      </c>
      <c r="AD443">
        <v>0</v>
      </c>
      <c r="AE443">
        <v>0</v>
      </c>
      <c r="AF443">
        <v>100.1</v>
      </c>
      <c r="AG443">
        <v>13.5</v>
      </c>
      <c r="AH443">
        <v>0</v>
      </c>
      <c r="AI443">
        <v>1</v>
      </c>
      <c r="AJ443">
        <v>5.15</v>
      </c>
      <c r="AK443">
        <v>1</v>
      </c>
      <c r="AL443">
        <v>1</v>
      </c>
      <c r="AN443">
        <v>0</v>
      </c>
      <c r="AO443">
        <v>1</v>
      </c>
      <c r="AP443">
        <v>1</v>
      </c>
      <c r="AQ443">
        <v>0</v>
      </c>
      <c r="AR443">
        <v>0</v>
      </c>
      <c r="AS443" t="s">
        <v>3</v>
      </c>
      <c r="AT443">
        <v>14.27</v>
      </c>
      <c r="AU443" t="s">
        <v>17</v>
      </c>
      <c r="AV443">
        <v>0</v>
      </c>
      <c r="AW443">
        <v>2</v>
      </c>
      <c r="AX443">
        <v>39613149</v>
      </c>
      <c r="AY443">
        <v>1</v>
      </c>
      <c r="AZ443">
        <v>0</v>
      </c>
      <c r="BA443">
        <v>429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Y443*Source!I165</f>
        <v>3.5674999999999999</v>
      </c>
      <c r="CY443">
        <f>AB443</f>
        <v>515.52</v>
      </c>
      <c r="CZ443">
        <f>AF443</f>
        <v>100.1</v>
      </c>
      <c r="DA443">
        <f>AJ443</f>
        <v>5.15</v>
      </c>
      <c r="DB443">
        <v>0</v>
      </c>
    </row>
    <row r="444" spans="1:106" x14ac:dyDescent="0.2">
      <c r="A444">
        <f>ROW(Source!A165)</f>
        <v>165</v>
      </c>
      <c r="B444">
        <v>39612629</v>
      </c>
      <c r="C444">
        <v>39613128</v>
      </c>
      <c r="D444">
        <v>36801792</v>
      </c>
      <c r="E444">
        <v>1</v>
      </c>
      <c r="F444">
        <v>1</v>
      </c>
      <c r="G444">
        <v>1</v>
      </c>
      <c r="H444">
        <v>3</v>
      </c>
      <c r="I444" t="s">
        <v>549</v>
      </c>
      <c r="J444" t="s">
        <v>550</v>
      </c>
      <c r="K444" t="s">
        <v>551</v>
      </c>
      <c r="L444">
        <v>1339</v>
      </c>
      <c r="N444">
        <v>1007</v>
      </c>
      <c r="O444" t="s">
        <v>28</v>
      </c>
      <c r="P444" t="s">
        <v>28</v>
      </c>
      <c r="Q444">
        <v>1</v>
      </c>
      <c r="W444">
        <v>0</v>
      </c>
      <c r="X444">
        <v>-1660354250</v>
      </c>
      <c r="Y444">
        <v>9.5399999999999991</v>
      </c>
      <c r="AA444">
        <v>12.57</v>
      </c>
      <c r="AB444">
        <v>0</v>
      </c>
      <c r="AC444">
        <v>0</v>
      </c>
      <c r="AD444">
        <v>0</v>
      </c>
      <c r="AE444">
        <v>2.44</v>
      </c>
      <c r="AF444">
        <v>0</v>
      </c>
      <c r="AG444">
        <v>0</v>
      </c>
      <c r="AH444">
        <v>0</v>
      </c>
      <c r="AI444">
        <v>5.15</v>
      </c>
      <c r="AJ444">
        <v>1</v>
      </c>
      <c r="AK444">
        <v>1</v>
      </c>
      <c r="AL444">
        <v>1</v>
      </c>
      <c r="AN444">
        <v>0</v>
      </c>
      <c r="AO444">
        <v>1</v>
      </c>
      <c r="AP444">
        <v>0</v>
      </c>
      <c r="AQ444">
        <v>0</v>
      </c>
      <c r="AR444">
        <v>0</v>
      </c>
      <c r="AS444" t="s">
        <v>3</v>
      </c>
      <c r="AT444">
        <v>9.5399999999999991</v>
      </c>
      <c r="AU444" t="s">
        <v>3</v>
      </c>
      <c r="AV444">
        <v>0</v>
      </c>
      <c r="AW444">
        <v>2</v>
      </c>
      <c r="AX444">
        <v>39613150</v>
      </c>
      <c r="AY444">
        <v>1</v>
      </c>
      <c r="AZ444">
        <v>0</v>
      </c>
      <c r="BA444">
        <v>430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Y444*Source!I165</f>
        <v>1.9079999999999999</v>
      </c>
      <c r="CY444">
        <f t="shared" ref="CY444:CY452" si="57">AA444</f>
        <v>12.57</v>
      </c>
      <c r="CZ444">
        <f t="shared" ref="CZ444:CZ452" si="58">AE444</f>
        <v>2.44</v>
      </c>
      <c r="DA444">
        <f t="shared" ref="DA444:DA452" si="59">AI444</f>
        <v>5.15</v>
      </c>
      <c r="DB444">
        <v>0</v>
      </c>
    </row>
    <row r="445" spans="1:106" x14ac:dyDescent="0.2">
      <c r="A445">
        <f>ROW(Source!A165)</f>
        <v>165</v>
      </c>
      <c r="B445">
        <v>39612629</v>
      </c>
      <c r="C445">
        <v>39613128</v>
      </c>
      <c r="D445">
        <v>36802293</v>
      </c>
      <c r="E445">
        <v>1</v>
      </c>
      <c r="F445">
        <v>1</v>
      </c>
      <c r="G445">
        <v>1</v>
      </c>
      <c r="H445">
        <v>3</v>
      </c>
      <c r="I445" t="s">
        <v>639</v>
      </c>
      <c r="J445" t="s">
        <v>640</v>
      </c>
      <c r="K445" t="s">
        <v>641</v>
      </c>
      <c r="L445">
        <v>1356</v>
      </c>
      <c r="N445">
        <v>1010</v>
      </c>
      <c r="O445" t="s">
        <v>128</v>
      </c>
      <c r="P445" t="s">
        <v>128</v>
      </c>
      <c r="Q445">
        <v>1000</v>
      </c>
      <c r="W445">
        <v>0</v>
      </c>
      <c r="X445">
        <v>72387144</v>
      </c>
      <c r="Y445">
        <v>6.4000000000000001E-2</v>
      </c>
      <c r="AA445">
        <v>1307.07</v>
      </c>
      <c r="AB445">
        <v>0</v>
      </c>
      <c r="AC445">
        <v>0</v>
      </c>
      <c r="AD445">
        <v>0</v>
      </c>
      <c r="AE445">
        <v>253.8</v>
      </c>
      <c r="AF445">
        <v>0</v>
      </c>
      <c r="AG445">
        <v>0</v>
      </c>
      <c r="AH445">
        <v>0</v>
      </c>
      <c r="AI445">
        <v>5.15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3</v>
      </c>
      <c r="AT445">
        <v>6.4000000000000001E-2</v>
      </c>
      <c r="AU445" t="s">
        <v>3</v>
      </c>
      <c r="AV445">
        <v>0</v>
      </c>
      <c r="AW445">
        <v>2</v>
      </c>
      <c r="AX445">
        <v>39613151</v>
      </c>
      <c r="AY445">
        <v>1</v>
      </c>
      <c r="AZ445">
        <v>0</v>
      </c>
      <c r="BA445">
        <v>431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Y445*Source!I165</f>
        <v>1.2800000000000001E-2</v>
      </c>
      <c r="CY445">
        <f t="shared" si="57"/>
        <v>1307.07</v>
      </c>
      <c r="CZ445">
        <f t="shared" si="58"/>
        <v>253.8</v>
      </c>
      <c r="DA445">
        <f t="shared" si="59"/>
        <v>5.15</v>
      </c>
      <c r="DB445">
        <v>0</v>
      </c>
    </row>
    <row r="446" spans="1:106" x14ac:dyDescent="0.2">
      <c r="A446">
        <f>ROW(Source!A165)</f>
        <v>165</v>
      </c>
      <c r="B446">
        <v>39612629</v>
      </c>
      <c r="C446">
        <v>39613128</v>
      </c>
      <c r="D446">
        <v>36804596</v>
      </c>
      <c r="E446">
        <v>1</v>
      </c>
      <c r="F446">
        <v>1</v>
      </c>
      <c r="G446">
        <v>1</v>
      </c>
      <c r="H446">
        <v>3</v>
      </c>
      <c r="I446" t="s">
        <v>642</v>
      </c>
      <c r="J446" t="s">
        <v>643</v>
      </c>
      <c r="K446" t="s">
        <v>644</v>
      </c>
      <c r="L446">
        <v>1348</v>
      </c>
      <c r="N446">
        <v>1009</v>
      </c>
      <c r="O446" t="s">
        <v>104</v>
      </c>
      <c r="P446" t="s">
        <v>104</v>
      </c>
      <c r="Q446">
        <v>1000</v>
      </c>
      <c r="W446">
        <v>0</v>
      </c>
      <c r="X446">
        <v>-735561281</v>
      </c>
      <c r="Y446">
        <v>5.4000000000000001E-4</v>
      </c>
      <c r="AA446">
        <v>116173.7</v>
      </c>
      <c r="AB446">
        <v>0</v>
      </c>
      <c r="AC446">
        <v>0</v>
      </c>
      <c r="AD446">
        <v>0</v>
      </c>
      <c r="AE446">
        <v>22558</v>
      </c>
      <c r="AF446">
        <v>0</v>
      </c>
      <c r="AG446">
        <v>0</v>
      </c>
      <c r="AH446">
        <v>0</v>
      </c>
      <c r="AI446">
        <v>5.15</v>
      </c>
      <c r="AJ446">
        <v>1</v>
      </c>
      <c r="AK446">
        <v>1</v>
      </c>
      <c r="AL446">
        <v>1</v>
      </c>
      <c r="AN446">
        <v>0</v>
      </c>
      <c r="AO446">
        <v>1</v>
      </c>
      <c r="AP446">
        <v>0</v>
      </c>
      <c r="AQ446">
        <v>0</v>
      </c>
      <c r="AR446">
        <v>0</v>
      </c>
      <c r="AS446" t="s">
        <v>3</v>
      </c>
      <c r="AT446">
        <v>5.4000000000000001E-4</v>
      </c>
      <c r="AU446" t="s">
        <v>3</v>
      </c>
      <c r="AV446">
        <v>0</v>
      </c>
      <c r="AW446">
        <v>2</v>
      </c>
      <c r="AX446">
        <v>39613152</v>
      </c>
      <c r="AY446">
        <v>1</v>
      </c>
      <c r="AZ446">
        <v>0</v>
      </c>
      <c r="BA446">
        <v>432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Y446*Source!I165</f>
        <v>1.0800000000000001E-4</v>
      </c>
      <c r="CY446">
        <f t="shared" si="57"/>
        <v>116173.7</v>
      </c>
      <c r="CZ446">
        <f t="shared" si="58"/>
        <v>22558</v>
      </c>
      <c r="DA446">
        <f t="shared" si="59"/>
        <v>5.15</v>
      </c>
      <c r="DB446">
        <v>0</v>
      </c>
    </row>
    <row r="447" spans="1:106" x14ac:dyDescent="0.2">
      <c r="A447">
        <f>ROW(Source!A165)</f>
        <v>165</v>
      </c>
      <c r="B447">
        <v>39612629</v>
      </c>
      <c r="C447">
        <v>39613128</v>
      </c>
      <c r="D447">
        <v>36806524</v>
      </c>
      <c r="E447">
        <v>1</v>
      </c>
      <c r="F447">
        <v>1</v>
      </c>
      <c r="G447">
        <v>1</v>
      </c>
      <c r="H447">
        <v>3</v>
      </c>
      <c r="I447" t="s">
        <v>645</v>
      </c>
      <c r="J447" t="s">
        <v>646</v>
      </c>
      <c r="K447" t="s">
        <v>647</v>
      </c>
      <c r="L447">
        <v>1346</v>
      </c>
      <c r="N447">
        <v>1009</v>
      </c>
      <c r="O447" t="s">
        <v>584</v>
      </c>
      <c r="P447" t="s">
        <v>584</v>
      </c>
      <c r="Q447">
        <v>1</v>
      </c>
      <c r="W447">
        <v>0</v>
      </c>
      <c r="X447">
        <v>450790165</v>
      </c>
      <c r="Y447">
        <v>3.1800000000000002E-2</v>
      </c>
      <c r="AA447">
        <v>11.07</v>
      </c>
      <c r="AB447">
        <v>0</v>
      </c>
      <c r="AC447">
        <v>0</v>
      </c>
      <c r="AD447">
        <v>0</v>
      </c>
      <c r="AE447">
        <v>2.15</v>
      </c>
      <c r="AF447">
        <v>0</v>
      </c>
      <c r="AG447">
        <v>0</v>
      </c>
      <c r="AH447">
        <v>0</v>
      </c>
      <c r="AI447">
        <v>5.15</v>
      </c>
      <c r="AJ447">
        <v>1</v>
      </c>
      <c r="AK447">
        <v>1</v>
      </c>
      <c r="AL447">
        <v>1</v>
      </c>
      <c r="AN447">
        <v>0</v>
      </c>
      <c r="AO447">
        <v>1</v>
      </c>
      <c r="AP447">
        <v>0</v>
      </c>
      <c r="AQ447">
        <v>0</v>
      </c>
      <c r="AR447">
        <v>0</v>
      </c>
      <c r="AS447" t="s">
        <v>3</v>
      </c>
      <c r="AT447">
        <v>3.1800000000000002E-2</v>
      </c>
      <c r="AU447" t="s">
        <v>3</v>
      </c>
      <c r="AV447">
        <v>0</v>
      </c>
      <c r="AW447">
        <v>2</v>
      </c>
      <c r="AX447">
        <v>39613153</v>
      </c>
      <c r="AY447">
        <v>1</v>
      </c>
      <c r="AZ447">
        <v>0</v>
      </c>
      <c r="BA447">
        <v>433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Y447*Source!I165</f>
        <v>6.3600000000000011E-3</v>
      </c>
      <c r="CY447">
        <f t="shared" si="57"/>
        <v>11.07</v>
      </c>
      <c r="CZ447">
        <f t="shared" si="58"/>
        <v>2.15</v>
      </c>
      <c r="DA447">
        <f t="shared" si="59"/>
        <v>5.15</v>
      </c>
      <c r="DB447">
        <v>0</v>
      </c>
    </row>
    <row r="448" spans="1:106" x14ac:dyDescent="0.2">
      <c r="A448">
        <f>ROW(Source!A165)</f>
        <v>165</v>
      </c>
      <c r="B448">
        <v>39612629</v>
      </c>
      <c r="C448">
        <v>39613128</v>
      </c>
      <c r="D448">
        <v>36868758</v>
      </c>
      <c r="E448">
        <v>1</v>
      </c>
      <c r="F448">
        <v>1</v>
      </c>
      <c r="G448">
        <v>1</v>
      </c>
      <c r="H448">
        <v>3</v>
      </c>
      <c r="I448" t="s">
        <v>246</v>
      </c>
      <c r="J448" t="s">
        <v>248</v>
      </c>
      <c r="K448" t="s">
        <v>247</v>
      </c>
      <c r="L448">
        <v>1302</v>
      </c>
      <c r="N448">
        <v>1003</v>
      </c>
      <c r="O448" t="s">
        <v>209</v>
      </c>
      <c r="P448" t="s">
        <v>209</v>
      </c>
      <c r="Q448">
        <v>10</v>
      </c>
      <c r="W448">
        <v>0</v>
      </c>
      <c r="X448">
        <v>-974220988</v>
      </c>
      <c r="Y448">
        <v>9.74</v>
      </c>
      <c r="AA448">
        <v>3198.2</v>
      </c>
      <c r="AB448">
        <v>0</v>
      </c>
      <c r="AC448">
        <v>0</v>
      </c>
      <c r="AD448">
        <v>0</v>
      </c>
      <c r="AE448">
        <v>621.01</v>
      </c>
      <c r="AF448">
        <v>0</v>
      </c>
      <c r="AG448">
        <v>0</v>
      </c>
      <c r="AH448">
        <v>0</v>
      </c>
      <c r="AI448">
        <v>5.15</v>
      </c>
      <c r="AJ448">
        <v>1</v>
      </c>
      <c r="AK448">
        <v>1</v>
      </c>
      <c r="AL448">
        <v>1</v>
      </c>
      <c r="AN448">
        <v>0</v>
      </c>
      <c r="AO448">
        <v>0</v>
      </c>
      <c r="AP448">
        <v>0</v>
      </c>
      <c r="AQ448">
        <v>0</v>
      </c>
      <c r="AR448">
        <v>0</v>
      </c>
      <c r="AS448" t="s">
        <v>3</v>
      </c>
      <c r="AT448">
        <v>9.74</v>
      </c>
      <c r="AU448" t="s">
        <v>3</v>
      </c>
      <c r="AV448">
        <v>0</v>
      </c>
      <c r="AW448">
        <v>1</v>
      </c>
      <c r="AX448">
        <v>-1</v>
      </c>
      <c r="AY448">
        <v>0</v>
      </c>
      <c r="AZ448">
        <v>0</v>
      </c>
      <c r="BA448" t="s">
        <v>3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Y448*Source!I165</f>
        <v>1.9480000000000002</v>
      </c>
      <c r="CY448">
        <f t="shared" si="57"/>
        <v>3198.2</v>
      </c>
      <c r="CZ448">
        <f t="shared" si="58"/>
        <v>621.01</v>
      </c>
      <c r="DA448">
        <f t="shared" si="59"/>
        <v>5.15</v>
      </c>
      <c r="DB448">
        <v>0</v>
      </c>
    </row>
    <row r="449" spans="1:106" x14ac:dyDescent="0.2">
      <c r="A449">
        <f>ROW(Source!A165)</f>
        <v>165</v>
      </c>
      <c r="B449">
        <v>39612629</v>
      </c>
      <c r="C449">
        <v>39613128</v>
      </c>
      <c r="D449">
        <v>36797405</v>
      </c>
      <c r="E449">
        <v>17</v>
      </c>
      <c r="F449">
        <v>1</v>
      </c>
      <c r="G449">
        <v>1</v>
      </c>
      <c r="H449">
        <v>3</v>
      </c>
      <c r="I449" t="s">
        <v>204</v>
      </c>
      <c r="J449" t="s">
        <v>3</v>
      </c>
      <c r="K449" t="s">
        <v>205</v>
      </c>
      <c r="L449">
        <v>1301</v>
      </c>
      <c r="N449">
        <v>1003</v>
      </c>
      <c r="O449" t="s">
        <v>92</v>
      </c>
      <c r="P449" t="s">
        <v>92</v>
      </c>
      <c r="Q449">
        <v>1</v>
      </c>
      <c r="W449">
        <v>0</v>
      </c>
      <c r="X449">
        <v>1990328174</v>
      </c>
      <c r="Y449">
        <v>97.4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5.15</v>
      </c>
      <c r="AJ449">
        <v>1</v>
      </c>
      <c r="AK449">
        <v>1</v>
      </c>
      <c r="AL449">
        <v>1</v>
      </c>
      <c r="AN449">
        <v>0</v>
      </c>
      <c r="AO449">
        <v>0</v>
      </c>
      <c r="AP449">
        <v>0</v>
      </c>
      <c r="AQ449">
        <v>0</v>
      </c>
      <c r="AR449">
        <v>0</v>
      </c>
      <c r="AS449" t="s">
        <v>3</v>
      </c>
      <c r="AT449">
        <v>97.4</v>
      </c>
      <c r="AU449" t="s">
        <v>3</v>
      </c>
      <c r="AV449">
        <v>0</v>
      </c>
      <c r="AW449">
        <v>2</v>
      </c>
      <c r="AX449">
        <v>39613157</v>
      </c>
      <c r="AY449">
        <v>1</v>
      </c>
      <c r="AZ449">
        <v>0</v>
      </c>
      <c r="BA449">
        <v>437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Y449*Source!I165</f>
        <v>19.480000000000004</v>
      </c>
      <c r="CY449">
        <f t="shared" si="57"/>
        <v>0</v>
      </c>
      <c r="CZ449">
        <f t="shared" si="58"/>
        <v>0</v>
      </c>
      <c r="DA449">
        <f t="shared" si="59"/>
        <v>5.15</v>
      </c>
      <c r="DB449">
        <v>0</v>
      </c>
    </row>
    <row r="450" spans="1:106" x14ac:dyDescent="0.2">
      <c r="A450">
        <f>ROW(Source!A165)</f>
        <v>165</v>
      </c>
      <c r="B450">
        <v>39612629</v>
      </c>
      <c r="C450">
        <v>39613128</v>
      </c>
      <c r="D450">
        <v>36869335</v>
      </c>
      <c r="E450">
        <v>1</v>
      </c>
      <c r="F450">
        <v>1</v>
      </c>
      <c r="G450">
        <v>1</v>
      </c>
      <c r="H450">
        <v>3</v>
      </c>
      <c r="I450" t="s">
        <v>285</v>
      </c>
      <c r="J450" t="s">
        <v>287</v>
      </c>
      <c r="K450" t="s">
        <v>286</v>
      </c>
      <c r="L450">
        <v>1354</v>
      </c>
      <c r="N450">
        <v>1010</v>
      </c>
      <c r="O450" t="s">
        <v>99</v>
      </c>
      <c r="P450" t="s">
        <v>99</v>
      </c>
      <c r="Q450">
        <v>1</v>
      </c>
      <c r="W450">
        <v>0</v>
      </c>
      <c r="X450">
        <v>1524364192</v>
      </c>
      <c r="Y450">
        <v>20</v>
      </c>
      <c r="AA450">
        <v>2010.56</v>
      </c>
      <c r="AB450">
        <v>0</v>
      </c>
      <c r="AC450">
        <v>0</v>
      </c>
      <c r="AD450">
        <v>0</v>
      </c>
      <c r="AE450">
        <v>390.4</v>
      </c>
      <c r="AF450">
        <v>0</v>
      </c>
      <c r="AG450">
        <v>0</v>
      </c>
      <c r="AH450">
        <v>0</v>
      </c>
      <c r="AI450">
        <v>5.15</v>
      </c>
      <c r="AJ450">
        <v>1</v>
      </c>
      <c r="AK450">
        <v>1</v>
      </c>
      <c r="AL450">
        <v>1</v>
      </c>
      <c r="AN450">
        <v>0</v>
      </c>
      <c r="AO450">
        <v>0</v>
      </c>
      <c r="AP450">
        <v>0</v>
      </c>
      <c r="AQ450">
        <v>0</v>
      </c>
      <c r="AR450">
        <v>0</v>
      </c>
      <c r="AS450" t="s">
        <v>3</v>
      </c>
      <c r="AT450">
        <v>20</v>
      </c>
      <c r="AU450" t="s">
        <v>3</v>
      </c>
      <c r="AV450">
        <v>0</v>
      </c>
      <c r="AW450">
        <v>1</v>
      </c>
      <c r="AX450">
        <v>-1</v>
      </c>
      <c r="AY450">
        <v>0</v>
      </c>
      <c r="AZ450">
        <v>0</v>
      </c>
      <c r="BA450" t="s">
        <v>3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Y450*Source!I165</f>
        <v>4</v>
      </c>
      <c r="CY450">
        <f t="shared" si="57"/>
        <v>2010.56</v>
      </c>
      <c r="CZ450">
        <f t="shared" si="58"/>
        <v>390.4</v>
      </c>
      <c r="DA450">
        <f t="shared" si="59"/>
        <v>5.15</v>
      </c>
      <c r="DB450">
        <v>0</v>
      </c>
    </row>
    <row r="451" spans="1:106" x14ac:dyDescent="0.2">
      <c r="A451">
        <f>ROW(Source!A165)</f>
        <v>165</v>
      </c>
      <c r="B451">
        <v>39612629</v>
      </c>
      <c r="C451">
        <v>39613128</v>
      </c>
      <c r="D451">
        <v>36869683</v>
      </c>
      <c r="E451">
        <v>1</v>
      </c>
      <c r="F451">
        <v>1</v>
      </c>
      <c r="G451">
        <v>1</v>
      </c>
      <c r="H451">
        <v>3</v>
      </c>
      <c r="I451" t="s">
        <v>289</v>
      </c>
      <c r="J451" t="s">
        <v>292</v>
      </c>
      <c r="K451" t="s">
        <v>290</v>
      </c>
      <c r="L451">
        <v>1358</v>
      </c>
      <c r="N451">
        <v>1010</v>
      </c>
      <c r="O451" t="s">
        <v>291</v>
      </c>
      <c r="P451" t="s">
        <v>291</v>
      </c>
      <c r="Q451">
        <v>10</v>
      </c>
      <c r="W451">
        <v>0</v>
      </c>
      <c r="X451">
        <v>843398874</v>
      </c>
      <c r="Y451">
        <v>3</v>
      </c>
      <c r="AA451">
        <v>7255.84</v>
      </c>
      <c r="AB451">
        <v>0</v>
      </c>
      <c r="AC451">
        <v>0</v>
      </c>
      <c r="AD451">
        <v>0</v>
      </c>
      <c r="AE451">
        <v>1408.9</v>
      </c>
      <c r="AF451">
        <v>0</v>
      </c>
      <c r="AG451">
        <v>0</v>
      </c>
      <c r="AH451">
        <v>0</v>
      </c>
      <c r="AI451">
        <v>5.15</v>
      </c>
      <c r="AJ451">
        <v>1</v>
      </c>
      <c r="AK451">
        <v>1</v>
      </c>
      <c r="AL451">
        <v>1</v>
      </c>
      <c r="AN451">
        <v>0</v>
      </c>
      <c r="AO451">
        <v>0</v>
      </c>
      <c r="AP451">
        <v>0</v>
      </c>
      <c r="AQ451">
        <v>0</v>
      </c>
      <c r="AR451">
        <v>0</v>
      </c>
      <c r="AS451" t="s">
        <v>3</v>
      </c>
      <c r="AT451">
        <v>3</v>
      </c>
      <c r="AU451" t="s">
        <v>3</v>
      </c>
      <c r="AV451">
        <v>0</v>
      </c>
      <c r="AW451">
        <v>1</v>
      </c>
      <c r="AX451">
        <v>-1</v>
      </c>
      <c r="AY451">
        <v>0</v>
      </c>
      <c r="AZ451">
        <v>0</v>
      </c>
      <c r="BA451" t="s">
        <v>3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Y451*Source!I165</f>
        <v>0.60000000000000009</v>
      </c>
      <c r="CY451">
        <f t="shared" si="57"/>
        <v>7255.84</v>
      </c>
      <c r="CZ451">
        <f t="shared" si="58"/>
        <v>1408.9</v>
      </c>
      <c r="DA451">
        <f t="shared" si="59"/>
        <v>5.15</v>
      </c>
      <c r="DB451">
        <v>0</v>
      </c>
    </row>
    <row r="452" spans="1:106" x14ac:dyDescent="0.2">
      <c r="A452">
        <f>ROW(Source!A165)</f>
        <v>165</v>
      </c>
      <c r="B452">
        <v>39612629</v>
      </c>
      <c r="C452">
        <v>39613128</v>
      </c>
      <c r="D452">
        <v>36869822</v>
      </c>
      <c r="E452">
        <v>1</v>
      </c>
      <c r="F452">
        <v>1</v>
      </c>
      <c r="G452">
        <v>1</v>
      </c>
      <c r="H452">
        <v>3</v>
      </c>
      <c r="I452" t="s">
        <v>281</v>
      </c>
      <c r="J452" t="s">
        <v>283</v>
      </c>
      <c r="K452" t="s">
        <v>282</v>
      </c>
      <c r="L452">
        <v>1354</v>
      </c>
      <c r="N452">
        <v>1010</v>
      </c>
      <c r="O452" t="s">
        <v>99</v>
      </c>
      <c r="P452" t="s">
        <v>99</v>
      </c>
      <c r="Q452">
        <v>1</v>
      </c>
      <c r="W452">
        <v>0</v>
      </c>
      <c r="X452">
        <v>-448323022</v>
      </c>
      <c r="Y452">
        <v>20</v>
      </c>
      <c r="AA452">
        <v>3922.24</v>
      </c>
      <c r="AB452">
        <v>0</v>
      </c>
      <c r="AC452">
        <v>0</v>
      </c>
      <c r="AD452">
        <v>0</v>
      </c>
      <c r="AE452">
        <v>761.6</v>
      </c>
      <c r="AF452">
        <v>0</v>
      </c>
      <c r="AG452">
        <v>0</v>
      </c>
      <c r="AH452">
        <v>0</v>
      </c>
      <c r="AI452">
        <v>5.15</v>
      </c>
      <c r="AJ452">
        <v>1</v>
      </c>
      <c r="AK452">
        <v>1</v>
      </c>
      <c r="AL452">
        <v>1</v>
      </c>
      <c r="AN452">
        <v>0</v>
      </c>
      <c r="AO452">
        <v>0</v>
      </c>
      <c r="AP452">
        <v>0</v>
      </c>
      <c r="AQ452">
        <v>0</v>
      </c>
      <c r="AR452">
        <v>0</v>
      </c>
      <c r="AS452" t="s">
        <v>3</v>
      </c>
      <c r="AT452">
        <v>20</v>
      </c>
      <c r="AU452" t="s">
        <v>3</v>
      </c>
      <c r="AV452">
        <v>0</v>
      </c>
      <c r="AW452">
        <v>1</v>
      </c>
      <c r="AX452">
        <v>-1</v>
      </c>
      <c r="AY452">
        <v>0</v>
      </c>
      <c r="AZ452">
        <v>0</v>
      </c>
      <c r="BA452" t="s">
        <v>3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Y452*Source!I165</f>
        <v>4</v>
      </c>
      <c r="CY452">
        <f t="shared" si="57"/>
        <v>3922.24</v>
      </c>
      <c r="CZ452">
        <f t="shared" si="58"/>
        <v>761.6</v>
      </c>
      <c r="DA452">
        <f t="shared" si="59"/>
        <v>5.15</v>
      </c>
      <c r="DB452">
        <v>0</v>
      </c>
    </row>
    <row r="453" spans="1:106" x14ac:dyDescent="0.2">
      <c r="A453">
        <f>ROW(Source!A176)</f>
        <v>176</v>
      </c>
      <c r="B453">
        <v>39612628</v>
      </c>
      <c r="C453">
        <v>39613164</v>
      </c>
      <c r="D453">
        <v>37064978</v>
      </c>
      <c r="E453">
        <v>1</v>
      </c>
      <c r="F453">
        <v>1</v>
      </c>
      <c r="G453">
        <v>1</v>
      </c>
      <c r="H453">
        <v>1</v>
      </c>
      <c r="I453" t="s">
        <v>667</v>
      </c>
      <c r="J453" t="s">
        <v>3</v>
      </c>
      <c r="K453" t="s">
        <v>668</v>
      </c>
      <c r="L453">
        <v>1191</v>
      </c>
      <c r="N453">
        <v>1013</v>
      </c>
      <c r="O453" t="s">
        <v>474</v>
      </c>
      <c r="P453" t="s">
        <v>474</v>
      </c>
      <c r="Q453">
        <v>1</v>
      </c>
      <c r="W453">
        <v>0</v>
      </c>
      <c r="X453">
        <v>-719309759</v>
      </c>
      <c r="Y453">
        <v>1.9549999999999998</v>
      </c>
      <c r="AA453">
        <v>0</v>
      </c>
      <c r="AB453">
        <v>0</v>
      </c>
      <c r="AC453">
        <v>0</v>
      </c>
      <c r="AD453">
        <v>8.86</v>
      </c>
      <c r="AE453">
        <v>0</v>
      </c>
      <c r="AF453">
        <v>0</v>
      </c>
      <c r="AG453">
        <v>0</v>
      </c>
      <c r="AH453">
        <v>8.86</v>
      </c>
      <c r="AI453">
        <v>1</v>
      </c>
      <c r="AJ453">
        <v>1</v>
      </c>
      <c r="AK453">
        <v>1</v>
      </c>
      <c r="AL453">
        <v>1</v>
      </c>
      <c r="AN453">
        <v>0</v>
      </c>
      <c r="AO453">
        <v>1</v>
      </c>
      <c r="AP453">
        <v>1</v>
      </c>
      <c r="AQ453">
        <v>0</v>
      </c>
      <c r="AR453">
        <v>0</v>
      </c>
      <c r="AS453" t="s">
        <v>3</v>
      </c>
      <c r="AT453">
        <v>1.7</v>
      </c>
      <c r="AU453" t="s">
        <v>18</v>
      </c>
      <c r="AV453">
        <v>1</v>
      </c>
      <c r="AW453">
        <v>2</v>
      </c>
      <c r="AX453">
        <v>39613172</v>
      </c>
      <c r="AY453">
        <v>1</v>
      </c>
      <c r="AZ453">
        <v>0</v>
      </c>
      <c r="BA453">
        <v>439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Y453*Source!I176</f>
        <v>1.9549999999999998</v>
      </c>
      <c r="CY453">
        <f>AD453</f>
        <v>8.86</v>
      </c>
      <c r="CZ453">
        <f>AH453</f>
        <v>8.86</v>
      </c>
      <c r="DA453">
        <f>AL453</f>
        <v>1</v>
      </c>
      <c r="DB453">
        <v>0</v>
      </c>
    </row>
    <row r="454" spans="1:106" x14ac:dyDescent="0.2">
      <c r="A454">
        <f>ROW(Source!A176)</f>
        <v>176</v>
      </c>
      <c r="B454">
        <v>39612628</v>
      </c>
      <c r="C454">
        <v>39613164</v>
      </c>
      <c r="D454">
        <v>37064876</v>
      </c>
      <c r="E454">
        <v>1</v>
      </c>
      <c r="F454">
        <v>1</v>
      </c>
      <c r="G454">
        <v>1</v>
      </c>
      <c r="H454">
        <v>1</v>
      </c>
      <c r="I454" t="s">
        <v>479</v>
      </c>
      <c r="J454" t="s">
        <v>3</v>
      </c>
      <c r="K454" t="s">
        <v>480</v>
      </c>
      <c r="L454">
        <v>1191</v>
      </c>
      <c r="N454">
        <v>1013</v>
      </c>
      <c r="O454" t="s">
        <v>474</v>
      </c>
      <c r="P454" t="s">
        <v>474</v>
      </c>
      <c r="Q454">
        <v>1</v>
      </c>
      <c r="W454">
        <v>0</v>
      </c>
      <c r="X454">
        <v>-1417349443</v>
      </c>
      <c r="Y454">
        <v>0.03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1</v>
      </c>
      <c r="AJ454">
        <v>1</v>
      </c>
      <c r="AK454">
        <v>1</v>
      </c>
      <c r="AL454">
        <v>1</v>
      </c>
      <c r="AN454">
        <v>0</v>
      </c>
      <c r="AO454">
        <v>1</v>
      </c>
      <c r="AP454">
        <v>0</v>
      </c>
      <c r="AQ454">
        <v>0</v>
      </c>
      <c r="AR454">
        <v>0</v>
      </c>
      <c r="AS454" t="s">
        <v>3</v>
      </c>
      <c r="AT454">
        <v>0.03</v>
      </c>
      <c r="AU454" t="s">
        <v>3</v>
      </c>
      <c r="AV454">
        <v>2</v>
      </c>
      <c r="AW454">
        <v>2</v>
      </c>
      <c r="AX454">
        <v>39613173</v>
      </c>
      <c r="AY454">
        <v>1</v>
      </c>
      <c r="AZ454">
        <v>2048</v>
      </c>
      <c r="BA454">
        <v>440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Y454*Source!I176</f>
        <v>0.03</v>
      </c>
      <c r="CY454">
        <f>AD454</f>
        <v>0</v>
      </c>
      <c r="CZ454">
        <f>AH454</f>
        <v>0</v>
      </c>
      <c r="DA454">
        <f>AL454</f>
        <v>1</v>
      </c>
      <c r="DB454">
        <v>0</v>
      </c>
    </row>
    <row r="455" spans="1:106" x14ac:dyDescent="0.2">
      <c r="A455">
        <f>ROW(Source!A176)</f>
        <v>176</v>
      </c>
      <c r="B455">
        <v>39612628</v>
      </c>
      <c r="C455">
        <v>39613164</v>
      </c>
      <c r="D455">
        <v>36883554</v>
      </c>
      <c r="E455">
        <v>1</v>
      </c>
      <c r="F455">
        <v>1</v>
      </c>
      <c r="G455">
        <v>1</v>
      </c>
      <c r="H455">
        <v>2</v>
      </c>
      <c r="I455" t="s">
        <v>504</v>
      </c>
      <c r="J455" t="s">
        <v>505</v>
      </c>
      <c r="K455" t="s">
        <v>506</v>
      </c>
      <c r="L455">
        <v>1368</v>
      </c>
      <c r="N455">
        <v>1011</v>
      </c>
      <c r="O455" t="s">
        <v>484</v>
      </c>
      <c r="P455" t="s">
        <v>484</v>
      </c>
      <c r="Q455">
        <v>1</v>
      </c>
      <c r="W455">
        <v>0</v>
      </c>
      <c r="X455">
        <v>1372534845</v>
      </c>
      <c r="Y455">
        <v>3.7499999999999999E-2</v>
      </c>
      <c r="AA455">
        <v>0</v>
      </c>
      <c r="AB455">
        <v>65.709999999999994</v>
      </c>
      <c r="AC455">
        <v>11.6</v>
      </c>
      <c r="AD455">
        <v>0</v>
      </c>
      <c r="AE455">
        <v>0</v>
      </c>
      <c r="AF455">
        <v>65.709999999999994</v>
      </c>
      <c r="AG455">
        <v>11.6</v>
      </c>
      <c r="AH455">
        <v>0</v>
      </c>
      <c r="AI455">
        <v>1</v>
      </c>
      <c r="AJ455">
        <v>1</v>
      </c>
      <c r="AK455">
        <v>1</v>
      </c>
      <c r="AL455">
        <v>1</v>
      </c>
      <c r="AN455">
        <v>0</v>
      </c>
      <c r="AO455">
        <v>1</v>
      </c>
      <c r="AP455">
        <v>1</v>
      </c>
      <c r="AQ455">
        <v>0</v>
      </c>
      <c r="AR455">
        <v>0</v>
      </c>
      <c r="AS455" t="s">
        <v>3</v>
      </c>
      <c r="AT455">
        <v>0.03</v>
      </c>
      <c r="AU455" t="s">
        <v>17</v>
      </c>
      <c r="AV455">
        <v>0</v>
      </c>
      <c r="AW455">
        <v>2</v>
      </c>
      <c r="AX455">
        <v>39613174</v>
      </c>
      <c r="AY455">
        <v>1</v>
      </c>
      <c r="AZ455">
        <v>0</v>
      </c>
      <c r="BA455">
        <v>441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Y455*Source!I176</f>
        <v>3.7499999999999999E-2</v>
      </c>
      <c r="CY455">
        <f>AB455</f>
        <v>65.709999999999994</v>
      </c>
      <c r="CZ455">
        <f>AF455</f>
        <v>65.709999999999994</v>
      </c>
      <c r="DA455">
        <f>AJ455</f>
        <v>1</v>
      </c>
      <c r="DB455">
        <v>0</v>
      </c>
    </row>
    <row r="456" spans="1:106" x14ac:dyDescent="0.2">
      <c r="A456">
        <f>ROW(Source!A176)</f>
        <v>176</v>
      </c>
      <c r="B456">
        <v>39612628</v>
      </c>
      <c r="C456">
        <v>39613164</v>
      </c>
      <c r="D456">
        <v>36804430</v>
      </c>
      <c r="E456">
        <v>1</v>
      </c>
      <c r="F456">
        <v>1</v>
      </c>
      <c r="G456">
        <v>1</v>
      </c>
      <c r="H456">
        <v>3</v>
      </c>
      <c r="I456" t="s">
        <v>669</v>
      </c>
      <c r="J456" t="s">
        <v>670</v>
      </c>
      <c r="K456" t="s">
        <v>671</v>
      </c>
      <c r="L456">
        <v>1348</v>
      </c>
      <c r="N456">
        <v>1009</v>
      </c>
      <c r="O456" t="s">
        <v>104</v>
      </c>
      <c r="P456" t="s">
        <v>104</v>
      </c>
      <c r="Q456">
        <v>1000</v>
      </c>
      <c r="W456">
        <v>0</v>
      </c>
      <c r="X456">
        <v>-405065451</v>
      </c>
      <c r="Y456">
        <v>1.5E-3</v>
      </c>
      <c r="AA456">
        <v>14830</v>
      </c>
      <c r="AB456">
        <v>0</v>
      </c>
      <c r="AC456">
        <v>0</v>
      </c>
      <c r="AD456">
        <v>0</v>
      </c>
      <c r="AE456">
        <v>14830</v>
      </c>
      <c r="AF456">
        <v>0</v>
      </c>
      <c r="AG456">
        <v>0</v>
      </c>
      <c r="AH456">
        <v>0</v>
      </c>
      <c r="AI456">
        <v>1</v>
      </c>
      <c r="AJ456">
        <v>1</v>
      </c>
      <c r="AK456">
        <v>1</v>
      </c>
      <c r="AL456">
        <v>1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3</v>
      </c>
      <c r="AT456">
        <v>1.5E-3</v>
      </c>
      <c r="AU456" t="s">
        <v>3</v>
      </c>
      <c r="AV456">
        <v>0</v>
      </c>
      <c r="AW456">
        <v>2</v>
      </c>
      <c r="AX456">
        <v>39613175</v>
      </c>
      <c r="AY456">
        <v>1</v>
      </c>
      <c r="AZ456">
        <v>0</v>
      </c>
      <c r="BA456">
        <v>442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Y456*Source!I176</f>
        <v>1.5E-3</v>
      </c>
      <c r="CY456">
        <f>AA456</f>
        <v>14830</v>
      </c>
      <c r="CZ456">
        <f>AE456</f>
        <v>14830</v>
      </c>
      <c r="DA456">
        <f>AI456</f>
        <v>1</v>
      </c>
      <c r="DB456">
        <v>0</v>
      </c>
    </row>
    <row r="457" spans="1:106" x14ac:dyDescent="0.2">
      <c r="A457">
        <f>ROW(Source!A176)</f>
        <v>176</v>
      </c>
      <c r="B457">
        <v>39612628</v>
      </c>
      <c r="C457">
        <v>39613164</v>
      </c>
      <c r="D457">
        <v>36805330</v>
      </c>
      <c r="E457">
        <v>1</v>
      </c>
      <c r="F457">
        <v>1</v>
      </c>
      <c r="G457">
        <v>1</v>
      </c>
      <c r="H457">
        <v>3</v>
      </c>
      <c r="I457" t="s">
        <v>672</v>
      </c>
      <c r="J457" t="s">
        <v>673</v>
      </c>
      <c r="K457" t="s">
        <v>674</v>
      </c>
      <c r="L457">
        <v>1346</v>
      </c>
      <c r="N457">
        <v>1009</v>
      </c>
      <c r="O457" t="s">
        <v>584</v>
      </c>
      <c r="P457" t="s">
        <v>584</v>
      </c>
      <c r="Q457">
        <v>1</v>
      </c>
      <c r="W457">
        <v>0</v>
      </c>
      <c r="X457">
        <v>-731615568</v>
      </c>
      <c r="Y457">
        <v>0.1</v>
      </c>
      <c r="AA457">
        <v>23.09</v>
      </c>
      <c r="AB457">
        <v>0</v>
      </c>
      <c r="AC457">
        <v>0</v>
      </c>
      <c r="AD457">
        <v>0</v>
      </c>
      <c r="AE457">
        <v>23.09</v>
      </c>
      <c r="AF457">
        <v>0</v>
      </c>
      <c r="AG457">
        <v>0</v>
      </c>
      <c r="AH457">
        <v>0</v>
      </c>
      <c r="AI457">
        <v>1</v>
      </c>
      <c r="AJ457">
        <v>1</v>
      </c>
      <c r="AK457">
        <v>1</v>
      </c>
      <c r="AL457">
        <v>1</v>
      </c>
      <c r="AN457">
        <v>0</v>
      </c>
      <c r="AO457">
        <v>1</v>
      </c>
      <c r="AP457">
        <v>0</v>
      </c>
      <c r="AQ457">
        <v>0</v>
      </c>
      <c r="AR457">
        <v>0</v>
      </c>
      <c r="AS457" t="s">
        <v>3</v>
      </c>
      <c r="AT457">
        <v>0.1</v>
      </c>
      <c r="AU457" t="s">
        <v>3</v>
      </c>
      <c r="AV457">
        <v>0</v>
      </c>
      <c r="AW457">
        <v>2</v>
      </c>
      <c r="AX457">
        <v>39613176</v>
      </c>
      <c r="AY457">
        <v>1</v>
      </c>
      <c r="AZ457">
        <v>0</v>
      </c>
      <c r="BA457">
        <v>443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Y457*Source!I176</f>
        <v>0.1</v>
      </c>
      <c r="CY457">
        <f>AA457</f>
        <v>23.09</v>
      </c>
      <c r="CZ457">
        <f>AE457</f>
        <v>23.09</v>
      </c>
      <c r="DA457">
        <f>AI457</f>
        <v>1</v>
      </c>
      <c r="DB457">
        <v>0</v>
      </c>
    </row>
    <row r="458" spans="1:106" x14ac:dyDescent="0.2">
      <c r="A458">
        <f>ROW(Source!A176)</f>
        <v>176</v>
      </c>
      <c r="B458">
        <v>39612628</v>
      </c>
      <c r="C458">
        <v>39613164</v>
      </c>
      <c r="D458">
        <v>36844137</v>
      </c>
      <c r="E458">
        <v>1</v>
      </c>
      <c r="F458">
        <v>1</v>
      </c>
      <c r="G458">
        <v>1</v>
      </c>
      <c r="H458">
        <v>3</v>
      </c>
      <c r="I458" t="s">
        <v>301</v>
      </c>
      <c r="J458" t="s">
        <v>303</v>
      </c>
      <c r="K458" t="s">
        <v>302</v>
      </c>
      <c r="L458">
        <v>1354</v>
      </c>
      <c r="N458">
        <v>1010</v>
      </c>
      <c r="O458" t="s">
        <v>99</v>
      </c>
      <c r="P458" t="s">
        <v>99</v>
      </c>
      <c r="Q458">
        <v>1</v>
      </c>
      <c r="W458">
        <v>0</v>
      </c>
      <c r="X458">
        <v>-1419640300</v>
      </c>
      <c r="Y458">
        <v>1</v>
      </c>
      <c r="AA458">
        <v>3165.43</v>
      </c>
      <c r="AB458">
        <v>0</v>
      </c>
      <c r="AC458">
        <v>0</v>
      </c>
      <c r="AD458">
        <v>0</v>
      </c>
      <c r="AE458">
        <v>3165.43</v>
      </c>
      <c r="AF458">
        <v>0</v>
      </c>
      <c r="AG458">
        <v>0</v>
      </c>
      <c r="AH458">
        <v>0</v>
      </c>
      <c r="AI458">
        <v>1</v>
      </c>
      <c r="AJ458">
        <v>1</v>
      </c>
      <c r="AK458">
        <v>1</v>
      </c>
      <c r="AL458">
        <v>1</v>
      </c>
      <c r="AN458">
        <v>0</v>
      </c>
      <c r="AO458">
        <v>0</v>
      </c>
      <c r="AP458">
        <v>0</v>
      </c>
      <c r="AQ458">
        <v>0</v>
      </c>
      <c r="AR458">
        <v>0</v>
      </c>
      <c r="AS458" t="s">
        <v>3</v>
      </c>
      <c r="AT458">
        <v>1</v>
      </c>
      <c r="AU458" t="s">
        <v>3</v>
      </c>
      <c r="AV458">
        <v>0</v>
      </c>
      <c r="AW458">
        <v>1</v>
      </c>
      <c r="AX458">
        <v>-1</v>
      </c>
      <c r="AY458">
        <v>0</v>
      </c>
      <c r="AZ458">
        <v>0</v>
      </c>
      <c r="BA458" t="s">
        <v>3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Y458*Source!I176</f>
        <v>1</v>
      </c>
      <c r="CY458">
        <f>AA458</f>
        <v>3165.43</v>
      </c>
      <c r="CZ458">
        <f>AE458</f>
        <v>3165.43</v>
      </c>
      <c r="DA458">
        <f>AI458</f>
        <v>1</v>
      </c>
      <c r="DB458">
        <v>0</v>
      </c>
    </row>
    <row r="459" spans="1:106" x14ac:dyDescent="0.2">
      <c r="A459">
        <f>ROW(Source!A176)</f>
        <v>176</v>
      </c>
      <c r="B459">
        <v>39612628</v>
      </c>
      <c r="C459">
        <v>39613164</v>
      </c>
      <c r="D459">
        <v>36796080</v>
      </c>
      <c r="E459">
        <v>17</v>
      </c>
      <c r="F459">
        <v>1</v>
      </c>
      <c r="G459">
        <v>1</v>
      </c>
      <c r="H459">
        <v>3</v>
      </c>
      <c r="I459" t="s">
        <v>298</v>
      </c>
      <c r="J459" t="s">
        <v>3</v>
      </c>
      <c r="K459" t="s">
        <v>299</v>
      </c>
      <c r="L459">
        <v>1354</v>
      </c>
      <c r="N459">
        <v>1010</v>
      </c>
      <c r="O459" t="s">
        <v>99</v>
      </c>
      <c r="P459" t="s">
        <v>99</v>
      </c>
      <c r="Q459">
        <v>1</v>
      </c>
      <c r="W459">
        <v>0</v>
      </c>
      <c r="X459">
        <v>730654699</v>
      </c>
      <c r="Y459">
        <v>1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1</v>
      </c>
      <c r="AJ459">
        <v>1</v>
      </c>
      <c r="AK459">
        <v>1</v>
      </c>
      <c r="AL459">
        <v>1</v>
      </c>
      <c r="AN459">
        <v>0</v>
      </c>
      <c r="AO459">
        <v>0</v>
      </c>
      <c r="AP459">
        <v>0</v>
      </c>
      <c r="AQ459">
        <v>0</v>
      </c>
      <c r="AR459">
        <v>0</v>
      </c>
      <c r="AS459" t="s">
        <v>3</v>
      </c>
      <c r="AT459">
        <v>1</v>
      </c>
      <c r="AU459" t="s">
        <v>3</v>
      </c>
      <c r="AV459">
        <v>0</v>
      </c>
      <c r="AW459">
        <v>2</v>
      </c>
      <c r="AX459">
        <v>39613177</v>
      </c>
      <c r="AY459">
        <v>1</v>
      </c>
      <c r="AZ459">
        <v>0</v>
      </c>
      <c r="BA459">
        <v>444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Y459*Source!I176</f>
        <v>1</v>
      </c>
      <c r="CY459">
        <f>AA459</f>
        <v>0</v>
      </c>
      <c r="CZ459">
        <f>AE459</f>
        <v>0</v>
      </c>
      <c r="DA459">
        <f>AI459</f>
        <v>1</v>
      </c>
      <c r="DB459">
        <v>0</v>
      </c>
    </row>
    <row r="460" spans="1:106" x14ac:dyDescent="0.2">
      <c r="A460">
        <f>ROW(Source!A177)</f>
        <v>177</v>
      </c>
      <c r="B460">
        <v>39612629</v>
      </c>
      <c r="C460">
        <v>39613164</v>
      </c>
      <c r="D460">
        <v>37064978</v>
      </c>
      <c r="E460">
        <v>1</v>
      </c>
      <c r="F460">
        <v>1</v>
      </c>
      <c r="G460">
        <v>1</v>
      </c>
      <c r="H460">
        <v>1</v>
      </c>
      <c r="I460" t="s">
        <v>667</v>
      </c>
      <c r="J460" t="s">
        <v>3</v>
      </c>
      <c r="K460" t="s">
        <v>668</v>
      </c>
      <c r="L460">
        <v>1191</v>
      </c>
      <c r="N460">
        <v>1013</v>
      </c>
      <c r="O460" t="s">
        <v>474</v>
      </c>
      <c r="P460" t="s">
        <v>474</v>
      </c>
      <c r="Q460">
        <v>1</v>
      </c>
      <c r="W460">
        <v>0</v>
      </c>
      <c r="X460">
        <v>-719309759</v>
      </c>
      <c r="Y460">
        <v>1.9549999999999998</v>
      </c>
      <c r="AA460">
        <v>0</v>
      </c>
      <c r="AB460">
        <v>0</v>
      </c>
      <c r="AC460">
        <v>0</v>
      </c>
      <c r="AD460">
        <v>45.63</v>
      </c>
      <c r="AE460">
        <v>0</v>
      </c>
      <c r="AF460">
        <v>0</v>
      </c>
      <c r="AG460">
        <v>0</v>
      </c>
      <c r="AH460">
        <v>8.86</v>
      </c>
      <c r="AI460">
        <v>1</v>
      </c>
      <c r="AJ460">
        <v>1</v>
      </c>
      <c r="AK460">
        <v>1</v>
      </c>
      <c r="AL460">
        <v>5.15</v>
      </c>
      <c r="AN460">
        <v>0</v>
      </c>
      <c r="AO460">
        <v>1</v>
      </c>
      <c r="AP460">
        <v>1</v>
      </c>
      <c r="AQ460">
        <v>0</v>
      </c>
      <c r="AR460">
        <v>0</v>
      </c>
      <c r="AS460" t="s">
        <v>3</v>
      </c>
      <c r="AT460">
        <v>1.7</v>
      </c>
      <c r="AU460" t="s">
        <v>18</v>
      </c>
      <c r="AV460">
        <v>1</v>
      </c>
      <c r="AW460">
        <v>2</v>
      </c>
      <c r="AX460">
        <v>39613172</v>
      </c>
      <c r="AY460">
        <v>1</v>
      </c>
      <c r="AZ460">
        <v>0</v>
      </c>
      <c r="BA460">
        <v>445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Y460*Source!I177</f>
        <v>1.9549999999999998</v>
      </c>
      <c r="CY460">
        <f>AD460</f>
        <v>45.63</v>
      </c>
      <c r="CZ460">
        <f>AH460</f>
        <v>8.86</v>
      </c>
      <c r="DA460">
        <f>AL460</f>
        <v>5.15</v>
      </c>
      <c r="DB460">
        <v>0</v>
      </c>
    </row>
    <row r="461" spans="1:106" x14ac:dyDescent="0.2">
      <c r="A461">
        <f>ROW(Source!A177)</f>
        <v>177</v>
      </c>
      <c r="B461">
        <v>39612629</v>
      </c>
      <c r="C461">
        <v>39613164</v>
      </c>
      <c r="D461">
        <v>37064876</v>
      </c>
      <c r="E461">
        <v>1</v>
      </c>
      <c r="F461">
        <v>1</v>
      </c>
      <c r="G461">
        <v>1</v>
      </c>
      <c r="H461">
        <v>1</v>
      </c>
      <c r="I461" t="s">
        <v>479</v>
      </c>
      <c r="J461" t="s">
        <v>3</v>
      </c>
      <c r="K461" t="s">
        <v>480</v>
      </c>
      <c r="L461">
        <v>1191</v>
      </c>
      <c r="N461">
        <v>1013</v>
      </c>
      <c r="O461" t="s">
        <v>474</v>
      </c>
      <c r="P461" t="s">
        <v>474</v>
      </c>
      <c r="Q461">
        <v>1</v>
      </c>
      <c r="W461">
        <v>0</v>
      </c>
      <c r="X461">
        <v>-1417349443</v>
      </c>
      <c r="Y461">
        <v>0.03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1</v>
      </c>
      <c r="AJ461">
        <v>1</v>
      </c>
      <c r="AK461">
        <v>5.15</v>
      </c>
      <c r="AL461">
        <v>1</v>
      </c>
      <c r="AN461">
        <v>0</v>
      </c>
      <c r="AO461">
        <v>1</v>
      </c>
      <c r="AP461">
        <v>0</v>
      </c>
      <c r="AQ461">
        <v>0</v>
      </c>
      <c r="AR461">
        <v>0</v>
      </c>
      <c r="AS461" t="s">
        <v>3</v>
      </c>
      <c r="AT461">
        <v>0.03</v>
      </c>
      <c r="AU461" t="s">
        <v>3</v>
      </c>
      <c r="AV461">
        <v>2</v>
      </c>
      <c r="AW461">
        <v>2</v>
      </c>
      <c r="AX461">
        <v>39613173</v>
      </c>
      <c r="AY461">
        <v>1</v>
      </c>
      <c r="AZ461">
        <v>2048</v>
      </c>
      <c r="BA461">
        <v>446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Y461*Source!I177</f>
        <v>0.03</v>
      </c>
      <c r="CY461">
        <f>AD461</f>
        <v>0</v>
      </c>
      <c r="CZ461">
        <f>AH461</f>
        <v>0</v>
      </c>
      <c r="DA461">
        <f>AL461</f>
        <v>1</v>
      </c>
      <c r="DB461">
        <v>0</v>
      </c>
    </row>
    <row r="462" spans="1:106" x14ac:dyDescent="0.2">
      <c r="A462">
        <f>ROW(Source!A177)</f>
        <v>177</v>
      </c>
      <c r="B462">
        <v>39612629</v>
      </c>
      <c r="C462">
        <v>39613164</v>
      </c>
      <c r="D462">
        <v>36883554</v>
      </c>
      <c r="E462">
        <v>1</v>
      </c>
      <c r="F462">
        <v>1</v>
      </c>
      <c r="G462">
        <v>1</v>
      </c>
      <c r="H462">
        <v>2</v>
      </c>
      <c r="I462" t="s">
        <v>504</v>
      </c>
      <c r="J462" t="s">
        <v>505</v>
      </c>
      <c r="K462" t="s">
        <v>506</v>
      </c>
      <c r="L462">
        <v>1368</v>
      </c>
      <c r="N462">
        <v>1011</v>
      </c>
      <c r="O462" t="s">
        <v>484</v>
      </c>
      <c r="P462" t="s">
        <v>484</v>
      </c>
      <c r="Q462">
        <v>1</v>
      </c>
      <c r="W462">
        <v>0</v>
      </c>
      <c r="X462">
        <v>1372534845</v>
      </c>
      <c r="Y462">
        <v>3.7499999999999999E-2</v>
      </c>
      <c r="AA462">
        <v>0</v>
      </c>
      <c r="AB462">
        <v>338.41</v>
      </c>
      <c r="AC462">
        <v>11.6</v>
      </c>
      <c r="AD462">
        <v>0</v>
      </c>
      <c r="AE462">
        <v>0</v>
      </c>
      <c r="AF462">
        <v>65.709999999999994</v>
      </c>
      <c r="AG462">
        <v>11.6</v>
      </c>
      <c r="AH462">
        <v>0</v>
      </c>
      <c r="AI462">
        <v>1</v>
      </c>
      <c r="AJ462">
        <v>5.15</v>
      </c>
      <c r="AK462">
        <v>1</v>
      </c>
      <c r="AL462">
        <v>1</v>
      </c>
      <c r="AN462">
        <v>0</v>
      </c>
      <c r="AO462">
        <v>1</v>
      </c>
      <c r="AP462">
        <v>1</v>
      </c>
      <c r="AQ462">
        <v>0</v>
      </c>
      <c r="AR462">
        <v>0</v>
      </c>
      <c r="AS462" t="s">
        <v>3</v>
      </c>
      <c r="AT462">
        <v>0.03</v>
      </c>
      <c r="AU462" t="s">
        <v>17</v>
      </c>
      <c r="AV462">
        <v>0</v>
      </c>
      <c r="AW462">
        <v>2</v>
      </c>
      <c r="AX462">
        <v>39613174</v>
      </c>
      <c r="AY462">
        <v>1</v>
      </c>
      <c r="AZ462">
        <v>0</v>
      </c>
      <c r="BA462">
        <v>447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Y462*Source!I177</f>
        <v>3.7499999999999999E-2</v>
      </c>
      <c r="CY462">
        <f>AB462</f>
        <v>338.41</v>
      </c>
      <c r="CZ462">
        <f>AF462</f>
        <v>65.709999999999994</v>
      </c>
      <c r="DA462">
        <f>AJ462</f>
        <v>5.15</v>
      </c>
      <c r="DB462">
        <v>0</v>
      </c>
    </row>
    <row r="463" spans="1:106" x14ac:dyDescent="0.2">
      <c r="A463">
        <f>ROW(Source!A177)</f>
        <v>177</v>
      </c>
      <c r="B463">
        <v>39612629</v>
      </c>
      <c r="C463">
        <v>39613164</v>
      </c>
      <c r="D463">
        <v>36804430</v>
      </c>
      <c r="E463">
        <v>1</v>
      </c>
      <c r="F463">
        <v>1</v>
      </c>
      <c r="G463">
        <v>1</v>
      </c>
      <c r="H463">
        <v>3</v>
      </c>
      <c r="I463" t="s">
        <v>669</v>
      </c>
      <c r="J463" t="s">
        <v>670</v>
      </c>
      <c r="K463" t="s">
        <v>671</v>
      </c>
      <c r="L463">
        <v>1348</v>
      </c>
      <c r="N463">
        <v>1009</v>
      </c>
      <c r="O463" t="s">
        <v>104</v>
      </c>
      <c r="P463" t="s">
        <v>104</v>
      </c>
      <c r="Q463">
        <v>1000</v>
      </c>
      <c r="W463">
        <v>0</v>
      </c>
      <c r="X463">
        <v>-405065451</v>
      </c>
      <c r="Y463">
        <v>1.5E-3</v>
      </c>
      <c r="AA463">
        <v>76374.5</v>
      </c>
      <c r="AB463">
        <v>0</v>
      </c>
      <c r="AC463">
        <v>0</v>
      </c>
      <c r="AD463">
        <v>0</v>
      </c>
      <c r="AE463">
        <v>14830</v>
      </c>
      <c r="AF463">
        <v>0</v>
      </c>
      <c r="AG463">
        <v>0</v>
      </c>
      <c r="AH463">
        <v>0</v>
      </c>
      <c r="AI463">
        <v>5.15</v>
      </c>
      <c r="AJ463">
        <v>1</v>
      </c>
      <c r="AK463">
        <v>1</v>
      </c>
      <c r="AL463">
        <v>1</v>
      </c>
      <c r="AN463">
        <v>0</v>
      </c>
      <c r="AO463">
        <v>1</v>
      </c>
      <c r="AP463">
        <v>0</v>
      </c>
      <c r="AQ463">
        <v>0</v>
      </c>
      <c r="AR463">
        <v>0</v>
      </c>
      <c r="AS463" t="s">
        <v>3</v>
      </c>
      <c r="AT463">
        <v>1.5E-3</v>
      </c>
      <c r="AU463" t="s">
        <v>3</v>
      </c>
      <c r="AV463">
        <v>0</v>
      </c>
      <c r="AW463">
        <v>2</v>
      </c>
      <c r="AX463">
        <v>39613175</v>
      </c>
      <c r="AY463">
        <v>1</v>
      </c>
      <c r="AZ463">
        <v>0</v>
      </c>
      <c r="BA463">
        <v>448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Y463*Source!I177</f>
        <v>1.5E-3</v>
      </c>
      <c r="CY463">
        <f>AA463</f>
        <v>76374.5</v>
      </c>
      <c r="CZ463">
        <f>AE463</f>
        <v>14830</v>
      </c>
      <c r="DA463">
        <f>AI463</f>
        <v>5.15</v>
      </c>
      <c r="DB463">
        <v>0</v>
      </c>
    </row>
    <row r="464" spans="1:106" x14ac:dyDescent="0.2">
      <c r="A464">
        <f>ROW(Source!A177)</f>
        <v>177</v>
      </c>
      <c r="B464">
        <v>39612629</v>
      </c>
      <c r="C464">
        <v>39613164</v>
      </c>
      <c r="D464">
        <v>36805330</v>
      </c>
      <c r="E464">
        <v>1</v>
      </c>
      <c r="F464">
        <v>1</v>
      </c>
      <c r="G464">
        <v>1</v>
      </c>
      <c r="H464">
        <v>3</v>
      </c>
      <c r="I464" t="s">
        <v>672</v>
      </c>
      <c r="J464" t="s">
        <v>673</v>
      </c>
      <c r="K464" t="s">
        <v>674</v>
      </c>
      <c r="L464">
        <v>1346</v>
      </c>
      <c r="N464">
        <v>1009</v>
      </c>
      <c r="O464" t="s">
        <v>584</v>
      </c>
      <c r="P464" t="s">
        <v>584</v>
      </c>
      <c r="Q464">
        <v>1</v>
      </c>
      <c r="W464">
        <v>0</v>
      </c>
      <c r="X464">
        <v>-731615568</v>
      </c>
      <c r="Y464">
        <v>0.1</v>
      </c>
      <c r="AA464">
        <v>118.91</v>
      </c>
      <c r="AB464">
        <v>0</v>
      </c>
      <c r="AC464">
        <v>0</v>
      </c>
      <c r="AD464">
        <v>0</v>
      </c>
      <c r="AE464">
        <v>23.09</v>
      </c>
      <c r="AF464">
        <v>0</v>
      </c>
      <c r="AG464">
        <v>0</v>
      </c>
      <c r="AH464">
        <v>0</v>
      </c>
      <c r="AI464">
        <v>5.15</v>
      </c>
      <c r="AJ464">
        <v>1</v>
      </c>
      <c r="AK464">
        <v>1</v>
      </c>
      <c r="AL464">
        <v>1</v>
      </c>
      <c r="AN464">
        <v>0</v>
      </c>
      <c r="AO464">
        <v>1</v>
      </c>
      <c r="AP464">
        <v>0</v>
      </c>
      <c r="AQ464">
        <v>0</v>
      </c>
      <c r="AR464">
        <v>0</v>
      </c>
      <c r="AS464" t="s">
        <v>3</v>
      </c>
      <c r="AT464">
        <v>0.1</v>
      </c>
      <c r="AU464" t="s">
        <v>3</v>
      </c>
      <c r="AV464">
        <v>0</v>
      </c>
      <c r="AW464">
        <v>2</v>
      </c>
      <c r="AX464">
        <v>39613176</v>
      </c>
      <c r="AY464">
        <v>1</v>
      </c>
      <c r="AZ464">
        <v>0</v>
      </c>
      <c r="BA464">
        <v>449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Y464*Source!I177</f>
        <v>0.1</v>
      </c>
      <c r="CY464">
        <f>AA464</f>
        <v>118.91</v>
      </c>
      <c r="CZ464">
        <f>AE464</f>
        <v>23.09</v>
      </c>
      <c r="DA464">
        <f>AI464</f>
        <v>5.15</v>
      </c>
      <c r="DB464">
        <v>0</v>
      </c>
    </row>
    <row r="465" spans="1:106" x14ac:dyDescent="0.2">
      <c r="A465">
        <f>ROW(Source!A177)</f>
        <v>177</v>
      </c>
      <c r="B465">
        <v>39612629</v>
      </c>
      <c r="C465">
        <v>39613164</v>
      </c>
      <c r="D465">
        <v>36844137</v>
      </c>
      <c r="E465">
        <v>1</v>
      </c>
      <c r="F465">
        <v>1</v>
      </c>
      <c r="G465">
        <v>1</v>
      </c>
      <c r="H465">
        <v>3</v>
      </c>
      <c r="I465" t="s">
        <v>301</v>
      </c>
      <c r="J465" t="s">
        <v>303</v>
      </c>
      <c r="K465" t="s">
        <v>302</v>
      </c>
      <c r="L465">
        <v>1354</v>
      </c>
      <c r="N465">
        <v>1010</v>
      </c>
      <c r="O465" t="s">
        <v>99</v>
      </c>
      <c r="P465" t="s">
        <v>99</v>
      </c>
      <c r="Q465">
        <v>1</v>
      </c>
      <c r="W465">
        <v>0</v>
      </c>
      <c r="X465">
        <v>-1419640300</v>
      </c>
      <c r="Y465">
        <v>1</v>
      </c>
      <c r="AA465">
        <v>16301.96</v>
      </c>
      <c r="AB465">
        <v>0</v>
      </c>
      <c r="AC465">
        <v>0</v>
      </c>
      <c r="AD465">
        <v>0</v>
      </c>
      <c r="AE465">
        <v>3165.43</v>
      </c>
      <c r="AF465">
        <v>0</v>
      </c>
      <c r="AG465">
        <v>0</v>
      </c>
      <c r="AH465">
        <v>0</v>
      </c>
      <c r="AI465">
        <v>5.15</v>
      </c>
      <c r="AJ465">
        <v>1</v>
      </c>
      <c r="AK465">
        <v>1</v>
      </c>
      <c r="AL465">
        <v>1</v>
      </c>
      <c r="AN465">
        <v>0</v>
      </c>
      <c r="AO465">
        <v>0</v>
      </c>
      <c r="AP465">
        <v>0</v>
      </c>
      <c r="AQ465">
        <v>0</v>
      </c>
      <c r="AR465">
        <v>0</v>
      </c>
      <c r="AS465" t="s">
        <v>3</v>
      </c>
      <c r="AT465">
        <v>1</v>
      </c>
      <c r="AU465" t="s">
        <v>3</v>
      </c>
      <c r="AV465">
        <v>0</v>
      </c>
      <c r="AW465">
        <v>1</v>
      </c>
      <c r="AX465">
        <v>-1</v>
      </c>
      <c r="AY465">
        <v>0</v>
      </c>
      <c r="AZ465">
        <v>0</v>
      </c>
      <c r="BA465" t="s">
        <v>3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Y465*Source!I177</f>
        <v>1</v>
      </c>
      <c r="CY465">
        <f>AA465</f>
        <v>16301.96</v>
      </c>
      <c r="CZ465">
        <f>AE465</f>
        <v>3165.43</v>
      </c>
      <c r="DA465">
        <f>AI465</f>
        <v>5.15</v>
      </c>
      <c r="DB465">
        <v>0</v>
      </c>
    </row>
    <row r="466" spans="1:106" x14ac:dyDescent="0.2">
      <c r="A466">
        <f>ROW(Source!A177)</f>
        <v>177</v>
      </c>
      <c r="B466">
        <v>39612629</v>
      </c>
      <c r="C466">
        <v>39613164</v>
      </c>
      <c r="D466">
        <v>36796080</v>
      </c>
      <c r="E466">
        <v>17</v>
      </c>
      <c r="F466">
        <v>1</v>
      </c>
      <c r="G466">
        <v>1</v>
      </c>
      <c r="H466">
        <v>3</v>
      </c>
      <c r="I466" t="s">
        <v>298</v>
      </c>
      <c r="J466" t="s">
        <v>3</v>
      </c>
      <c r="K466" t="s">
        <v>299</v>
      </c>
      <c r="L466">
        <v>1354</v>
      </c>
      <c r="N466">
        <v>1010</v>
      </c>
      <c r="O466" t="s">
        <v>99</v>
      </c>
      <c r="P466" t="s">
        <v>99</v>
      </c>
      <c r="Q466">
        <v>1</v>
      </c>
      <c r="W466">
        <v>0</v>
      </c>
      <c r="X466">
        <v>730654699</v>
      </c>
      <c r="Y466">
        <v>1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5.15</v>
      </c>
      <c r="AJ466">
        <v>1</v>
      </c>
      <c r="AK466">
        <v>1</v>
      </c>
      <c r="AL466">
        <v>1</v>
      </c>
      <c r="AN466">
        <v>0</v>
      </c>
      <c r="AO466">
        <v>0</v>
      </c>
      <c r="AP466">
        <v>0</v>
      </c>
      <c r="AQ466">
        <v>0</v>
      </c>
      <c r="AR466">
        <v>0</v>
      </c>
      <c r="AS466" t="s">
        <v>3</v>
      </c>
      <c r="AT466">
        <v>1</v>
      </c>
      <c r="AU466" t="s">
        <v>3</v>
      </c>
      <c r="AV466">
        <v>0</v>
      </c>
      <c r="AW466">
        <v>2</v>
      </c>
      <c r="AX466">
        <v>39613177</v>
      </c>
      <c r="AY466">
        <v>1</v>
      </c>
      <c r="AZ466">
        <v>0</v>
      </c>
      <c r="BA466">
        <v>450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Y466*Source!I177</f>
        <v>1</v>
      </c>
      <c r="CY466">
        <f>AA466</f>
        <v>0</v>
      </c>
      <c r="CZ466">
        <f>AE466</f>
        <v>0</v>
      </c>
      <c r="DA466">
        <f>AI466</f>
        <v>5.15</v>
      </c>
      <c r="DB466">
        <v>0</v>
      </c>
    </row>
    <row r="467" spans="1:106" x14ac:dyDescent="0.2">
      <c r="A467">
        <f>ROW(Source!A182)</f>
        <v>182</v>
      </c>
      <c r="B467">
        <v>39612628</v>
      </c>
      <c r="C467">
        <v>39613180</v>
      </c>
      <c r="D467">
        <v>37064928</v>
      </c>
      <c r="E467">
        <v>1</v>
      </c>
      <c r="F467">
        <v>1</v>
      </c>
      <c r="G467">
        <v>1</v>
      </c>
      <c r="H467">
        <v>1</v>
      </c>
      <c r="I467" t="s">
        <v>507</v>
      </c>
      <c r="J467" t="s">
        <v>3</v>
      </c>
      <c r="K467" t="s">
        <v>508</v>
      </c>
      <c r="L467">
        <v>1191</v>
      </c>
      <c r="N467">
        <v>1013</v>
      </c>
      <c r="O467" t="s">
        <v>474</v>
      </c>
      <c r="P467" t="s">
        <v>474</v>
      </c>
      <c r="Q467">
        <v>1</v>
      </c>
      <c r="W467">
        <v>0</v>
      </c>
      <c r="X467">
        <v>145020957</v>
      </c>
      <c r="Y467">
        <v>1.6904999999999999</v>
      </c>
      <c r="AA467">
        <v>0</v>
      </c>
      <c r="AB467">
        <v>0</v>
      </c>
      <c r="AC467">
        <v>0</v>
      </c>
      <c r="AD467">
        <v>9.07</v>
      </c>
      <c r="AE467">
        <v>0</v>
      </c>
      <c r="AF467">
        <v>0</v>
      </c>
      <c r="AG467">
        <v>0</v>
      </c>
      <c r="AH467">
        <v>9.07</v>
      </c>
      <c r="AI467">
        <v>1</v>
      </c>
      <c r="AJ467">
        <v>1</v>
      </c>
      <c r="AK467">
        <v>1</v>
      </c>
      <c r="AL467">
        <v>1</v>
      </c>
      <c r="AN467">
        <v>0</v>
      </c>
      <c r="AO467">
        <v>1</v>
      </c>
      <c r="AP467">
        <v>1</v>
      </c>
      <c r="AQ467">
        <v>0</v>
      </c>
      <c r="AR467">
        <v>0</v>
      </c>
      <c r="AS467" t="s">
        <v>3</v>
      </c>
      <c r="AT467">
        <v>1.47</v>
      </c>
      <c r="AU467" t="s">
        <v>18</v>
      </c>
      <c r="AV467">
        <v>1</v>
      </c>
      <c r="AW467">
        <v>2</v>
      </c>
      <c r="AX467">
        <v>39613189</v>
      </c>
      <c r="AY467">
        <v>1</v>
      </c>
      <c r="AZ467">
        <v>0</v>
      </c>
      <c r="BA467">
        <v>451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Y467*Source!I182</f>
        <v>10.142999999999999</v>
      </c>
      <c r="CY467">
        <f>AD467</f>
        <v>9.07</v>
      </c>
      <c r="CZ467">
        <f>AH467</f>
        <v>9.07</v>
      </c>
      <c r="DA467">
        <f>AL467</f>
        <v>1</v>
      </c>
      <c r="DB467">
        <v>0</v>
      </c>
    </row>
    <row r="468" spans="1:106" x14ac:dyDescent="0.2">
      <c r="A468">
        <f>ROW(Source!A182)</f>
        <v>182</v>
      </c>
      <c r="B468">
        <v>39612628</v>
      </c>
      <c r="C468">
        <v>39613180</v>
      </c>
      <c r="D468">
        <v>37064876</v>
      </c>
      <c r="E468">
        <v>1</v>
      </c>
      <c r="F468">
        <v>1</v>
      </c>
      <c r="G468">
        <v>1</v>
      </c>
      <c r="H468">
        <v>1</v>
      </c>
      <c r="I468" t="s">
        <v>479</v>
      </c>
      <c r="J468" t="s">
        <v>3</v>
      </c>
      <c r="K468" t="s">
        <v>480</v>
      </c>
      <c r="L468">
        <v>1191</v>
      </c>
      <c r="N468">
        <v>1013</v>
      </c>
      <c r="O468" t="s">
        <v>474</v>
      </c>
      <c r="P468" t="s">
        <v>474</v>
      </c>
      <c r="Q468">
        <v>1</v>
      </c>
      <c r="W468">
        <v>0</v>
      </c>
      <c r="X468">
        <v>-1417349443</v>
      </c>
      <c r="Y468">
        <v>0.01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1</v>
      </c>
      <c r="AJ468">
        <v>1</v>
      </c>
      <c r="AK468">
        <v>1</v>
      </c>
      <c r="AL468">
        <v>1</v>
      </c>
      <c r="AN468">
        <v>0</v>
      </c>
      <c r="AO468">
        <v>1</v>
      </c>
      <c r="AP468">
        <v>0</v>
      </c>
      <c r="AQ468">
        <v>0</v>
      </c>
      <c r="AR468">
        <v>0</v>
      </c>
      <c r="AS468" t="s">
        <v>3</v>
      </c>
      <c r="AT468">
        <v>0.01</v>
      </c>
      <c r="AU468" t="s">
        <v>3</v>
      </c>
      <c r="AV468">
        <v>2</v>
      </c>
      <c r="AW468">
        <v>2</v>
      </c>
      <c r="AX468">
        <v>39613190</v>
      </c>
      <c r="AY468">
        <v>1</v>
      </c>
      <c r="AZ468">
        <v>2048</v>
      </c>
      <c r="BA468">
        <v>452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Y468*Source!I182</f>
        <v>0.06</v>
      </c>
      <c r="CY468">
        <f>AD468</f>
        <v>0</v>
      </c>
      <c r="CZ468">
        <f>AH468</f>
        <v>0</v>
      </c>
      <c r="DA468">
        <f>AL468</f>
        <v>1</v>
      </c>
      <c r="DB468">
        <v>0</v>
      </c>
    </row>
    <row r="469" spans="1:106" x14ac:dyDescent="0.2">
      <c r="A469">
        <f>ROW(Source!A182)</f>
        <v>182</v>
      </c>
      <c r="B469">
        <v>39612628</v>
      </c>
      <c r="C469">
        <v>39613180</v>
      </c>
      <c r="D469">
        <v>36883554</v>
      </c>
      <c r="E469">
        <v>1</v>
      </c>
      <c r="F469">
        <v>1</v>
      </c>
      <c r="G469">
        <v>1</v>
      </c>
      <c r="H469">
        <v>2</v>
      </c>
      <c r="I469" t="s">
        <v>504</v>
      </c>
      <c r="J469" t="s">
        <v>505</v>
      </c>
      <c r="K469" t="s">
        <v>506</v>
      </c>
      <c r="L469">
        <v>1368</v>
      </c>
      <c r="N469">
        <v>1011</v>
      </c>
      <c r="O469" t="s">
        <v>484</v>
      </c>
      <c r="P469" t="s">
        <v>484</v>
      </c>
      <c r="Q469">
        <v>1</v>
      </c>
      <c r="W469">
        <v>0</v>
      </c>
      <c r="X469">
        <v>1372534845</v>
      </c>
      <c r="Y469">
        <v>1.2500000000000001E-2</v>
      </c>
      <c r="AA469">
        <v>0</v>
      </c>
      <c r="AB469">
        <v>65.709999999999994</v>
      </c>
      <c r="AC469">
        <v>11.6</v>
      </c>
      <c r="AD469">
        <v>0</v>
      </c>
      <c r="AE469">
        <v>0</v>
      </c>
      <c r="AF469">
        <v>65.709999999999994</v>
      </c>
      <c r="AG469">
        <v>11.6</v>
      </c>
      <c r="AH469">
        <v>0</v>
      </c>
      <c r="AI469">
        <v>1</v>
      </c>
      <c r="AJ469">
        <v>1</v>
      </c>
      <c r="AK469">
        <v>1</v>
      </c>
      <c r="AL469">
        <v>1</v>
      </c>
      <c r="AN469">
        <v>0</v>
      </c>
      <c r="AO469">
        <v>1</v>
      </c>
      <c r="AP469">
        <v>1</v>
      </c>
      <c r="AQ469">
        <v>0</v>
      </c>
      <c r="AR469">
        <v>0</v>
      </c>
      <c r="AS469" t="s">
        <v>3</v>
      </c>
      <c r="AT469">
        <v>0.01</v>
      </c>
      <c r="AU469" t="s">
        <v>17</v>
      </c>
      <c r="AV469">
        <v>0</v>
      </c>
      <c r="AW469">
        <v>2</v>
      </c>
      <c r="AX469">
        <v>39613191</v>
      </c>
      <c r="AY469">
        <v>1</v>
      </c>
      <c r="AZ469">
        <v>0</v>
      </c>
      <c r="BA469">
        <v>453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Y469*Source!I182</f>
        <v>7.5000000000000011E-2</v>
      </c>
      <c r="CY469">
        <f>AB469</f>
        <v>65.709999999999994</v>
      </c>
      <c r="CZ469">
        <f>AF469</f>
        <v>65.709999999999994</v>
      </c>
      <c r="DA469">
        <f>AJ469</f>
        <v>1</v>
      </c>
      <c r="DB469">
        <v>0</v>
      </c>
    </row>
    <row r="470" spans="1:106" x14ac:dyDescent="0.2">
      <c r="A470">
        <f>ROW(Source!A182)</f>
        <v>182</v>
      </c>
      <c r="B470">
        <v>39612628</v>
      </c>
      <c r="C470">
        <v>39613180</v>
      </c>
      <c r="D470">
        <v>36883858</v>
      </c>
      <c r="E470">
        <v>1</v>
      </c>
      <c r="F470">
        <v>1</v>
      </c>
      <c r="G470">
        <v>1</v>
      </c>
      <c r="H470">
        <v>2</v>
      </c>
      <c r="I470" t="s">
        <v>627</v>
      </c>
      <c r="J470" t="s">
        <v>628</v>
      </c>
      <c r="K470" t="s">
        <v>629</v>
      </c>
      <c r="L470">
        <v>1368</v>
      </c>
      <c r="N470">
        <v>1011</v>
      </c>
      <c r="O470" t="s">
        <v>484</v>
      </c>
      <c r="P470" t="s">
        <v>484</v>
      </c>
      <c r="Q470">
        <v>1</v>
      </c>
      <c r="W470">
        <v>0</v>
      </c>
      <c r="X470">
        <v>-353815937</v>
      </c>
      <c r="Y470">
        <v>0.4375</v>
      </c>
      <c r="AA470">
        <v>0</v>
      </c>
      <c r="AB470">
        <v>8.1</v>
      </c>
      <c r="AC470">
        <v>0</v>
      </c>
      <c r="AD470">
        <v>0</v>
      </c>
      <c r="AE470">
        <v>0</v>
      </c>
      <c r="AF470">
        <v>8.1</v>
      </c>
      <c r="AG470">
        <v>0</v>
      </c>
      <c r="AH470">
        <v>0</v>
      </c>
      <c r="AI470">
        <v>1</v>
      </c>
      <c r="AJ470">
        <v>1</v>
      </c>
      <c r="AK470">
        <v>1</v>
      </c>
      <c r="AL470">
        <v>1</v>
      </c>
      <c r="AN470">
        <v>0</v>
      </c>
      <c r="AO470">
        <v>1</v>
      </c>
      <c r="AP470">
        <v>1</v>
      </c>
      <c r="AQ470">
        <v>0</v>
      </c>
      <c r="AR470">
        <v>0</v>
      </c>
      <c r="AS470" t="s">
        <v>3</v>
      </c>
      <c r="AT470">
        <v>0.35</v>
      </c>
      <c r="AU470" t="s">
        <v>17</v>
      </c>
      <c r="AV470">
        <v>0</v>
      </c>
      <c r="AW470">
        <v>2</v>
      </c>
      <c r="AX470">
        <v>39613192</v>
      </c>
      <c r="AY470">
        <v>1</v>
      </c>
      <c r="AZ470">
        <v>0</v>
      </c>
      <c r="BA470">
        <v>454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Y470*Source!I182</f>
        <v>2.625</v>
      </c>
      <c r="CY470">
        <f>AB470</f>
        <v>8.1</v>
      </c>
      <c r="CZ470">
        <f>AF470</f>
        <v>8.1</v>
      </c>
      <c r="DA470">
        <f>AJ470</f>
        <v>1</v>
      </c>
      <c r="DB470">
        <v>0</v>
      </c>
    </row>
    <row r="471" spans="1:106" x14ac:dyDescent="0.2">
      <c r="A471">
        <f>ROW(Source!A182)</f>
        <v>182</v>
      </c>
      <c r="B471">
        <v>39612628</v>
      </c>
      <c r="C471">
        <v>39613180</v>
      </c>
      <c r="D471">
        <v>36799773</v>
      </c>
      <c r="E471">
        <v>1</v>
      </c>
      <c r="F471">
        <v>1</v>
      </c>
      <c r="G471">
        <v>1</v>
      </c>
      <c r="H471">
        <v>3</v>
      </c>
      <c r="I471" t="s">
        <v>675</v>
      </c>
      <c r="J471" t="s">
        <v>676</v>
      </c>
      <c r="K471" t="s">
        <v>677</v>
      </c>
      <c r="L471">
        <v>1356</v>
      </c>
      <c r="N471">
        <v>1010</v>
      </c>
      <c r="O471" t="s">
        <v>128</v>
      </c>
      <c r="P471" t="s">
        <v>128</v>
      </c>
      <c r="Q471">
        <v>1000</v>
      </c>
      <c r="W471">
        <v>0</v>
      </c>
      <c r="X471">
        <v>-1705143825</v>
      </c>
      <c r="Y471">
        <v>2E-3</v>
      </c>
      <c r="AA471">
        <v>3450</v>
      </c>
      <c r="AB471">
        <v>0</v>
      </c>
      <c r="AC471">
        <v>0</v>
      </c>
      <c r="AD471">
        <v>0</v>
      </c>
      <c r="AE471">
        <v>3450</v>
      </c>
      <c r="AF471">
        <v>0</v>
      </c>
      <c r="AG471">
        <v>0</v>
      </c>
      <c r="AH471">
        <v>0</v>
      </c>
      <c r="AI471">
        <v>1</v>
      </c>
      <c r="AJ471">
        <v>1</v>
      </c>
      <c r="AK471">
        <v>1</v>
      </c>
      <c r="AL471">
        <v>1</v>
      </c>
      <c r="AN471">
        <v>0</v>
      </c>
      <c r="AO471">
        <v>1</v>
      </c>
      <c r="AP471">
        <v>0</v>
      </c>
      <c r="AQ471">
        <v>0</v>
      </c>
      <c r="AR471">
        <v>0</v>
      </c>
      <c r="AS471" t="s">
        <v>3</v>
      </c>
      <c r="AT471">
        <v>2E-3</v>
      </c>
      <c r="AU471" t="s">
        <v>3</v>
      </c>
      <c r="AV471">
        <v>0</v>
      </c>
      <c r="AW471">
        <v>2</v>
      </c>
      <c r="AX471">
        <v>39613193</v>
      </c>
      <c r="AY471">
        <v>1</v>
      </c>
      <c r="AZ471">
        <v>0</v>
      </c>
      <c r="BA471">
        <v>455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Y471*Source!I182</f>
        <v>1.2E-2</v>
      </c>
      <c r="CY471">
        <f>AA471</f>
        <v>3450</v>
      </c>
      <c r="CZ471">
        <f>AE471</f>
        <v>3450</v>
      </c>
      <c r="DA471">
        <f>AI471</f>
        <v>1</v>
      </c>
      <c r="DB471">
        <v>0</v>
      </c>
    </row>
    <row r="472" spans="1:106" x14ac:dyDescent="0.2">
      <c r="A472">
        <f>ROW(Source!A182)</f>
        <v>182</v>
      </c>
      <c r="B472">
        <v>39612628</v>
      </c>
      <c r="C472">
        <v>39613180</v>
      </c>
      <c r="D472">
        <v>36803269</v>
      </c>
      <c r="E472">
        <v>1</v>
      </c>
      <c r="F472">
        <v>1</v>
      </c>
      <c r="G472">
        <v>1</v>
      </c>
      <c r="H472">
        <v>3</v>
      </c>
      <c r="I472" t="s">
        <v>630</v>
      </c>
      <c r="J472" t="s">
        <v>631</v>
      </c>
      <c r="K472" t="s">
        <v>632</v>
      </c>
      <c r="L472">
        <v>1348</v>
      </c>
      <c r="N472">
        <v>1009</v>
      </c>
      <c r="O472" t="s">
        <v>104</v>
      </c>
      <c r="P472" t="s">
        <v>104</v>
      </c>
      <c r="Q472">
        <v>1000</v>
      </c>
      <c r="W472">
        <v>0</v>
      </c>
      <c r="X472">
        <v>-1068056325</v>
      </c>
      <c r="Y472">
        <v>1.3999999999999999E-4</v>
      </c>
      <c r="AA472">
        <v>10362</v>
      </c>
      <c r="AB472">
        <v>0</v>
      </c>
      <c r="AC472">
        <v>0</v>
      </c>
      <c r="AD472">
        <v>0</v>
      </c>
      <c r="AE472">
        <v>10362</v>
      </c>
      <c r="AF472">
        <v>0</v>
      </c>
      <c r="AG472">
        <v>0</v>
      </c>
      <c r="AH472">
        <v>0</v>
      </c>
      <c r="AI472">
        <v>1</v>
      </c>
      <c r="AJ472">
        <v>1</v>
      </c>
      <c r="AK472">
        <v>1</v>
      </c>
      <c r="AL472">
        <v>1</v>
      </c>
      <c r="AN472">
        <v>0</v>
      </c>
      <c r="AO472">
        <v>1</v>
      </c>
      <c r="AP472">
        <v>0</v>
      </c>
      <c r="AQ472">
        <v>0</v>
      </c>
      <c r="AR472">
        <v>0</v>
      </c>
      <c r="AS472" t="s">
        <v>3</v>
      </c>
      <c r="AT472">
        <v>1.3999999999999999E-4</v>
      </c>
      <c r="AU472" t="s">
        <v>3</v>
      </c>
      <c r="AV472">
        <v>0</v>
      </c>
      <c r="AW472">
        <v>2</v>
      </c>
      <c r="AX472">
        <v>39613194</v>
      </c>
      <c r="AY472">
        <v>1</v>
      </c>
      <c r="AZ472">
        <v>0</v>
      </c>
      <c r="BA472">
        <v>456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Y472*Source!I182</f>
        <v>8.3999999999999993E-4</v>
      </c>
      <c r="CY472">
        <f>AA472</f>
        <v>10362</v>
      </c>
      <c r="CZ472">
        <f>AE472</f>
        <v>10362</v>
      </c>
      <c r="DA472">
        <f>AI472</f>
        <v>1</v>
      </c>
      <c r="DB472">
        <v>0</v>
      </c>
    </row>
    <row r="473" spans="1:106" x14ac:dyDescent="0.2">
      <c r="A473">
        <f>ROW(Source!A182)</f>
        <v>182</v>
      </c>
      <c r="B473">
        <v>39612628</v>
      </c>
      <c r="C473">
        <v>39613180</v>
      </c>
      <c r="D473">
        <v>36804429</v>
      </c>
      <c r="E473">
        <v>1</v>
      </c>
      <c r="F473">
        <v>1</v>
      </c>
      <c r="G473">
        <v>1</v>
      </c>
      <c r="H473">
        <v>3</v>
      </c>
      <c r="I473" t="s">
        <v>678</v>
      </c>
      <c r="J473" t="s">
        <v>679</v>
      </c>
      <c r="K473" t="s">
        <v>680</v>
      </c>
      <c r="L473">
        <v>1348</v>
      </c>
      <c r="N473">
        <v>1009</v>
      </c>
      <c r="O473" t="s">
        <v>104</v>
      </c>
      <c r="P473" t="s">
        <v>104</v>
      </c>
      <c r="Q473">
        <v>1000</v>
      </c>
      <c r="W473">
        <v>0</v>
      </c>
      <c r="X473">
        <v>56621460</v>
      </c>
      <c r="Y473">
        <v>1.1000000000000001E-3</v>
      </c>
      <c r="AA473">
        <v>15323</v>
      </c>
      <c r="AB473">
        <v>0</v>
      </c>
      <c r="AC473">
        <v>0</v>
      </c>
      <c r="AD473">
        <v>0</v>
      </c>
      <c r="AE473">
        <v>15323</v>
      </c>
      <c r="AF473">
        <v>0</v>
      </c>
      <c r="AG473">
        <v>0</v>
      </c>
      <c r="AH473">
        <v>0</v>
      </c>
      <c r="AI473">
        <v>1</v>
      </c>
      <c r="AJ473">
        <v>1</v>
      </c>
      <c r="AK473">
        <v>1</v>
      </c>
      <c r="AL473">
        <v>1</v>
      </c>
      <c r="AN473">
        <v>0</v>
      </c>
      <c r="AO473">
        <v>1</v>
      </c>
      <c r="AP473">
        <v>0</v>
      </c>
      <c r="AQ473">
        <v>0</v>
      </c>
      <c r="AR473">
        <v>0</v>
      </c>
      <c r="AS473" t="s">
        <v>3</v>
      </c>
      <c r="AT473">
        <v>1.1000000000000001E-3</v>
      </c>
      <c r="AU473" t="s">
        <v>3</v>
      </c>
      <c r="AV473">
        <v>0</v>
      </c>
      <c r="AW473">
        <v>2</v>
      </c>
      <c r="AX473">
        <v>39613195</v>
      </c>
      <c r="AY473">
        <v>1</v>
      </c>
      <c r="AZ473">
        <v>0</v>
      </c>
      <c r="BA473">
        <v>457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Y473*Source!I182</f>
        <v>6.6E-3</v>
      </c>
      <c r="CY473">
        <f>AA473</f>
        <v>15323</v>
      </c>
      <c r="CZ473">
        <f>AE473</f>
        <v>15323</v>
      </c>
      <c r="DA473">
        <f>AI473</f>
        <v>1</v>
      </c>
      <c r="DB473">
        <v>0</v>
      </c>
    </row>
    <row r="474" spans="1:106" x14ac:dyDescent="0.2">
      <c r="A474">
        <f>ROW(Source!A182)</f>
        <v>182</v>
      </c>
      <c r="B474">
        <v>39612628</v>
      </c>
      <c r="C474">
        <v>39613180</v>
      </c>
      <c r="D474">
        <v>36845052</v>
      </c>
      <c r="E474">
        <v>1</v>
      </c>
      <c r="F474">
        <v>1</v>
      </c>
      <c r="G474">
        <v>1</v>
      </c>
      <c r="H474">
        <v>3</v>
      </c>
      <c r="I474" t="s">
        <v>309</v>
      </c>
      <c r="J474" t="s">
        <v>311</v>
      </c>
      <c r="K474" t="s">
        <v>310</v>
      </c>
      <c r="L474">
        <v>1354</v>
      </c>
      <c r="N474">
        <v>1010</v>
      </c>
      <c r="O474" t="s">
        <v>99</v>
      </c>
      <c r="P474" t="s">
        <v>99</v>
      </c>
      <c r="Q474">
        <v>1</v>
      </c>
      <c r="W474">
        <v>0</v>
      </c>
      <c r="X474">
        <v>242382096</v>
      </c>
      <c r="Y474">
        <v>1</v>
      </c>
      <c r="AA474">
        <v>52.25</v>
      </c>
      <c r="AB474">
        <v>0</v>
      </c>
      <c r="AC474">
        <v>0</v>
      </c>
      <c r="AD474">
        <v>0</v>
      </c>
      <c r="AE474">
        <v>52.25</v>
      </c>
      <c r="AF474">
        <v>0</v>
      </c>
      <c r="AG474">
        <v>0</v>
      </c>
      <c r="AH474">
        <v>0</v>
      </c>
      <c r="AI474">
        <v>1</v>
      </c>
      <c r="AJ474">
        <v>1</v>
      </c>
      <c r="AK474">
        <v>1</v>
      </c>
      <c r="AL474">
        <v>1</v>
      </c>
      <c r="AN474">
        <v>0</v>
      </c>
      <c r="AO474">
        <v>0</v>
      </c>
      <c r="AP474">
        <v>0</v>
      </c>
      <c r="AQ474">
        <v>0</v>
      </c>
      <c r="AR474">
        <v>0</v>
      </c>
      <c r="AS474" t="s">
        <v>3</v>
      </c>
      <c r="AT474">
        <v>1</v>
      </c>
      <c r="AU474" t="s">
        <v>3</v>
      </c>
      <c r="AV474">
        <v>0</v>
      </c>
      <c r="AW474">
        <v>1</v>
      </c>
      <c r="AX474">
        <v>-1</v>
      </c>
      <c r="AY474">
        <v>0</v>
      </c>
      <c r="AZ474">
        <v>0</v>
      </c>
      <c r="BA474" t="s">
        <v>3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Y474*Source!I182</f>
        <v>6</v>
      </c>
      <c r="CY474">
        <f>AA474</f>
        <v>52.25</v>
      </c>
      <c r="CZ474">
        <f>AE474</f>
        <v>52.25</v>
      </c>
      <c r="DA474">
        <f>AI474</f>
        <v>1</v>
      </c>
      <c r="DB474">
        <v>0</v>
      </c>
    </row>
    <row r="475" spans="1:106" x14ac:dyDescent="0.2">
      <c r="A475">
        <f>ROW(Source!A183)</f>
        <v>183</v>
      </c>
      <c r="B475">
        <v>39612629</v>
      </c>
      <c r="C475">
        <v>39613180</v>
      </c>
      <c r="D475">
        <v>37064928</v>
      </c>
      <c r="E475">
        <v>1</v>
      </c>
      <c r="F475">
        <v>1</v>
      </c>
      <c r="G475">
        <v>1</v>
      </c>
      <c r="H475">
        <v>1</v>
      </c>
      <c r="I475" t="s">
        <v>507</v>
      </c>
      <c r="J475" t="s">
        <v>3</v>
      </c>
      <c r="K475" t="s">
        <v>508</v>
      </c>
      <c r="L475">
        <v>1191</v>
      </c>
      <c r="N475">
        <v>1013</v>
      </c>
      <c r="O475" t="s">
        <v>474</v>
      </c>
      <c r="P475" t="s">
        <v>474</v>
      </c>
      <c r="Q475">
        <v>1</v>
      </c>
      <c r="W475">
        <v>0</v>
      </c>
      <c r="X475">
        <v>145020957</v>
      </c>
      <c r="Y475">
        <v>1.6904999999999999</v>
      </c>
      <c r="AA475">
        <v>0</v>
      </c>
      <c r="AB475">
        <v>0</v>
      </c>
      <c r="AC475">
        <v>0</v>
      </c>
      <c r="AD475">
        <v>46.71</v>
      </c>
      <c r="AE475">
        <v>0</v>
      </c>
      <c r="AF475">
        <v>0</v>
      </c>
      <c r="AG475">
        <v>0</v>
      </c>
      <c r="AH475">
        <v>9.07</v>
      </c>
      <c r="AI475">
        <v>1</v>
      </c>
      <c r="AJ475">
        <v>1</v>
      </c>
      <c r="AK475">
        <v>1</v>
      </c>
      <c r="AL475">
        <v>5.15</v>
      </c>
      <c r="AN475">
        <v>0</v>
      </c>
      <c r="AO475">
        <v>1</v>
      </c>
      <c r="AP475">
        <v>1</v>
      </c>
      <c r="AQ475">
        <v>0</v>
      </c>
      <c r="AR475">
        <v>0</v>
      </c>
      <c r="AS475" t="s">
        <v>3</v>
      </c>
      <c r="AT475">
        <v>1.47</v>
      </c>
      <c r="AU475" t="s">
        <v>18</v>
      </c>
      <c r="AV475">
        <v>1</v>
      </c>
      <c r="AW475">
        <v>2</v>
      </c>
      <c r="AX475">
        <v>39613189</v>
      </c>
      <c r="AY475">
        <v>1</v>
      </c>
      <c r="AZ475">
        <v>0</v>
      </c>
      <c r="BA475">
        <v>460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Y475*Source!I183</f>
        <v>10.142999999999999</v>
      </c>
      <c r="CY475">
        <f>AD475</f>
        <v>46.71</v>
      </c>
      <c r="CZ475">
        <f>AH475</f>
        <v>9.07</v>
      </c>
      <c r="DA475">
        <f>AL475</f>
        <v>5.15</v>
      </c>
      <c r="DB475">
        <v>0</v>
      </c>
    </row>
    <row r="476" spans="1:106" x14ac:dyDescent="0.2">
      <c r="A476">
        <f>ROW(Source!A183)</f>
        <v>183</v>
      </c>
      <c r="B476">
        <v>39612629</v>
      </c>
      <c r="C476">
        <v>39613180</v>
      </c>
      <c r="D476">
        <v>37064876</v>
      </c>
      <c r="E476">
        <v>1</v>
      </c>
      <c r="F476">
        <v>1</v>
      </c>
      <c r="G476">
        <v>1</v>
      </c>
      <c r="H476">
        <v>1</v>
      </c>
      <c r="I476" t="s">
        <v>479</v>
      </c>
      <c r="J476" t="s">
        <v>3</v>
      </c>
      <c r="K476" t="s">
        <v>480</v>
      </c>
      <c r="L476">
        <v>1191</v>
      </c>
      <c r="N476">
        <v>1013</v>
      </c>
      <c r="O476" t="s">
        <v>474</v>
      </c>
      <c r="P476" t="s">
        <v>474</v>
      </c>
      <c r="Q476">
        <v>1</v>
      </c>
      <c r="W476">
        <v>0</v>
      </c>
      <c r="X476">
        <v>-1417349443</v>
      </c>
      <c r="Y476">
        <v>0.01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1</v>
      </c>
      <c r="AJ476">
        <v>1</v>
      </c>
      <c r="AK476">
        <v>5.15</v>
      </c>
      <c r="AL476">
        <v>1</v>
      </c>
      <c r="AN476">
        <v>0</v>
      </c>
      <c r="AO476">
        <v>1</v>
      </c>
      <c r="AP476">
        <v>0</v>
      </c>
      <c r="AQ476">
        <v>0</v>
      </c>
      <c r="AR476">
        <v>0</v>
      </c>
      <c r="AS476" t="s">
        <v>3</v>
      </c>
      <c r="AT476">
        <v>0.01</v>
      </c>
      <c r="AU476" t="s">
        <v>3</v>
      </c>
      <c r="AV476">
        <v>2</v>
      </c>
      <c r="AW476">
        <v>2</v>
      </c>
      <c r="AX476">
        <v>39613190</v>
      </c>
      <c r="AY476">
        <v>1</v>
      </c>
      <c r="AZ476">
        <v>2048</v>
      </c>
      <c r="BA476">
        <v>461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Y476*Source!I183</f>
        <v>0.06</v>
      </c>
      <c r="CY476">
        <f>AD476</f>
        <v>0</v>
      </c>
      <c r="CZ476">
        <f>AH476</f>
        <v>0</v>
      </c>
      <c r="DA476">
        <f>AL476</f>
        <v>1</v>
      </c>
      <c r="DB476">
        <v>0</v>
      </c>
    </row>
    <row r="477" spans="1:106" x14ac:dyDescent="0.2">
      <c r="A477">
        <f>ROW(Source!A183)</f>
        <v>183</v>
      </c>
      <c r="B477">
        <v>39612629</v>
      </c>
      <c r="C477">
        <v>39613180</v>
      </c>
      <c r="D477">
        <v>36883554</v>
      </c>
      <c r="E477">
        <v>1</v>
      </c>
      <c r="F477">
        <v>1</v>
      </c>
      <c r="G477">
        <v>1</v>
      </c>
      <c r="H477">
        <v>2</v>
      </c>
      <c r="I477" t="s">
        <v>504</v>
      </c>
      <c r="J477" t="s">
        <v>505</v>
      </c>
      <c r="K477" t="s">
        <v>506</v>
      </c>
      <c r="L477">
        <v>1368</v>
      </c>
      <c r="N477">
        <v>1011</v>
      </c>
      <c r="O477" t="s">
        <v>484</v>
      </c>
      <c r="P477" t="s">
        <v>484</v>
      </c>
      <c r="Q477">
        <v>1</v>
      </c>
      <c r="W477">
        <v>0</v>
      </c>
      <c r="X477">
        <v>1372534845</v>
      </c>
      <c r="Y477">
        <v>1.2500000000000001E-2</v>
      </c>
      <c r="AA477">
        <v>0</v>
      </c>
      <c r="AB477">
        <v>338.41</v>
      </c>
      <c r="AC477">
        <v>11.6</v>
      </c>
      <c r="AD477">
        <v>0</v>
      </c>
      <c r="AE477">
        <v>0</v>
      </c>
      <c r="AF477">
        <v>65.709999999999994</v>
      </c>
      <c r="AG477">
        <v>11.6</v>
      </c>
      <c r="AH477">
        <v>0</v>
      </c>
      <c r="AI477">
        <v>1</v>
      </c>
      <c r="AJ477">
        <v>5.15</v>
      </c>
      <c r="AK477">
        <v>1</v>
      </c>
      <c r="AL477">
        <v>1</v>
      </c>
      <c r="AN477">
        <v>0</v>
      </c>
      <c r="AO477">
        <v>1</v>
      </c>
      <c r="AP477">
        <v>1</v>
      </c>
      <c r="AQ477">
        <v>0</v>
      </c>
      <c r="AR477">
        <v>0</v>
      </c>
      <c r="AS477" t="s">
        <v>3</v>
      </c>
      <c r="AT477">
        <v>0.01</v>
      </c>
      <c r="AU477" t="s">
        <v>17</v>
      </c>
      <c r="AV477">
        <v>0</v>
      </c>
      <c r="AW477">
        <v>2</v>
      </c>
      <c r="AX477">
        <v>39613191</v>
      </c>
      <c r="AY477">
        <v>1</v>
      </c>
      <c r="AZ477">
        <v>0</v>
      </c>
      <c r="BA477">
        <v>462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Y477*Source!I183</f>
        <v>7.5000000000000011E-2</v>
      </c>
      <c r="CY477">
        <f>AB477</f>
        <v>338.41</v>
      </c>
      <c r="CZ477">
        <f>AF477</f>
        <v>65.709999999999994</v>
      </c>
      <c r="DA477">
        <f>AJ477</f>
        <v>5.15</v>
      </c>
      <c r="DB477">
        <v>0</v>
      </c>
    </row>
    <row r="478" spans="1:106" x14ac:dyDescent="0.2">
      <c r="A478">
        <f>ROW(Source!A183)</f>
        <v>183</v>
      </c>
      <c r="B478">
        <v>39612629</v>
      </c>
      <c r="C478">
        <v>39613180</v>
      </c>
      <c r="D478">
        <v>36883858</v>
      </c>
      <c r="E478">
        <v>1</v>
      </c>
      <c r="F478">
        <v>1</v>
      </c>
      <c r="G478">
        <v>1</v>
      </c>
      <c r="H478">
        <v>2</v>
      </c>
      <c r="I478" t="s">
        <v>627</v>
      </c>
      <c r="J478" t="s">
        <v>628</v>
      </c>
      <c r="K478" t="s">
        <v>629</v>
      </c>
      <c r="L478">
        <v>1368</v>
      </c>
      <c r="N478">
        <v>1011</v>
      </c>
      <c r="O478" t="s">
        <v>484</v>
      </c>
      <c r="P478" t="s">
        <v>484</v>
      </c>
      <c r="Q478">
        <v>1</v>
      </c>
      <c r="W478">
        <v>0</v>
      </c>
      <c r="X478">
        <v>-353815937</v>
      </c>
      <c r="Y478">
        <v>0.4375</v>
      </c>
      <c r="AA478">
        <v>0</v>
      </c>
      <c r="AB478">
        <v>41.72</v>
      </c>
      <c r="AC478">
        <v>0</v>
      </c>
      <c r="AD478">
        <v>0</v>
      </c>
      <c r="AE478">
        <v>0</v>
      </c>
      <c r="AF478">
        <v>8.1</v>
      </c>
      <c r="AG478">
        <v>0</v>
      </c>
      <c r="AH478">
        <v>0</v>
      </c>
      <c r="AI478">
        <v>1</v>
      </c>
      <c r="AJ478">
        <v>5.15</v>
      </c>
      <c r="AK478">
        <v>1</v>
      </c>
      <c r="AL478">
        <v>1</v>
      </c>
      <c r="AN478">
        <v>0</v>
      </c>
      <c r="AO478">
        <v>1</v>
      </c>
      <c r="AP478">
        <v>1</v>
      </c>
      <c r="AQ478">
        <v>0</v>
      </c>
      <c r="AR478">
        <v>0</v>
      </c>
      <c r="AS478" t="s">
        <v>3</v>
      </c>
      <c r="AT478">
        <v>0.35</v>
      </c>
      <c r="AU478" t="s">
        <v>17</v>
      </c>
      <c r="AV478">
        <v>0</v>
      </c>
      <c r="AW478">
        <v>2</v>
      </c>
      <c r="AX478">
        <v>39613192</v>
      </c>
      <c r="AY478">
        <v>1</v>
      </c>
      <c r="AZ478">
        <v>0</v>
      </c>
      <c r="BA478">
        <v>463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Y478*Source!I183</f>
        <v>2.625</v>
      </c>
      <c r="CY478">
        <f>AB478</f>
        <v>41.72</v>
      </c>
      <c r="CZ478">
        <f>AF478</f>
        <v>8.1</v>
      </c>
      <c r="DA478">
        <f>AJ478</f>
        <v>5.15</v>
      </c>
      <c r="DB478">
        <v>0</v>
      </c>
    </row>
    <row r="479" spans="1:106" x14ac:dyDescent="0.2">
      <c r="A479">
        <f>ROW(Source!A183)</f>
        <v>183</v>
      </c>
      <c r="B479">
        <v>39612629</v>
      </c>
      <c r="C479">
        <v>39613180</v>
      </c>
      <c r="D479">
        <v>36799773</v>
      </c>
      <c r="E479">
        <v>1</v>
      </c>
      <c r="F479">
        <v>1</v>
      </c>
      <c r="G479">
        <v>1</v>
      </c>
      <c r="H479">
        <v>3</v>
      </c>
      <c r="I479" t="s">
        <v>675</v>
      </c>
      <c r="J479" t="s">
        <v>676</v>
      </c>
      <c r="K479" t="s">
        <v>677</v>
      </c>
      <c r="L479">
        <v>1356</v>
      </c>
      <c r="N479">
        <v>1010</v>
      </c>
      <c r="O479" t="s">
        <v>128</v>
      </c>
      <c r="P479" t="s">
        <v>128</v>
      </c>
      <c r="Q479">
        <v>1000</v>
      </c>
      <c r="W479">
        <v>0</v>
      </c>
      <c r="X479">
        <v>-1705143825</v>
      </c>
      <c r="Y479">
        <v>2E-3</v>
      </c>
      <c r="AA479">
        <v>17767.5</v>
      </c>
      <c r="AB479">
        <v>0</v>
      </c>
      <c r="AC479">
        <v>0</v>
      </c>
      <c r="AD479">
        <v>0</v>
      </c>
      <c r="AE479">
        <v>3450</v>
      </c>
      <c r="AF479">
        <v>0</v>
      </c>
      <c r="AG479">
        <v>0</v>
      </c>
      <c r="AH479">
        <v>0</v>
      </c>
      <c r="AI479">
        <v>5.15</v>
      </c>
      <c r="AJ479">
        <v>1</v>
      </c>
      <c r="AK479">
        <v>1</v>
      </c>
      <c r="AL479">
        <v>1</v>
      </c>
      <c r="AN479">
        <v>0</v>
      </c>
      <c r="AO479">
        <v>1</v>
      </c>
      <c r="AP479">
        <v>0</v>
      </c>
      <c r="AQ479">
        <v>0</v>
      </c>
      <c r="AR479">
        <v>0</v>
      </c>
      <c r="AS479" t="s">
        <v>3</v>
      </c>
      <c r="AT479">
        <v>2E-3</v>
      </c>
      <c r="AU479" t="s">
        <v>3</v>
      </c>
      <c r="AV479">
        <v>0</v>
      </c>
      <c r="AW479">
        <v>2</v>
      </c>
      <c r="AX479">
        <v>39613193</v>
      </c>
      <c r="AY479">
        <v>1</v>
      </c>
      <c r="AZ479">
        <v>0</v>
      </c>
      <c r="BA479">
        <v>464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Y479*Source!I183</f>
        <v>1.2E-2</v>
      </c>
      <c r="CY479">
        <f>AA479</f>
        <v>17767.5</v>
      </c>
      <c r="CZ479">
        <f>AE479</f>
        <v>3450</v>
      </c>
      <c r="DA479">
        <f>AI479</f>
        <v>5.15</v>
      </c>
      <c r="DB479">
        <v>0</v>
      </c>
    </row>
    <row r="480" spans="1:106" x14ac:dyDescent="0.2">
      <c r="A480">
        <f>ROW(Source!A183)</f>
        <v>183</v>
      </c>
      <c r="B480">
        <v>39612629</v>
      </c>
      <c r="C480">
        <v>39613180</v>
      </c>
      <c r="D480">
        <v>36803269</v>
      </c>
      <c r="E480">
        <v>1</v>
      </c>
      <c r="F480">
        <v>1</v>
      </c>
      <c r="G480">
        <v>1</v>
      </c>
      <c r="H480">
        <v>3</v>
      </c>
      <c r="I480" t="s">
        <v>630</v>
      </c>
      <c r="J480" t="s">
        <v>631</v>
      </c>
      <c r="K480" t="s">
        <v>632</v>
      </c>
      <c r="L480">
        <v>1348</v>
      </c>
      <c r="N480">
        <v>1009</v>
      </c>
      <c r="O480" t="s">
        <v>104</v>
      </c>
      <c r="P480" t="s">
        <v>104</v>
      </c>
      <c r="Q480">
        <v>1000</v>
      </c>
      <c r="W480">
        <v>0</v>
      </c>
      <c r="X480">
        <v>-1068056325</v>
      </c>
      <c r="Y480">
        <v>1.3999999999999999E-4</v>
      </c>
      <c r="AA480">
        <v>53364.3</v>
      </c>
      <c r="AB480">
        <v>0</v>
      </c>
      <c r="AC480">
        <v>0</v>
      </c>
      <c r="AD480">
        <v>0</v>
      </c>
      <c r="AE480">
        <v>10362</v>
      </c>
      <c r="AF480">
        <v>0</v>
      </c>
      <c r="AG480">
        <v>0</v>
      </c>
      <c r="AH480">
        <v>0</v>
      </c>
      <c r="AI480">
        <v>5.15</v>
      </c>
      <c r="AJ480">
        <v>1</v>
      </c>
      <c r="AK480">
        <v>1</v>
      </c>
      <c r="AL480">
        <v>1</v>
      </c>
      <c r="AN480">
        <v>0</v>
      </c>
      <c r="AO480">
        <v>1</v>
      </c>
      <c r="AP480">
        <v>0</v>
      </c>
      <c r="AQ480">
        <v>0</v>
      </c>
      <c r="AR480">
        <v>0</v>
      </c>
      <c r="AS480" t="s">
        <v>3</v>
      </c>
      <c r="AT480">
        <v>1.3999999999999999E-4</v>
      </c>
      <c r="AU480" t="s">
        <v>3</v>
      </c>
      <c r="AV480">
        <v>0</v>
      </c>
      <c r="AW480">
        <v>2</v>
      </c>
      <c r="AX480">
        <v>39613194</v>
      </c>
      <c r="AY480">
        <v>1</v>
      </c>
      <c r="AZ480">
        <v>0</v>
      </c>
      <c r="BA480">
        <v>465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Y480*Source!I183</f>
        <v>8.3999999999999993E-4</v>
      </c>
      <c r="CY480">
        <f>AA480</f>
        <v>53364.3</v>
      </c>
      <c r="CZ480">
        <f>AE480</f>
        <v>10362</v>
      </c>
      <c r="DA480">
        <f>AI480</f>
        <v>5.15</v>
      </c>
      <c r="DB480">
        <v>0</v>
      </c>
    </row>
    <row r="481" spans="1:106" x14ac:dyDescent="0.2">
      <c r="A481">
        <f>ROW(Source!A183)</f>
        <v>183</v>
      </c>
      <c r="B481">
        <v>39612629</v>
      </c>
      <c r="C481">
        <v>39613180</v>
      </c>
      <c r="D481">
        <v>36804429</v>
      </c>
      <c r="E481">
        <v>1</v>
      </c>
      <c r="F481">
        <v>1</v>
      </c>
      <c r="G481">
        <v>1</v>
      </c>
      <c r="H481">
        <v>3</v>
      </c>
      <c r="I481" t="s">
        <v>678</v>
      </c>
      <c r="J481" t="s">
        <v>679</v>
      </c>
      <c r="K481" t="s">
        <v>680</v>
      </c>
      <c r="L481">
        <v>1348</v>
      </c>
      <c r="N481">
        <v>1009</v>
      </c>
      <c r="O481" t="s">
        <v>104</v>
      </c>
      <c r="P481" t="s">
        <v>104</v>
      </c>
      <c r="Q481">
        <v>1000</v>
      </c>
      <c r="W481">
        <v>0</v>
      </c>
      <c r="X481">
        <v>56621460</v>
      </c>
      <c r="Y481">
        <v>1.1000000000000001E-3</v>
      </c>
      <c r="AA481">
        <v>78913.45</v>
      </c>
      <c r="AB481">
        <v>0</v>
      </c>
      <c r="AC481">
        <v>0</v>
      </c>
      <c r="AD481">
        <v>0</v>
      </c>
      <c r="AE481">
        <v>15323</v>
      </c>
      <c r="AF481">
        <v>0</v>
      </c>
      <c r="AG481">
        <v>0</v>
      </c>
      <c r="AH481">
        <v>0</v>
      </c>
      <c r="AI481">
        <v>5.15</v>
      </c>
      <c r="AJ481">
        <v>1</v>
      </c>
      <c r="AK481">
        <v>1</v>
      </c>
      <c r="AL481">
        <v>1</v>
      </c>
      <c r="AN481">
        <v>0</v>
      </c>
      <c r="AO481">
        <v>1</v>
      </c>
      <c r="AP481">
        <v>0</v>
      </c>
      <c r="AQ481">
        <v>0</v>
      </c>
      <c r="AR481">
        <v>0</v>
      </c>
      <c r="AS481" t="s">
        <v>3</v>
      </c>
      <c r="AT481">
        <v>1.1000000000000001E-3</v>
      </c>
      <c r="AU481" t="s">
        <v>3</v>
      </c>
      <c r="AV481">
        <v>0</v>
      </c>
      <c r="AW481">
        <v>2</v>
      </c>
      <c r="AX481">
        <v>39613195</v>
      </c>
      <c r="AY481">
        <v>1</v>
      </c>
      <c r="AZ481">
        <v>0</v>
      </c>
      <c r="BA481">
        <v>466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Y481*Source!I183</f>
        <v>6.6E-3</v>
      </c>
      <c r="CY481">
        <f>AA481</f>
        <v>78913.45</v>
      </c>
      <c r="CZ481">
        <f>AE481</f>
        <v>15323</v>
      </c>
      <c r="DA481">
        <f>AI481</f>
        <v>5.15</v>
      </c>
      <c r="DB481">
        <v>0</v>
      </c>
    </row>
    <row r="482" spans="1:106" x14ac:dyDescent="0.2">
      <c r="A482">
        <f>ROW(Source!A183)</f>
        <v>183</v>
      </c>
      <c r="B482">
        <v>39612629</v>
      </c>
      <c r="C482">
        <v>39613180</v>
      </c>
      <c r="D482">
        <v>36845052</v>
      </c>
      <c r="E482">
        <v>1</v>
      </c>
      <c r="F482">
        <v>1</v>
      </c>
      <c r="G482">
        <v>1</v>
      </c>
      <c r="H482">
        <v>3</v>
      </c>
      <c r="I482" t="s">
        <v>309</v>
      </c>
      <c r="J482" t="s">
        <v>311</v>
      </c>
      <c r="K482" t="s">
        <v>310</v>
      </c>
      <c r="L482">
        <v>1354</v>
      </c>
      <c r="N482">
        <v>1010</v>
      </c>
      <c r="O482" t="s">
        <v>99</v>
      </c>
      <c r="P482" t="s">
        <v>99</v>
      </c>
      <c r="Q482">
        <v>1</v>
      </c>
      <c r="W482">
        <v>0</v>
      </c>
      <c r="X482">
        <v>242382096</v>
      </c>
      <c r="Y482">
        <v>1</v>
      </c>
      <c r="AA482">
        <v>269.08999999999997</v>
      </c>
      <c r="AB482">
        <v>0</v>
      </c>
      <c r="AC482">
        <v>0</v>
      </c>
      <c r="AD482">
        <v>0</v>
      </c>
      <c r="AE482">
        <v>52.25</v>
      </c>
      <c r="AF482">
        <v>0</v>
      </c>
      <c r="AG482">
        <v>0</v>
      </c>
      <c r="AH482">
        <v>0</v>
      </c>
      <c r="AI482">
        <v>5.15</v>
      </c>
      <c r="AJ482">
        <v>1</v>
      </c>
      <c r="AK482">
        <v>1</v>
      </c>
      <c r="AL482">
        <v>1</v>
      </c>
      <c r="AN482">
        <v>0</v>
      </c>
      <c r="AO482">
        <v>0</v>
      </c>
      <c r="AP482">
        <v>0</v>
      </c>
      <c r="AQ482">
        <v>0</v>
      </c>
      <c r="AR482">
        <v>0</v>
      </c>
      <c r="AS482" t="s">
        <v>3</v>
      </c>
      <c r="AT482">
        <v>1</v>
      </c>
      <c r="AU482" t="s">
        <v>3</v>
      </c>
      <c r="AV482">
        <v>0</v>
      </c>
      <c r="AW482">
        <v>1</v>
      </c>
      <c r="AX482">
        <v>-1</v>
      </c>
      <c r="AY482">
        <v>0</v>
      </c>
      <c r="AZ482">
        <v>0</v>
      </c>
      <c r="BA482" t="s">
        <v>3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Y482*Source!I183</f>
        <v>6</v>
      </c>
      <c r="CY482">
        <f>AA482</f>
        <v>269.08999999999997</v>
      </c>
      <c r="CZ482">
        <f>AE482</f>
        <v>52.25</v>
      </c>
      <c r="DA482">
        <f>AI482</f>
        <v>5.15</v>
      </c>
      <c r="DB482">
        <v>0</v>
      </c>
    </row>
    <row r="483" spans="1:106" x14ac:dyDescent="0.2">
      <c r="A483">
        <f>ROW(Source!A186)</f>
        <v>186</v>
      </c>
      <c r="B483">
        <v>39612628</v>
      </c>
      <c r="C483">
        <v>39613199</v>
      </c>
      <c r="D483">
        <v>37064928</v>
      </c>
      <c r="E483">
        <v>1</v>
      </c>
      <c r="F483">
        <v>1</v>
      </c>
      <c r="G483">
        <v>1</v>
      </c>
      <c r="H483">
        <v>1</v>
      </c>
      <c r="I483" t="s">
        <v>507</v>
      </c>
      <c r="J483" t="s">
        <v>3</v>
      </c>
      <c r="K483" t="s">
        <v>508</v>
      </c>
      <c r="L483">
        <v>1191</v>
      </c>
      <c r="N483">
        <v>1013</v>
      </c>
      <c r="O483" t="s">
        <v>474</v>
      </c>
      <c r="P483" t="s">
        <v>474</v>
      </c>
      <c r="Q483">
        <v>1</v>
      </c>
      <c r="W483">
        <v>0</v>
      </c>
      <c r="X483">
        <v>145020957</v>
      </c>
      <c r="Y483">
        <v>1.6904999999999999</v>
      </c>
      <c r="AA483">
        <v>0</v>
      </c>
      <c r="AB483">
        <v>0</v>
      </c>
      <c r="AC483">
        <v>0</v>
      </c>
      <c r="AD483">
        <v>9.07</v>
      </c>
      <c r="AE483">
        <v>0</v>
      </c>
      <c r="AF483">
        <v>0</v>
      </c>
      <c r="AG483">
        <v>0</v>
      </c>
      <c r="AH483">
        <v>9.07</v>
      </c>
      <c r="AI483">
        <v>1</v>
      </c>
      <c r="AJ483">
        <v>1</v>
      </c>
      <c r="AK483">
        <v>1</v>
      </c>
      <c r="AL483">
        <v>1</v>
      </c>
      <c r="AN483">
        <v>0</v>
      </c>
      <c r="AO483">
        <v>1</v>
      </c>
      <c r="AP483">
        <v>1</v>
      </c>
      <c r="AQ483">
        <v>0</v>
      </c>
      <c r="AR483">
        <v>0</v>
      </c>
      <c r="AS483" t="s">
        <v>3</v>
      </c>
      <c r="AT483">
        <v>1.47</v>
      </c>
      <c r="AU483" t="s">
        <v>18</v>
      </c>
      <c r="AV483">
        <v>1</v>
      </c>
      <c r="AW483">
        <v>2</v>
      </c>
      <c r="AX483">
        <v>39613210</v>
      </c>
      <c r="AY483">
        <v>1</v>
      </c>
      <c r="AZ483">
        <v>0</v>
      </c>
      <c r="BA483">
        <v>469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Y483*Source!I186</f>
        <v>11.833499999999999</v>
      </c>
      <c r="CY483">
        <f>AD483</f>
        <v>9.07</v>
      </c>
      <c r="CZ483">
        <f>AH483</f>
        <v>9.07</v>
      </c>
      <c r="DA483">
        <f>AL483</f>
        <v>1</v>
      </c>
      <c r="DB483">
        <v>0</v>
      </c>
    </row>
    <row r="484" spans="1:106" x14ac:dyDescent="0.2">
      <c r="A484">
        <f>ROW(Source!A186)</f>
        <v>186</v>
      </c>
      <c r="B484">
        <v>39612628</v>
      </c>
      <c r="C484">
        <v>39613199</v>
      </c>
      <c r="D484">
        <v>37064876</v>
      </c>
      <c r="E484">
        <v>1</v>
      </c>
      <c r="F484">
        <v>1</v>
      </c>
      <c r="G484">
        <v>1</v>
      </c>
      <c r="H484">
        <v>1</v>
      </c>
      <c r="I484" t="s">
        <v>479</v>
      </c>
      <c r="J484" t="s">
        <v>3</v>
      </c>
      <c r="K484" t="s">
        <v>480</v>
      </c>
      <c r="L484">
        <v>1191</v>
      </c>
      <c r="N484">
        <v>1013</v>
      </c>
      <c r="O484" t="s">
        <v>474</v>
      </c>
      <c r="P484" t="s">
        <v>474</v>
      </c>
      <c r="Q484">
        <v>1</v>
      </c>
      <c r="W484">
        <v>0</v>
      </c>
      <c r="X484">
        <v>-1417349443</v>
      </c>
      <c r="Y484">
        <v>0.02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1</v>
      </c>
      <c r="AJ484">
        <v>1</v>
      </c>
      <c r="AK484">
        <v>1</v>
      </c>
      <c r="AL484">
        <v>1</v>
      </c>
      <c r="AN484">
        <v>0</v>
      </c>
      <c r="AO484">
        <v>1</v>
      </c>
      <c r="AP484">
        <v>0</v>
      </c>
      <c r="AQ484">
        <v>0</v>
      </c>
      <c r="AR484">
        <v>0</v>
      </c>
      <c r="AS484" t="s">
        <v>3</v>
      </c>
      <c r="AT484">
        <v>0.02</v>
      </c>
      <c r="AU484" t="s">
        <v>3</v>
      </c>
      <c r="AV484">
        <v>2</v>
      </c>
      <c r="AW484">
        <v>2</v>
      </c>
      <c r="AX484">
        <v>39613211</v>
      </c>
      <c r="AY484">
        <v>1</v>
      </c>
      <c r="AZ484">
        <v>2048</v>
      </c>
      <c r="BA484">
        <v>470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Y484*Source!I186</f>
        <v>0.14000000000000001</v>
      </c>
      <c r="CY484">
        <f>AD484</f>
        <v>0</v>
      </c>
      <c r="CZ484">
        <f>AH484</f>
        <v>0</v>
      </c>
      <c r="DA484">
        <f>AL484</f>
        <v>1</v>
      </c>
      <c r="DB484">
        <v>0</v>
      </c>
    </row>
    <row r="485" spans="1:106" x14ac:dyDescent="0.2">
      <c r="A485">
        <f>ROW(Source!A186)</f>
        <v>186</v>
      </c>
      <c r="B485">
        <v>39612628</v>
      </c>
      <c r="C485">
        <v>39613199</v>
      </c>
      <c r="D485">
        <v>36883554</v>
      </c>
      <c r="E485">
        <v>1</v>
      </c>
      <c r="F485">
        <v>1</v>
      </c>
      <c r="G485">
        <v>1</v>
      </c>
      <c r="H485">
        <v>2</v>
      </c>
      <c r="I485" t="s">
        <v>504</v>
      </c>
      <c r="J485" t="s">
        <v>505</v>
      </c>
      <c r="K485" t="s">
        <v>506</v>
      </c>
      <c r="L485">
        <v>1368</v>
      </c>
      <c r="N485">
        <v>1011</v>
      </c>
      <c r="O485" t="s">
        <v>484</v>
      </c>
      <c r="P485" t="s">
        <v>484</v>
      </c>
      <c r="Q485">
        <v>1</v>
      </c>
      <c r="W485">
        <v>0</v>
      </c>
      <c r="X485">
        <v>1372534845</v>
      </c>
      <c r="Y485">
        <v>2.5000000000000001E-2</v>
      </c>
      <c r="AA485">
        <v>0</v>
      </c>
      <c r="AB485">
        <v>65.709999999999994</v>
      </c>
      <c r="AC485">
        <v>11.6</v>
      </c>
      <c r="AD485">
        <v>0</v>
      </c>
      <c r="AE485">
        <v>0</v>
      </c>
      <c r="AF485">
        <v>65.709999999999994</v>
      </c>
      <c r="AG485">
        <v>11.6</v>
      </c>
      <c r="AH485">
        <v>0</v>
      </c>
      <c r="AI485">
        <v>1</v>
      </c>
      <c r="AJ485">
        <v>1</v>
      </c>
      <c r="AK485">
        <v>1</v>
      </c>
      <c r="AL485">
        <v>1</v>
      </c>
      <c r="AN485">
        <v>0</v>
      </c>
      <c r="AO485">
        <v>1</v>
      </c>
      <c r="AP485">
        <v>1</v>
      </c>
      <c r="AQ485">
        <v>0</v>
      </c>
      <c r="AR485">
        <v>0</v>
      </c>
      <c r="AS485" t="s">
        <v>3</v>
      </c>
      <c r="AT485">
        <v>0.02</v>
      </c>
      <c r="AU485" t="s">
        <v>17</v>
      </c>
      <c r="AV485">
        <v>0</v>
      </c>
      <c r="AW485">
        <v>2</v>
      </c>
      <c r="AX485">
        <v>39613212</v>
      </c>
      <c r="AY485">
        <v>1</v>
      </c>
      <c r="AZ485">
        <v>0</v>
      </c>
      <c r="BA485">
        <v>471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Y485*Source!I186</f>
        <v>0.17500000000000002</v>
      </c>
      <c r="CY485">
        <f>AB485</f>
        <v>65.709999999999994</v>
      </c>
      <c r="CZ485">
        <f>AF485</f>
        <v>65.709999999999994</v>
      </c>
      <c r="DA485">
        <f>AJ485</f>
        <v>1</v>
      </c>
      <c r="DB485">
        <v>0</v>
      </c>
    </row>
    <row r="486" spans="1:106" x14ac:dyDescent="0.2">
      <c r="A486">
        <f>ROW(Source!A186)</f>
        <v>186</v>
      </c>
      <c r="B486">
        <v>39612628</v>
      </c>
      <c r="C486">
        <v>39613199</v>
      </c>
      <c r="D486">
        <v>36883858</v>
      </c>
      <c r="E486">
        <v>1</v>
      </c>
      <c r="F486">
        <v>1</v>
      </c>
      <c r="G486">
        <v>1</v>
      </c>
      <c r="H486">
        <v>2</v>
      </c>
      <c r="I486" t="s">
        <v>627</v>
      </c>
      <c r="J486" t="s">
        <v>628</v>
      </c>
      <c r="K486" t="s">
        <v>629</v>
      </c>
      <c r="L486">
        <v>1368</v>
      </c>
      <c r="N486">
        <v>1011</v>
      </c>
      <c r="O486" t="s">
        <v>484</v>
      </c>
      <c r="P486" t="s">
        <v>484</v>
      </c>
      <c r="Q486">
        <v>1</v>
      </c>
      <c r="W486">
        <v>0</v>
      </c>
      <c r="X486">
        <v>-353815937</v>
      </c>
      <c r="Y486">
        <v>0.4375</v>
      </c>
      <c r="AA486">
        <v>0</v>
      </c>
      <c r="AB486">
        <v>8.1</v>
      </c>
      <c r="AC486">
        <v>0</v>
      </c>
      <c r="AD486">
        <v>0</v>
      </c>
      <c r="AE486">
        <v>0</v>
      </c>
      <c r="AF486">
        <v>8.1</v>
      </c>
      <c r="AG486">
        <v>0</v>
      </c>
      <c r="AH486">
        <v>0</v>
      </c>
      <c r="AI486">
        <v>1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1</v>
      </c>
      <c r="AQ486">
        <v>0</v>
      </c>
      <c r="AR486">
        <v>0</v>
      </c>
      <c r="AS486" t="s">
        <v>3</v>
      </c>
      <c r="AT486">
        <v>0.35</v>
      </c>
      <c r="AU486" t="s">
        <v>17</v>
      </c>
      <c r="AV486">
        <v>0</v>
      </c>
      <c r="AW486">
        <v>2</v>
      </c>
      <c r="AX486">
        <v>39613213</v>
      </c>
      <c r="AY486">
        <v>1</v>
      </c>
      <c r="AZ486">
        <v>0</v>
      </c>
      <c r="BA486">
        <v>472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Y486*Source!I186</f>
        <v>3.0625</v>
      </c>
      <c r="CY486">
        <f>AB486</f>
        <v>8.1</v>
      </c>
      <c r="CZ486">
        <f>AF486</f>
        <v>8.1</v>
      </c>
      <c r="DA486">
        <f>AJ486</f>
        <v>1</v>
      </c>
      <c r="DB486">
        <v>0</v>
      </c>
    </row>
    <row r="487" spans="1:106" x14ac:dyDescent="0.2">
      <c r="A487">
        <f>ROW(Source!A186)</f>
        <v>186</v>
      </c>
      <c r="B487">
        <v>39612628</v>
      </c>
      <c r="C487">
        <v>39613199</v>
      </c>
      <c r="D487">
        <v>36799773</v>
      </c>
      <c r="E487">
        <v>1</v>
      </c>
      <c r="F487">
        <v>1</v>
      </c>
      <c r="G487">
        <v>1</v>
      </c>
      <c r="H487">
        <v>3</v>
      </c>
      <c r="I487" t="s">
        <v>675</v>
      </c>
      <c r="J487" t="s">
        <v>676</v>
      </c>
      <c r="K487" t="s">
        <v>677</v>
      </c>
      <c r="L487">
        <v>1356</v>
      </c>
      <c r="N487">
        <v>1010</v>
      </c>
      <c r="O487" t="s">
        <v>128</v>
      </c>
      <c r="P487" t="s">
        <v>128</v>
      </c>
      <c r="Q487">
        <v>1000</v>
      </c>
      <c r="W487">
        <v>0</v>
      </c>
      <c r="X487">
        <v>-1705143825</v>
      </c>
      <c r="Y487">
        <v>2E-3</v>
      </c>
      <c r="AA487">
        <v>3450</v>
      </c>
      <c r="AB487">
        <v>0</v>
      </c>
      <c r="AC487">
        <v>0</v>
      </c>
      <c r="AD487">
        <v>0</v>
      </c>
      <c r="AE487">
        <v>3450</v>
      </c>
      <c r="AF487">
        <v>0</v>
      </c>
      <c r="AG487">
        <v>0</v>
      </c>
      <c r="AH487">
        <v>0</v>
      </c>
      <c r="AI487">
        <v>1</v>
      </c>
      <c r="AJ487">
        <v>1</v>
      </c>
      <c r="AK487">
        <v>1</v>
      </c>
      <c r="AL487">
        <v>1</v>
      </c>
      <c r="AN487">
        <v>0</v>
      </c>
      <c r="AO487">
        <v>1</v>
      </c>
      <c r="AP487">
        <v>0</v>
      </c>
      <c r="AQ487">
        <v>0</v>
      </c>
      <c r="AR487">
        <v>0</v>
      </c>
      <c r="AS487" t="s">
        <v>3</v>
      </c>
      <c r="AT487">
        <v>2E-3</v>
      </c>
      <c r="AU487" t="s">
        <v>3</v>
      </c>
      <c r="AV487">
        <v>0</v>
      </c>
      <c r="AW487">
        <v>2</v>
      </c>
      <c r="AX487">
        <v>39613214</v>
      </c>
      <c r="AY487">
        <v>1</v>
      </c>
      <c r="AZ487">
        <v>0</v>
      </c>
      <c r="BA487">
        <v>473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Y487*Source!I186</f>
        <v>1.4E-2</v>
      </c>
      <c r="CY487">
        <f t="shared" ref="CY487:CY492" si="60">AA487</f>
        <v>3450</v>
      </c>
      <c r="CZ487">
        <f t="shared" ref="CZ487:CZ492" si="61">AE487</f>
        <v>3450</v>
      </c>
      <c r="DA487">
        <f t="shared" ref="DA487:DA492" si="62">AI487</f>
        <v>1</v>
      </c>
      <c r="DB487">
        <v>0</v>
      </c>
    </row>
    <row r="488" spans="1:106" x14ac:dyDescent="0.2">
      <c r="A488">
        <f>ROW(Source!A186)</f>
        <v>186</v>
      </c>
      <c r="B488">
        <v>39612628</v>
      </c>
      <c r="C488">
        <v>39613199</v>
      </c>
      <c r="D488">
        <v>36803269</v>
      </c>
      <c r="E488">
        <v>1</v>
      </c>
      <c r="F488">
        <v>1</v>
      </c>
      <c r="G488">
        <v>1</v>
      </c>
      <c r="H488">
        <v>3</v>
      </c>
      <c r="I488" t="s">
        <v>630</v>
      </c>
      <c r="J488" t="s">
        <v>631</v>
      </c>
      <c r="K488" t="s">
        <v>632</v>
      </c>
      <c r="L488">
        <v>1348</v>
      </c>
      <c r="N488">
        <v>1009</v>
      </c>
      <c r="O488" t="s">
        <v>104</v>
      </c>
      <c r="P488" t="s">
        <v>104</v>
      </c>
      <c r="Q488">
        <v>1000</v>
      </c>
      <c r="W488">
        <v>0</v>
      </c>
      <c r="X488">
        <v>-1068056325</v>
      </c>
      <c r="Y488">
        <v>1.3999999999999999E-4</v>
      </c>
      <c r="AA488">
        <v>10362</v>
      </c>
      <c r="AB488">
        <v>0</v>
      </c>
      <c r="AC488">
        <v>0</v>
      </c>
      <c r="AD488">
        <v>0</v>
      </c>
      <c r="AE488">
        <v>10362</v>
      </c>
      <c r="AF488">
        <v>0</v>
      </c>
      <c r="AG488">
        <v>0</v>
      </c>
      <c r="AH488">
        <v>0</v>
      </c>
      <c r="AI488">
        <v>1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0</v>
      </c>
      <c r="AQ488">
        <v>0</v>
      </c>
      <c r="AR488">
        <v>0</v>
      </c>
      <c r="AS488" t="s">
        <v>3</v>
      </c>
      <c r="AT488">
        <v>1.3999999999999999E-4</v>
      </c>
      <c r="AU488" t="s">
        <v>3</v>
      </c>
      <c r="AV488">
        <v>0</v>
      </c>
      <c r="AW488">
        <v>2</v>
      </c>
      <c r="AX488">
        <v>39613215</v>
      </c>
      <c r="AY488">
        <v>1</v>
      </c>
      <c r="AZ488">
        <v>0</v>
      </c>
      <c r="BA488">
        <v>474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Y488*Source!I186</f>
        <v>9.7999999999999997E-4</v>
      </c>
      <c r="CY488">
        <f t="shared" si="60"/>
        <v>10362</v>
      </c>
      <c r="CZ488">
        <f t="shared" si="61"/>
        <v>10362</v>
      </c>
      <c r="DA488">
        <f t="shared" si="62"/>
        <v>1</v>
      </c>
      <c r="DB488">
        <v>0</v>
      </c>
    </row>
    <row r="489" spans="1:106" x14ac:dyDescent="0.2">
      <c r="A489">
        <f>ROW(Source!A186)</f>
        <v>186</v>
      </c>
      <c r="B489">
        <v>39612628</v>
      </c>
      <c r="C489">
        <v>39613199</v>
      </c>
      <c r="D489">
        <v>36804430</v>
      </c>
      <c r="E489">
        <v>1</v>
      </c>
      <c r="F489">
        <v>1</v>
      </c>
      <c r="G489">
        <v>1</v>
      </c>
      <c r="H489">
        <v>3</v>
      </c>
      <c r="I489" t="s">
        <v>669</v>
      </c>
      <c r="J489" t="s">
        <v>670</v>
      </c>
      <c r="K489" t="s">
        <v>671</v>
      </c>
      <c r="L489">
        <v>1348</v>
      </c>
      <c r="N489">
        <v>1009</v>
      </c>
      <c r="O489" t="s">
        <v>104</v>
      </c>
      <c r="P489" t="s">
        <v>104</v>
      </c>
      <c r="Q489">
        <v>1000</v>
      </c>
      <c r="W489">
        <v>0</v>
      </c>
      <c r="X489">
        <v>-405065451</v>
      </c>
      <c r="Y489">
        <v>1.1000000000000001E-3</v>
      </c>
      <c r="AA489">
        <v>14830</v>
      </c>
      <c r="AB489">
        <v>0</v>
      </c>
      <c r="AC489">
        <v>0</v>
      </c>
      <c r="AD489">
        <v>0</v>
      </c>
      <c r="AE489">
        <v>14830</v>
      </c>
      <c r="AF489">
        <v>0</v>
      </c>
      <c r="AG489">
        <v>0</v>
      </c>
      <c r="AH489">
        <v>0</v>
      </c>
      <c r="AI489">
        <v>1</v>
      </c>
      <c r="AJ489">
        <v>1</v>
      </c>
      <c r="AK489">
        <v>1</v>
      </c>
      <c r="AL489">
        <v>1</v>
      </c>
      <c r="AN489">
        <v>0</v>
      </c>
      <c r="AO489">
        <v>1</v>
      </c>
      <c r="AP489">
        <v>0</v>
      </c>
      <c r="AQ489">
        <v>0</v>
      </c>
      <c r="AR489">
        <v>0</v>
      </c>
      <c r="AS489" t="s">
        <v>3</v>
      </c>
      <c r="AT489">
        <v>1.1000000000000001E-3</v>
      </c>
      <c r="AU489" t="s">
        <v>3</v>
      </c>
      <c r="AV489">
        <v>0</v>
      </c>
      <c r="AW489">
        <v>2</v>
      </c>
      <c r="AX489">
        <v>39613216</v>
      </c>
      <c r="AY489">
        <v>1</v>
      </c>
      <c r="AZ489">
        <v>0</v>
      </c>
      <c r="BA489">
        <v>475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Y489*Source!I186</f>
        <v>7.7000000000000002E-3</v>
      </c>
      <c r="CY489">
        <f t="shared" si="60"/>
        <v>14830</v>
      </c>
      <c r="CZ489">
        <f t="shared" si="61"/>
        <v>14830</v>
      </c>
      <c r="DA489">
        <f t="shared" si="62"/>
        <v>1</v>
      </c>
      <c r="DB489">
        <v>0</v>
      </c>
    </row>
    <row r="490" spans="1:106" x14ac:dyDescent="0.2">
      <c r="A490">
        <f>ROW(Source!A186)</f>
        <v>186</v>
      </c>
      <c r="B490">
        <v>39612628</v>
      </c>
      <c r="C490">
        <v>39613199</v>
      </c>
      <c r="D490">
        <v>36845062</v>
      </c>
      <c r="E490">
        <v>1</v>
      </c>
      <c r="F490">
        <v>1</v>
      </c>
      <c r="G490">
        <v>1</v>
      </c>
      <c r="H490">
        <v>3</v>
      </c>
      <c r="I490" t="s">
        <v>317</v>
      </c>
      <c r="J490" t="s">
        <v>319</v>
      </c>
      <c r="K490" t="s">
        <v>318</v>
      </c>
      <c r="L490">
        <v>1354</v>
      </c>
      <c r="N490">
        <v>1010</v>
      </c>
      <c r="O490" t="s">
        <v>99</v>
      </c>
      <c r="P490" t="s">
        <v>99</v>
      </c>
      <c r="Q490">
        <v>1</v>
      </c>
      <c r="W490">
        <v>0</v>
      </c>
      <c r="X490">
        <v>1108816787</v>
      </c>
      <c r="Y490">
        <v>0.14285700000000001</v>
      </c>
      <c r="AA490">
        <v>178.64</v>
      </c>
      <c r="AB490">
        <v>0</v>
      </c>
      <c r="AC490">
        <v>0</v>
      </c>
      <c r="AD490">
        <v>0</v>
      </c>
      <c r="AE490">
        <v>178.64</v>
      </c>
      <c r="AF490">
        <v>0</v>
      </c>
      <c r="AG490">
        <v>0</v>
      </c>
      <c r="AH490">
        <v>0</v>
      </c>
      <c r="AI490">
        <v>1</v>
      </c>
      <c r="AJ490">
        <v>1</v>
      </c>
      <c r="AK490">
        <v>1</v>
      </c>
      <c r="AL490">
        <v>1</v>
      </c>
      <c r="AN490">
        <v>0</v>
      </c>
      <c r="AO490">
        <v>0</v>
      </c>
      <c r="AP490">
        <v>0</v>
      </c>
      <c r="AQ490">
        <v>0</v>
      </c>
      <c r="AR490">
        <v>0</v>
      </c>
      <c r="AS490" t="s">
        <v>3</v>
      </c>
      <c r="AT490">
        <v>0.14285700000000001</v>
      </c>
      <c r="AU490" t="s">
        <v>3</v>
      </c>
      <c r="AV490">
        <v>0</v>
      </c>
      <c r="AW490">
        <v>1</v>
      </c>
      <c r="AX490">
        <v>-1</v>
      </c>
      <c r="AY490">
        <v>0</v>
      </c>
      <c r="AZ490">
        <v>0</v>
      </c>
      <c r="BA490" t="s">
        <v>3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Y490*Source!I186</f>
        <v>0.99999900000000008</v>
      </c>
      <c r="CY490">
        <f t="shared" si="60"/>
        <v>178.64</v>
      </c>
      <c r="CZ490">
        <f t="shared" si="61"/>
        <v>178.64</v>
      </c>
      <c r="DA490">
        <f t="shared" si="62"/>
        <v>1</v>
      </c>
      <c r="DB490">
        <v>0</v>
      </c>
    </row>
    <row r="491" spans="1:106" x14ac:dyDescent="0.2">
      <c r="A491">
        <f>ROW(Source!A186)</f>
        <v>186</v>
      </c>
      <c r="B491">
        <v>39612628</v>
      </c>
      <c r="C491">
        <v>39613199</v>
      </c>
      <c r="D491">
        <v>36845063</v>
      </c>
      <c r="E491">
        <v>1</v>
      </c>
      <c r="F491">
        <v>1</v>
      </c>
      <c r="G491">
        <v>1</v>
      </c>
      <c r="H491">
        <v>3</v>
      </c>
      <c r="I491" t="s">
        <v>321</v>
      </c>
      <c r="J491" t="s">
        <v>323</v>
      </c>
      <c r="K491" t="s">
        <v>322</v>
      </c>
      <c r="L491">
        <v>1354</v>
      </c>
      <c r="N491">
        <v>1010</v>
      </c>
      <c r="O491" t="s">
        <v>99</v>
      </c>
      <c r="P491" t="s">
        <v>99</v>
      </c>
      <c r="Q491">
        <v>1</v>
      </c>
      <c r="W491">
        <v>0</v>
      </c>
      <c r="X491">
        <v>1625255061</v>
      </c>
      <c r="Y491">
        <v>0.14285700000000001</v>
      </c>
      <c r="AA491">
        <v>235.39</v>
      </c>
      <c r="AB491">
        <v>0</v>
      </c>
      <c r="AC491">
        <v>0</v>
      </c>
      <c r="AD491">
        <v>0</v>
      </c>
      <c r="AE491">
        <v>235.39</v>
      </c>
      <c r="AF491">
        <v>0</v>
      </c>
      <c r="AG491">
        <v>0</v>
      </c>
      <c r="AH491">
        <v>0</v>
      </c>
      <c r="AI491">
        <v>1</v>
      </c>
      <c r="AJ491">
        <v>1</v>
      </c>
      <c r="AK491">
        <v>1</v>
      </c>
      <c r="AL491">
        <v>1</v>
      </c>
      <c r="AN491">
        <v>0</v>
      </c>
      <c r="AO491">
        <v>0</v>
      </c>
      <c r="AP491">
        <v>0</v>
      </c>
      <c r="AQ491">
        <v>0</v>
      </c>
      <c r="AR491">
        <v>0</v>
      </c>
      <c r="AS491" t="s">
        <v>3</v>
      </c>
      <c r="AT491">
        <v>0.14285700000000001</v>
      </c>
      <c r="AU491" t="s">
        <v>3</v>
      </c>
      <c r="AV491">
        <v>0</v>
      </c>
      <c r="AW491">
        <v>1</v>
      </c>
      <c r="AX491">
        <v>-1</v>
      </c>
      <c r="AY491">
        <v>0</v>
      </c>
      <c r="AZ491">
        <v>0</v>
      </c>
      <c r="BA491" t="s">
        <v>3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Y491*Source!I186</f>
        <v>0.99999900000000008</v>
      </c>
      <c r="CY491">
        <f t="shared" si="60"/>
        <v>235.39</v>
      </c>
      <c r="CZ491">
        <f t="shared" si="61"/>
        <v>235.39</v>
      </c>
      <c r="DA491">
        <f t="shared" si="62"/>
        <v>1</v>
      </c>
      <c r="DB491">
        <v>0</v>
      </c>
    </row>
    <row r="492" spans="1:106" x14ac:dyDescent="0.2">
      <c r="A492">
        <f>ROW(Source!A186)</f>
        <v>186</v>
      </c>
      <c r="B492">
        <v>39612628</v>
      </c>
      <c r="C492">
        <v>39613199</v>
      </c>
      <c r="D492">
        <v>36845087</v>
      </c>
      <c r="E492">
        <v>1</v>
      </c>
      <c r="F492">
        <v>1</v>
      </c>
      <c r="G492">
        <v>1</v>
      </c>
      <c r="H492">
        <v>3</v>
      </c>
      <c r="I492" t="s">
        <v>325</v>
      </c>
      <c r="J492" t="s">
        <v>327</v>
      </c>
      <c r="K492" t="s">
        <v>326</v>
      </c>
      <c r="L492">
        <v>1354</v>
      </c>
      <c r="N492">
        <v>1010</v>
      </c>
      <c r="O492" t="s">
        <v>99</v>
      </c>
      <c r="P492" t="s">
        <v>99</v>
      </c>
      <c r="Q492">
        <v>1</v>
      </c>
      <c r="W492">
        <v>0</v>
      </c>
      <c r="X492">
        <v>-96500822</v>
      </c>
      <c r="Y492">
        <v>0.71428599999999998</v>
      </c>
      <c r="AA492">
        <v>59.45</v>
      </c>
      <c r="AB492">
        <v>0</v>
      </c>
      <c r="AC492">
        <v>0</v>
      </c>
      <c r="AD492">
        <v>0</v>
      </c>
      <c r="AE492">
        <v>59.45</v>
      </c>
      <c r="AF492">
        <v>0</v>
      </c>
      <c r="AG492">
        <v>0</v>
      </c>
      <c r="AH492">
        <v>0</v>
      </c>
      <c r="AI492">
        <v>1</v>
      </c>
      <c r="AJ492">
        <v>1</v>
      </c>
      <c r="AK492">
        <v>1</v>
      </c>
      <c r="AL492">
        <v>1</v>
      </c>
      <c r="AN492">
        <v>0</v>
      </c>
      <c r="AO492">
        <v>0</v>
      </c>
      <c r="AP492">
        <v>0</v>
      </c>
      <c r="AQ492">
        <v>0</v>
      </c>
      <c r="AR492">
        <v>0</v>
      </c>
      <c r="AS492" t="s">
        <v>3</v>
      </c>
      <c r="AT492">
        <v>0.71428599999999998</v>
      </c>
      <c r="AU492" t="s">
        <v>3</v>
      </c>
      <c r="AV492">
        <v>0</v>
      </c>
      <c r="AW492">
        <v>1</v>
      </c>
      <c r="AX492">
        <v>-1</v>
      </c>
      <c r="AY492">
        <v>0</v>
      </c>
      <c r="AZ492">
        <v>0</v>
      </c>
      <c r="BA492" t="s">
        <v>3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Y492*Source!I186</f>
        <v>5.0000020000000003</v>
      </c>
      <c r="CY492">
        <f t="shared" si="60"/>
        <v>59.45</v>
      </c>
      <c r="CZ492">
        <f t="shared" si="61"/>
        <v>59.45</v>
      </c>
      <c r="DA492">
        <f t="shared" si="62"/>
        <v>1</v>
      </c>
      <c r="DB492">
        <v>0</v>
      </c>
    </row>
    <row r="493" spans="1:106" x14ac:dyDescent="0.2">
      <c r="A493">
        <f>ROW(Source!A187)</f>
        <v>187</v>
      </c>
      <c r="B493">
        <v>39612629</v>
      </c>
      <c r="C493">
        <v>39613199</v>
      </c>
      <c r="D493">
        <v>37064928</v>
      </c>
      <c r="E493">
        <v>1</v>
      </c>
      <c r="F493">
        <v>1</v>
      </c>
      <c r="G493">
        <v>1</v>
      </c>
      <c r="H493">
        <v>1</v>
      </c>
      <c r="I493" t="s">
        <v>507</v>
      </c>
      <c r="J493" t="s">
        <v>3</v>
      </c>
      <c r="K493" t="s">
        <v>508</v>
      </c>
      <c r="L493">
        <v>1191</v>
      </c>
      <c r="N493">
        <v>1013</v>
      </c>
      <c r="O493" t="s">
        <v>474</v>
      </c>
      <c r="P493" t="s">
        <v>474</v>
      </c>
      <c r="Q493">
        <v>1</v>
      </c>
      <c r="W493">
        <v>0</v>
      </c>
      <c r="X493">
        <v>145020957</v>
      </c>
      <c r="Y493">
        <v>1.6904999999999999</v>
      </c>
      <c r="AA493">
        <v>0</v>
      </c>
      <c r="AB493">
        <v>0</v>
      </c>
      <c r="AC493">
        <v>0</v>
      </c>
      <c r="AD493">
        <v>46.71</v>
      </c>
      <c r="AE493">
        <v>0</v>
      </c>
      <c r="AF493">
        <v>0</v>
      </c>
      <c r="AG493">
        <v>0</v>
      </c>
      <c r="AH493">
        <v>9.07</v>
      </c>
      <c r="AI493">
        <v>1</v>
      </c>
      <c r="AJ493">
        <v>1</v>
      </c>
      <c r="AK493">
        <v>1</v>
      </c>
      <c r="AL493">
        <v>5.15</v>
      </c>
      <c r="AN493">
        <v>0</v>
      </c>
      <c r="AO493">
        <v>1</v>
      </c>
      <c r="AP493">
        <v>1</v>
      </c>
      <c r="AQ493">
        <v>0</v>
      </c>
      <c r="AR493">
        <v>0</v>
      </c>
      <c r="AS493" t="s">
        <v>3</v>
      </c>
      <c r="AT493">
        <v>1.47</v>
      </c>
      <c r="AU493" t="s">
        <v>18</v>
      </c>
      <c r="AV493">
        <v>1</v>
      </c>
      <c r="AW493">
        <v>2</v>
      </c>
      <c r="AX493">
        <v>39613210</v>
      </c>
      <c r="AY493">
        <v>1</v>
      </c>
      <c r="AZ493">
        <v>0</v>
      </c>
      <c r="BA493">
        <v>478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Y493*Source!I187</f>
        <v>11.833499999999999</v>
      </c>
      <c r="CY493">
        <f>AD493</f>
        <v>46.71</v>
      </c>
      <c r="CZ493">
        <f>AH493</f>
        <v>9.07</v>
      </c>
      <c r="DA493">
        <f>AL493</f>
        <v>5.15</v>
      </c>
      <c r="DB493">
        <v>0</v>
      </c>
    </row>
    <row r="494" spans="1:106" x14ac:dyDescent="0.2">
      <c r="A494">
        <f>ROW(Source!A187)</f>
        <v>187</v>
      </c>
      <c r="B494">
        <v>39612629</v>
      </c>
      <c r="C494">
        <v>39613199</v>
      </c>
      <c r="D494">
        <v>37064876</v>
      </c>
      <c r="E494">
        <v>1</v>
      </c>
      <c r="F494">
        <v>1</v>
      </c>
      <c r="G494">
        <v>1</v>
      </c>
      <c r="H494">
        <v>1</v>
      </c>
      <c r="I494" t="s">
        <v>479</v>
      </c>
      <c r="J494" t="s">
        <v>3</v>
      </c>
      <c r="K494" t="s">
        <v>480</v>
      </c>
      <c r="L494">
        <v>1191</v>
      </c>
      <c r="N494">
        <v>1013</v>
      </c>
      <c r="O494" t="s">
        <v>474</v>
      </c>
      <c r="P494" t="s">
        <v>474</v>
      </c>
      <c r="Q494">
        <v>1</v>
      </c>
      <c r="W494">
        <v>0</v>
      </c>
      <c r="X494">
        <v>-1417349443</v>
      </c>
      <c r="Y494">
        <v>0.02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1</v>
      </c>
      <c r="AJ494">
        <v>1</v>
      </c>
      <c r="AK494">
        <v>5.15</v>
      </c>
      <c r="AL494">
        <v>1</v>
      </c>
      <c r="AN494">
        <v>0</v>
      </c>
      <c r="AO494">
        <v>1</v>
      </c>
      <c r="AP494">
        <v>0</v>
      </c>
      <c r="AQ494">
        <v>0</v>
      </c>
      <c r="AR494">
        <v>0</v>
      </c>
      <c r="AS494" t="s">
        <v>3</v>
      </c>
      <c r="AT494">
        <v>0.02</v>
      </c>
      <c r="AU494" t="s">
        <v>3</v>
      </c>
      <c r="AV494">
        <v>2</v>
      </c>
      <c r="AW494">
        <v>2</v>
      </c>
      <c r="AX494">
        <v>39613211</v>
      </c>
      <c r="AY494">
        <v>1</v>
      </c>
      <c r="AZ494">
        <v>2048</v>
      </c>
      <c r="BA494">
        <v>479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Y494*Source!I187</f>
        <v>0.14000000000000001</v>
      </c>
      <c r="CY494">
        <f>AD494</f>
        <v>0</v>
      </c>
      <c r="CZ494">
        <f>AH494</f>
        <v>0</v>
      </c>
      <c r="DA494">
        <f>AL494</f>
        <v>1</v>
      </c>
      <c r="DB494">
        <v>0</v>
      </c>
    </row>
    <row r="495" spans="1:106" x14ac:dyDescent="0.2">
      <c r="A495">
        <f>ROW(Source!A187)</f>
        <v>187</v>
      </c>
      <c r="B495">
        <v>39612629</v>
      </c>
      <c r="C495">
        <v>39613199</v>
      </c>
      <c r="D495">
        <v>36883554</v>
      </c>
      <c r="E495">
        <v>1</v>
      </c>
      <c r="F495">
        <v>1</v>
      </c>
      <c r="G495">
        <v>1</v>
      </c>
      <c r="H495">
        <v>2</v>
      </c>
      <c r="I495" t="s">
        <v>504</v>
      </c>
      <c r="J495" t="s">
        <v>505</v>
      </c>
      <c r="K495" t="s">
        <v>506</v>
      </c>
      <c r="L495">
        <v>1368</v>
      </c>
      <c r="N495">
        <v>1011</v>
      </c>
      <c r="O495" t="s">
        <v>484</v>
      </c>
      <c r="P495" t="s">
        <v>484</v>
      </c>
      <c r="Q495">
        <v>1</v>
      </c>
      <c r="W495">
        <v>0</v>
      </c>
      <c r="X495">
        <v>1372534845</v>
      </c>
      <c r="Y495">
        <v>2.5000000000000001E-2</v>
      </c>
      <c r="AA495">
        <v>0</v>
      </c>
      <c r="AB495">
        <v>338.41</v>
      </c>
      <c r="AC495">
        <v>11.6</v>
      </c>
      <c r="AD495">
        <v>0</v>
      </c>
      <c r="AE495">
        <v>0</v>
      </c>
      <c r="AF495">
        <v>65.709999999999994</v>
      </c>
      <c r="AG495">
        <v>11.6</v>
      </c>
      <c r="AH495">
        <v>0</v>
      </c>
      <c r="AI495">
        <v>1</v>
      </c>
      <c r="AJ495">
        <v>5.15</v>
      </c>
      <c r="AK495">
        <v>1</v>
      </c>
      <c r="AL495">
        <v>1</v>
      </c>
      <c r="AN495">
        <v>0</v>
      </c>
      <c r="AO495">
        <v>1</v>
      </c>
      <c r="AP495">
        <v>1</v>
      </c>
      <c r="AQ495">
        <v>0</v>
      </c>
      <c r="AR495">
        <v>0</v>
      </c>
      <c r="AS495" t="s">
        <v>3</v>
      </c>
      <c r="AT495">
        <v>0.02</v>
      </c>
      <c r="AU495" t="s">
        <v>17</v>
      </c>
      <c r="AV495">
        <v>0</v>
      </c>
      <c r="AW495">
        <v>2</v>
      </c>
      <c r="AX495">
        <v>39613212</v>
      </c>
      <c r="AY495">
        <v>1</v>
      </c>
      <c r="AZ495">
        <v>0</v>
      </c>
      <c r="BA495">
        <v>480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Y495*Source!I187</f>
        <v>0.17500000000000002</v>
      </c>
      <c r="CY495">
        <f>AB495</f>
        <v>338.41</v>
      </c>
      <c r="CZ495">
        <f>AF495</f>
        <v>65.709999999999994</v>
      </c>
      <c r="DA495">
        <f>AJ495</f>
        <v>5.15</v>
      </c>
      <c r="DB495">
        <v>0</v>
      </c>
    </row>
    <row r="496" spans="1:106" x14ac:dyDescent="0.2">
      <c r="A496">
        <f>ROW(Source!A187)</f>
        <v>187</v>
      </c>
      <c r="B496">
        <v>39612629</v>
      </c>
      <c r="C496">
        <v>39613199</v>
      </c>
      <c r="D496">
        <v>36883858</v>
      </c>
      <c r="E496">
        <v>1</v>
      </c>
      <c r="F496">
        <v>1</v>
      </c>
      <c r="G496">
        <v>1</v>
      </c>
      <c r="H496">
        <v>2</v>
      </c>
      <c r="I496" t="s">
        <v>627</v>
      </c>
      <c r="J496" t="s">
        <v>628</v>
      </c>
      <c r="K496" t="s">
        <v>629</v>
      </c>
      <c r="L496">
        <v>1368</v>
      </c>
      <c r="N496">
        <v>1011</v>
      </c>
      <c r="O496" t="s">
        <v>484</v>
      </c>
      <c r="P496" t="s">
        <v>484</v>
      </c>
      <c r="Q496">
        <v>1</v>
      </c>
      <c r="W496">
        <v>0</v>
      </c>
      <c r="X496">
        <v>-353815937</v>
      </c>
      <c r="Y496">
        <v>0.4375</v>
      </c>
      <c r="AA496">
        <v>0</v>
      </c>
      <c r="AB496">
        <v>41.72</v>
      </c>
      <c r="AC496">
        <v>0</v>
      </c>
      <c r="AD496">
        <v>0</v>
      </c>
      <c r="AE496">
        <v>0</v>
      </c>
      <c r="AF496">
        <v>8.1</v>
      </c>
      <c r="AG496">
        <v>0</v>
      </c>
      <c r="AH496">
        <v>0</v>
      </c>
      <c r="AI496">
        <v>1</v>
      </c>
      <c r="AJ496">
        <v>5.15</v>
      </c>
      <c r="AK496">
        <v>1</v>
      </c>
      <c r="AL496">
        <v>1</v>
      </c>
      <c r="AN496">
        <v>0</v>
      </c>
      <c r="AO496">
        <v>1</v>
      </c>
      <c r="AP496">
        <v>1</v>
      </c>
      <c r="AQ496">
        <v>0</v>
      </c>
      <c r="AR496">
        <v>0</v>
      </c>
      <c r="AS496" t="s">
        <v>3</v>
      </c>
      <c r="AT496">
        <v>0.35</v>
      </c>
      <c r="AU496" t="s">
        <v>17</v>
      </c>
      <c r="AV496">
        <v>0</v>
      </c>
      <c r="AW496">
        <v>2</v>
      </c>
      <c r="AX496">
        <v>39613213</v>
      </c>
      <c r="AY496">
        <v>1</v>
      </c>
      <c r="AZ496">
        <v>0</v>
      </c>
      <c r="BA496">
        <v>481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Y496*Source!I187</f>
        <v>3.0625</v>
      </c>
      <c r="CY496">
        <f>AB496</f>
        <v>41.72</v>
      </c>
      <c r="CZ496">
        <f>AF496</f>
        <v>8.1</v>
      </c>
      <c r="DA496">
        <f>AJ496</f>
        <v>5.15</v>
      </c>
      <c r="DB496">
        <v>0</v>
      </c>
    </row>
    <row r="497" spans="1:106" x14ac:dyDescent="0.2">
      <c r="A497">
        <f>ROW(Source!A187)</f>
        <v>187</v>
      </c>
      <c r="B497">
        <v>39612629</v>
      </c>
      <c r="C497">
        <v>39613199</v>
      </c>
      <c r="D497">
        <v>36799773</v>
      </c>
      <c r="E497">
        <v>1</v>
      </c>
      <c r="F497">
        <v>1</v>
      </c>
      <c r="G497">
        <v>1</v>
      </c>
      <c r="H497">
        <v>3</v>
      </c>
      <c r="I497" t="s">
        <v>675</v>
      </c>
      <c r="J497" t="s">
        <v>676</v>
      </c>
      <c r="K497" t="s">
        <v>677</v>
      </c>
      <c r="L497">
        <v>1356</v>
      </c>
      <c r="N497">
        <v>1010</v>
      </c>
      <c r="O497" t="s">
        <v>128</v>
      </c>
      <c r="P497" t="s">
        <v>128</v>
      </c>
      <c r="Q497">
        <v>1000</v>
      </c>
      <c r="W497">
        <v>0</v>
      </c>
      <c r="X497">
        <v>-1705143825</v>
      </c>
      <c r="Y497">
        <v>2E-3</v>
      </c>
      <c r="AA497">
        <v>17767.5</v>
      </c>
      <c r="AB497">
        <v>0</v>
      </c>
      <c r="AC497">
        <v>0</v>
      </c>
      <c r="AD497">
        <v>0</v>
      </c>
      <c r="AE497">
        <v>3450</v>
      </c>
      <c r="AF497">
        <v>0</v>
      </c>
      <c r="AG497">
        <v>0</v>
      </c>
      <c r="AH497">
        <v>0</v>
      </c>
      <c r="AI497">
        <v>5.15</v>
      </c>
      <c r="AJ497">
        <v>1</v>
      </c>
      <c r="AK497">
        <v>1</v>
      </c>
      <c r="AL497">
        <v>1</v>
      </c>
      <c r="AN497">
        <v>0</v>
      </c>
      <c r="AO497">
        <v>1</v>
      </c>
      <c r="AP497">
        <v>0</v>
      </c>
      <c r="AQ497">
        <v>0</v>
      </c>
      <c r="AR497">
        <v>0</v>
      </c>
      <c r="AS497" t="s">
        <v>3</v>
      </c>
      <c r="AT497">
        <v>2E-3</v>
      </c>
      <c r="AU497" t="s">
        <v>3</v>
      </c>
      <c r="AV497">
        <v>0</v>
      </c>
      <c r="AW497">
        <v>2</v>
      </c>
      <c r="AX497">
        <v>39613214</v>
      </c>
      <c r="AY497">
        <v>1</v>
      </c>
      <c r="AZ497">
        <v>0</v>
      </c>
      <c r="BA497">
        <v>482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Y497*Source!I187</f>
        <v>1.4E-2</v>
      </c>
      <c r="CY497">
        <f t="shared" ref="CY497:CY502" si="63">AA497</f>
        <v>17767.5</v>
      </c>
      <c r="CZ497">
        <f t="shared" ref="CZ497:CZ502" si="64">AE497</f>
        <v>3450</v>
      </c>
      <c r="DA497">
        <f t="shared" ref="DA497:DA502" si="65">AI497</f>
        <v>5.15</v>
      </c>
      <c r="DB497">
        <v>0</v>
      </c>
    </row>
    <row r="498" spans="1:106" x14ac:dyDescent="0.2">
      <c r="A498">
        <f>ROW(Source!A187)</f>
        <v>187</v>
      </c>
      <c r="B498">
        <v>39612629</v>
      </c>
      <c r="C498">
        <v>39613199</v>
      </c>
      <c r="D498">
        <v>36803269</v>
      </c>
      <c r="E498">
        <v>1</v>
      </c>
      <c r="F498">
        <v>1</v>
      </c>
      <c r="G498">
        <v>1</v>
      </c>
      <c r="H498">
        <v>3</v>
      </c>
      <c r="I498" t="s">
        <v>630</v>
      </c>
      <c r="J498" t="s">
        <v>631</v>
      </c>
      <c r="K498" t="s">
        <v>632</v>
      </c>
      <c r="L498">
        <v>1348</v>
      </c>
      <c r="N498">
        <v>1009</v>
      </c>
      <c r="O498" t="s">
        <v>104</v>
      </c>
      <c r="P498" t="s">
        <v>104</v>
      </c>
      <c r="Q498">
        <v>1000</v>
      </c>
      <c r="W498">
        <v>0</v>
      </c>
      <c r="X498">
        <v>-1068056325</v>
      </c>
      <c r="Y498">
        <v>1.3999999999999999E-4</v>
      </c>
      <c r="AA498">
        <v>53364.3</v>
      </c>
      <c r="AB498">
        <v>0</v>
      </c>
      <c r="AC498">
        <v>0</v>
      </c>
      <c r="AD498">
        <v>0</v>
      </c>
      <c r="AE498">
        <v>10362</v>
      </c>
      <c r="AF498">
        <v>0</v>
      </c>
      <c r="AG498">
        <v>0</v>
      </c>
      <c r="AH498">
        <v>0</v>
      </c>
      <c r="AI498">
        <v>5.15</v>
      </c>
      <c r="AJ498">
        <v>1</v>
      </c>
      <c r="AK498">
        <v>1</v>
      </c>
      <c r="AL498">
        <v>1</v>
      </c>
      <c r="AN498">
        <v>0</v>
      </c>
      <c r="AO498">
        <v>1</v>
      </c>
      <c r="AP498">
        <v>0</v>
      </c>
      <c r="AQ498">
        <v>0</v>
      </c>
      <c r="AR498">
        <v>0</v>
      </c>
      <c r="AS498" t="s">
        <v>3</v>
      </c>
      <c r="AT498">
        <v>1.3999999999999999E-4</v>
      </c>
      <c r="AU498" t="s">
        <v>3</v>
      </c>
      <c r="AV498">
        <v>0</v>
      </c>
      <c r="AW498">
        <v>2</v>
      </c>
      <c r="AX498">
        <v>39613215</v>
      </c>
      <c r="AY498">
        <v>1</v>
      </c>
      <c r="AZ498">
        <v>0</v>
      </c>
      <c r="BA498">
        <v>483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Y498*Source!I187</f>
        <v>9.7999999999999997E-4</v>
      </c>
      <c r="CY498">
        <f t="shared" si="63"/>
        <v>53364.3</v>
      </c>
      <c r="CZ498">
        <f t="shared" si="64"/>
        <v>10362</v>
      </c>
      <c r="DA498">
        <f t="shared" si="65"/>
        <v>5.15</v>
      </c>
      <c r="DB498">
        <v>0</v>
      </c>
    </row>
    <row r="499" spans="1:106" x14ac:dyDescent="0.2">
      <c r="A499">
        <f>ROW(Source!A187)</f>
        <v>187</v>
      </c>
      <c r="B499">
        <v>39612629</v>
      </c>
      <c r="C499">
        <v>39613199</v>
      </c>
      <c r="D499">
        <v>36804430</v>
      </c>
      <c r="E499">
        <v>1</v>
      </c>
      <c r="F499">
        <v>1</v>
      </c>
      <c r="G499">
        <v>1</v>
      </c>
      <c r="H499">
        <v>3</v>
      </c>
      <c r="I499" t="s">
        <v>669</v>
      </c>
      <c r="J499" t="s">
        <v>670</v>
      </c>
      <c r="K499" t="s">
        <v>671</v>
      </c>
      <c r="L499">
        <v>1348</v>
      </c>
      <c r="N499">
        <v>1009</v>
      </c>
      <c r="O499" t="s">
        <v>104</v>
      </c>
      <c r="P499" t="s">
        <v>104</v>
      </c>
      <c r="Q499">
        <v>1000</v>
      </c>
      <c r="W499">
        <v>0</v>
      </c>
      <c r="X499">
        <v>-405065451</v>
      </c>
      <c r="Y499">
        <v>1.1000000000000001E-3</v>
      </c>
      <c r="AA499">
        <v>76374.5</v>
      </c>
      <c r="AB499">
        <v>0</v>
      </c>
      <c r="AC499">
        <v>0</v>
      </c>
      <c r="AD499">
        <v>0</v>
      </c>
      <c r="AE499">
        <v>14830</v>
      </c>
      <c r="AF499">
        <v>0</v>
      </c>
      <c r="AG499">
        <v>0</v>
      </c>
      <c r="AH499">
        <v>0</v>
      </c>
      <c r="AI499">
        <v>5.15</v>
      </c>
      <c r="AJ499">
        <v>1</v>
      </c>
      <c r="AK499">
        <v>1</v>
      </c>
      <c r="AL499">
        <v>1</v>
      </c>
      <c r="AN499">
        <v>0</v>
      </c>
      <c r="AO499">
        <v>1</v>
      </c>
      <c r="AP499">
        <v>0</v>
      </c>
      <c r="AQ499">
        <v>0</v>
      </c>
      <c r="AR499">
        <v>0</v>
      </c>
      <c r="AS499" t="s">
        <v>3</v>
      </c>
      <c r="AT499">
        <v>1.1000000000000001E-3</v>
      </c>
      <c r="AU499" t="s">
        <v>3</v>
      </c>
      <c r="AV499">
        <v>0</v>
      </c>
      <c r="AW499">
        <v>2</v>
      </c>
      <c r="AX499">
        <v>39613216</v>
      </c>
      <c r="AY499">
        <v>1</v>
      </c>
      <c r="AZ499">
        <v>0</v>
      </c>
      <c r="BA499">
        <v>484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Y499*Source!I187</f>
        <v>7.7000000000000002E-3</v>
      </c>
      <c r="CY499">
        <f t="shared" si="63"/>
        <v>76374.5</v>
      </c>
      <c r="CZ499">
        <f t="shared" si="64"/>
        <v>14830</v>
      </c>
      <c r="DA499">
        <f t="shared" si="65"/>
        <v>5.15</v>
      </c>
      <c r="DB499">
        <v>0</v>
      </c>
    </row>
    <row r="500" spans="1:106" x14ac:dyDescent="0.2">
      <c r="A500">
        <f>ROW(Source!A187)</f>
        <v>187</v>
      </c>
      <c r="B500">
        <v>39612629</v>
      </c>
      <c r="C500">
        <v>39613199</v>
      </c>
      <c r="D500">
        <v>36845062</v>
      </c>
      <c r="E500">
        <v>1</v>
      </c>
      <c r="F500">
        <v>1</v>
      </c>
      <c r="G500">
        <v>1</v>
      </c>
      <c r="H500">
        <v>3</v>
      </c>
      <c r="I500" t="s">
        <v>317</v>
      </c>
      <c r="J500" t="s">
        <v>319</v>
      </c>
      <c r="K500" t="s">
        <v>318</v>
      </c>
      <c r="L500">
        <v>1354</v>
      </c>
      <c r="N500">
        <v>1010</v>
      </c>
      <c r="O500" t="s">
        <v>99</v>
      </c>
      <c r="P500" t="s">
        <v>99</v>
      </c>
      <c r="Q500">
        <v>1</v>
      </c>
      <c r="W500">
        <v>0</v>
      </c>
      <c r="X500">
        <v>1108816787</v>
      </c>
      <c r="Y500">
        <v>0.14285700000000001</v>
      </c>
      <c r="AA500">
        <v>920</v>
      </c>
      <c r="AB500">
        <v>0</v>
      </c>
      <c r="AC500">
        <v>0</v>
      </c>
      <c r="AD500">
        <v>0</v>
      </c>
      <c r="AE500">
        <v>178.64</v>
      </c>
      <c r="AF500">
        <v>0</v>
      </c>
      <c r="AG500">
        <v>0</v>
      </c>
      <c r="AH500">
        <v>0</v>
      </c>
      <c r="AI500">
        <v>5.15</v>
      </c>
      <c r="AJ500">
        <v>1</v>
      </c>
      <c r="AK500">
        <v>1</v>
      </c>
      <c r="AL500">
        <v>1</v>
      </c>
      <c r="AN500">
        <v>0</v>
      </c>
      <c r="AO500">
        <v>0</v>
      </c>
      <c r="AP500">
        <v>0</v>
      </c>
      <c r="AQ500">
        <v>0</v>
      </c>
      <c r="AR500">
        <v>0</v>
      </c>
      <c r="AS500" t="s">
        <v>3</v>
      </c>
      <c r="AT500">
        <v>0.14285700000000001</v>
      </c>
      <c r="AU500" t="s">
        <v>3</v>
      </c>
      <c r="AV500">
        <v>0</v>
      </c>
      <c r="AW500">
        <v>1</v>
      </c>
      <c r="AX500">
        <v>-1</v>
      </c>
      <c r="AY500">
        <v>0</v>
      </c>
      <c r="AZ500">
        <v>0</v>
      </c>
      <c r="BA500" t="s">
        <v>3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Y500*Source!I187</f>
        <v>0.99999900000000008</v>
      </c>
      <c r="CY500">
        <f t="shared" si="63"/>
        <v>920</v>
      </c>
      <c r="CZ500">
        <f t="shared" si="64"/>
        <v>178.64</v>
      </c>
      <c r="DA500">
        <f t="shared" si="65"/>
        <v>5.15</v>
      </c>
      <c r="DB500">
        <v>0</v>
      </c>
    </row>
    <row r="501" spans="1:106" x14ac:dyDescent="0.2">
      <c r="A501">
        <f>ROW(Source!A187)</f>
        <v>187</v>
      </c>
      <c r="B501">
        <v>39612629</v>
      </c>
      <c r="C501">
        <v>39613199</v>
      </c>
      <c r="D501">
        <v>36845063</v>
      </c>
      <c r="E501">
        <v>1</v>
      </c>
      <c r="F501">
        <v>1</v>
      </c>
      <c r="G501">
        <v>1</v>
      </c>
      <c r="H501">
        <v>3</v>
      </c>
      <c r="I501" t="s">
        <v>321</v>
      </c>
      <c r="J501" t="s">
        <v>323</v>
      </c>
      <c r="K501" t="s">
        <v>322</v>
      </c>
      <c r="L501">
        <v>1354</v>
      </c>
      <c r="N501">
        <v>1010</v>
      </c>
      <c r="O501" t="s">
        <v>99</v>
      </c>
      <c r="P501" t="s">
        <v>99</v>
      </c>
      <c r="Q501">
        <v>1</v>
      </c>
      <c r="W501">
        <v>0</v>
      </c>
      <c r="X501">
        <v>1625255061</v>
      </c>
      <c r="Y501">
        <v>0.14285700000000001</v>
      </c>
      <c r="AA501">
        <v>1212.26</v>
      </c>
      <c r="AB501">
        <v>0</v>
      </c>
      <c r="AC501">
        <v>0</v>
      </c>
      <c r="AD501">
        <v>0</v>
      </c>
      <c r="AE501">
        <v>235.39</v>
      </c>
      <c r="AF501">
        <v>0</v>
      </c>
      <c r="AG501">
        <v>0</v>
      </c>
      <c r="AH501">
        <v>0</v>
      </c>
      <c r="AI501">
        <v>5.15</v>
      </c>
      <c r="AJ501">
        <v>1</v>
      </c>
      <c r="AK501">
        <v>1</v>
      </c>
      <c r="AL501">
        <v>1</v>
      </c>
      <c r="AN501">
        <v>0</v>
      </c>
      <c r="AO501">
        <v>0</v>
      </c>
      <c r="AP501">
        <v>0</v>
      </c>
      <c r="AQ501">
        <v>0</v>
      </c>
      <c r="AR501">
        <v>0</v>
      </c>
      <c r="AS501" t="s">
        <v>3</v>
      </c>
      <c r="AT501">
        <v>0.14285700000000001</v>
      </c>
      <c r="AU501" t="s">
        <v>3</v>
      </c>
      <c r="AV501">
        <v>0</v>
      </c>
      <c r="AW501">
        <v>1</v>
      </c>
      <c r="AX501">
        <v>-1</v>
      </c>
      <c r="AY501">
        <v>0</v>
      </c>
      <c r="AZ501">
        <v>0</v>
      </c>
      <c r="BA501" t="s">
        <v>3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Y501*Source!I187</f>
        <v>0.99999900000000008</v>
      </c>
      <c r="CY501">
        <f t="shared" si="63"/>
        <v>1212.26</v>
      </c>
      <c r="CZ501">
        <f t="shared" si="64"/>
        <v>235.39</v>
      </c>
      <c r="DA501">
        <f t="shared" si="65"/>
        <v>5.15</v>
      </c>
      <c r="DB501">
        <v>0</v>
      </c>
    </row>
    <row r="502" spans="1:106" x14ac:dyDescent="0.2">
      <c r="A502">
        <f>ROW(Source!A187)</f>
        <v>187</v>
      </c>
      <c r="B502">
        <v>39612629</v>
      </c>
      <c r="C502">
        <v>39613199</v>
      </c>
      <c r="D502">
        <v>36845087</v>
      </c>
      <c r="E502">
        <v>1</v>
      </c>
      <c r="F502">
        <v>1</v>
      </c>
      <c r="G502">
        <v>1</v>
      </c>
      <c r="H502">
        <v>3</v>
      </c>
      <c r="I502" t="s">
        <v>325</v>
      </c>
      <c r="J502" t="s">
        <v>327</v>
      </c>
      <c r="K502" t="s">
        <v>326</v>
      </c>
      <c r="L502">
        <v>1354</v>
      </c>
      <c r="N502">
        <v>1010</v>
      </c>
      <c r="O502" t="s">
        <v>99</v>
      </c>
      <c r="P502" t="s">
        <v>99</v>
      </c>
      <c r="Q502">
        <v>1</v>
      </c>
      <c r="W502">
        <v>0</v>
      </c>
      <c r="X502">
        <v>-96500822</v>
      </c>
      <c r="Y502">
        <v>0.71428599999999998</v>
      </c>
      <c r="AA502">
        <v>306.17</v>
      </c>
      <c r="AB502">
        <v>0</v>
      </c>
      <c r="AC502">
        <v>0</v>
      </c>
      <c r="AD502">
        <v>0</v>
      </c>
      <c r="AE502">
        <v>59.45</v>
      </c>
      <c r="AF502">
        <v>0</v>
      </c>
      <c r="AG502">
        <v>0</v>
      </c>
      <c r="AH502">
        <v>0</v>
      </c>
      <c r="AI502">
        <v>5.15</v>
      </c>
      <c r="AJ502">
        <v>1</v>
      </c>
      <c r="AK502">
        <v>1</v>
      </c>
      <c r="AL502">
        <v>1</v>
      </c>
      <c r="AN502">
        <v>0</v>
      </c>
      <c r="AO502">
        <v>0</v>
      </c>
      <c r="AP502">
        <v>0</v>
      </c>
      <c r="AQ502">
        <v>0</v>
      </c>
      <c r="AR502">
        <v>0</v>
      </c>
      <c r="AS502" t="s">
        <v>3</v>
      </c>
      <c r="AT502">
        <v>0.71428599999999998</v>
      </c>
      <c r="AU502" t="s">
        <v>3</v>
      </c>
      <c r="AV502">
        <v>0</v>
      </c>
      <c r="AW502">
        <v>1</v>
      </c>
      <c r="AX502">
        <v>-1</v>
      </c>
      <c r="AY502">
        <v>0</v>
      </c>
      <c r="AZ502">
        <v>0</v>
      </c>
      <c r="BA502" t="s">
        <v>3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Y502*Source!I187</f>
        <v>5.0000020000000003</v>
      </c>
      <c r="CY502">
        <f t="shared" si="63"/>
        <v>306.17</v>
      </c>
      <c r="CZ502">
        <f t="shared" si="64"/>
        <v>59.45</v>
      </c>
      <c r="DA502">
        <f t="shared" si="65"/>
        <v>5.15</v>
      </c>
      <c r="DB502">
        <v>0</v>
      </c>
    </row>
    <row r="503" spans="1:106" x14ac:dyDescent="0.2">
      <c r="A503">
        <f>ROW(Source!A194)</f>
        <v>194</v>
      </c>
      <c r="B503">
        <v>39612628</v>
      </c>
      <c r="C503">
        <v>39613222</v>
      </c>
      <c r="D503">
        <v>37064928</v>
      </c>
      <c r="E503">
        <v>1</v>
      </c>
      <c r="F503">
        <v>1</v>
      </c>
      <c r="G503">
        <v>1</v>
      </c>
      <c r="H503">
        <v>1</v>
      </c>
      <c r="I503" t="s">
        <v>507</v>
      </c>
      <c r="J503" t="s">
        <v>3</v>
      </c>
      <c r="K503" t="s">
        <v>508</v>
      </c>
      <c r="L503">
        <v>1191</v>
      </c>
      <c r="N503">
        <v>1013</v>
      </c>
      <c r="O503" t="s">
        <v>474</v>
      </c>
      <c r="P503" t="s">
        <v>474</v>
      </c>
      <c r="Q503">
        <v>1</v>
      </c>
      <c r="W503">
        <v>0</v>
      </c>
      <c r="X503">
        <v>145020957</v>
      </c>
      <c r="Y503">
        <v>3.3464999999999998</v>
      </c>
      <c r="AA503">
        <v>0</v>
      </c>
      <c r="AB503">
        <v>0</v>
      </c>
      <c r="AC503">
        <v>0</v>
      </c>
      <c r="AD503">
        <v>9.07</v>
      </c>
      <c r="AE503">
        <v>0</v>
      </c>
      <c r="AF503">
        <v>0</v>
      </c>
      <c r="AG503">
        <v>0</v>
      </c>
      <c r="AH503">
        <v>9.07</v>
      </c>
      <c r="AI503">
        <v>1</v>
      </c>
      <c r="AJ503">
        <v>1</v>
      </c>
      <c r="AK503">
        <v>1</v>
      </c>
      <c r="AL503">
        <v>1</v>
      </c>
      <c r="AN503">
        <v>0</v>
      </c>
      <c r="AO503">
        <v>1</v>
      </c>
      <c r="AP503">
        <v>1</v>
      </c>
      <c r="AQ503">
        <v>0</v>
      </c>
      <c r="AR503">
        <v>0</v>
      </c>
      <c r="AS503" t="s">
        <v>3</v>
      </c>
      <c r="AT503">
        <v>2.91</v>
      </c>
      <c r="AU503" t="s">
        <v>18</v>
      </c>
      <c r="AV503">
        <v>1</v>
      </c>
      <c r="AW503">
        <v>2</v>
      </c>
      <c r="AX503">
        <v>39613233</v>
      </c>
      <c r="AY503">
        <v>1</v>
      </c>
      <c r="AZ503">
        <v>0</v>
      </c>
      <c r="BA503">
        <v>487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Y503*Source!I194</f>
        <v>23.4255</v>
      </c>
      <c r="CY503">
        <f>AD503</f>
        <v>9.07</v>
      </c>
      <c r="CZ503">
        <f>AH503</f>
        <v>9.07</v>
      </c>
      <c r="DA503">
        <f>AL503</f>
        <v>1</v>
      </c>
      <c r="DB503">
        <v>0</v>
      </c>
    </row>
    <row r="504" spans="1:106" x14ac:dyDescent="0.2">
      <c r="A504">
        <f>ROW(Source!A194)</f>
        <v>194</v>
      </c>
      <c r="B504">
        <v>39612628</v>
      </c>
      <c r="C504">
        <v>39613222</v>
      </c>
      <c r="D504">
        <v>37064876</v>
      </c>
      <c r="E504">
        <v>1</v>
      </c>
      <c r="F504">
        <v>1</v>
      </c>
      <c r="G504">
        <v>1</v>
      </c>
      <c r="H504">
        <v>1</v>
      </c>
      <c r="I504" t="s">
        <v>479</v>
      </c>
      <c r="J504" t="s">
        <v>3</v>
      </c>
      <c r="K504" t="s">
        <v>480</v>
      </c>
      <c r="L504">
        <v>1191</v>
      </c>
      <c r="N504">
        <v>1013</v>
      </c>
      <c r="O504" t="s">
        <v>474</v>
      </c>
      <c r="P504" t="s">
        <v>474</v>
      </c>
      <c r="Q504">
        <v>1</v>
      </c>
      <c r="W504">
        <v>0</v>
      </c>
      <c r="X504">
        <v>-1417349443</v>
      </c>
      <c r="Y504">
        <v>0.04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1</v>
      </c>
      <c r="AJ504">
        <v>1</v>
      </c>
      <c r="AK504">
        <v>1</v>
      </c>
      <c r="AL504">
        <v>1</v>
      </c>
      <c r="AN504">
        <v>0</v>
      </c>
      <c r="AO504">
        <v>1</v>
      </c>
      <c r="AP504">
        <v>0</v>
      </c>
      <c r="AQ504">
        <v>0</v>
      </c>
      <c r="AR504">
        <v>0</v>
      </c>
      <c r="AS504" t="s">
        <v>3</v>
      </c>
      <c r="AT504">
        <v>0.04</v>
      </c>
      <c r="AU504" t="s">
        <v>3</v>
      </c>
      <c r="AV504">
        <v>2</v>
      </c>
      <c r="AW504">
        <v>2</v>
      </c>
      <c r="AX504">
        <v>39613234</v>
      </c>
      <c r="AY504">
        <v>1</v>
      </c>
      <c r="AZ504">
        <v>2048</v>
      </c>
      <c r="BA504">
        <v>488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Y504*Source!I194</f>
        <v>0.28000000000000003</v>
      </c>
      <c r="CY504">
        <f>AD504</f>
        <v>0</v>
      </c>
      <c r="CZ504">
        <f>AH504</f>
        <v>0</v>
      </c>
      <c r="DA504">
        <f>AL504</f>
        <v>1</v>
      </c>
      <c r="DB504">
        <v>0</v>
      </c>
    </row>
    <row r="505" spans="1:106" x14ac:dyDescent="0.2">
      <c r="A505">
        <f>ROW(Source!A194)</f>
        <v>194</v>
      </c>
      <c r="B505">
        <v>39612628</v>
      </c>
      <c r="C505">
        <v>39613222</v>
      </c>
      <c r="D505">
        <v>36882057</v>
      </c>
      <c r="E505">
        <v>1</v>
      </c>
      <c r="F505">
        <v>1</v>
      </c>
      <c r="G505">
        <v>1</v>
      </c>
      <c r="H505">
        <v>2</v>
      </c>
      <c r="I505" t="s">
        <v>633</v>
      </c>
      <c r="J505" t="s">
        <v>634</v>
      </c>
      <c r="K505" t="s">
        <v>635</v>
      </c>
      <c r="L505">
        <v>1368</v>
      </c>
      <c r="N505">
        <v>1011</v>
      </c>
      <c r="O505" t="s">
        <v>484</v>
      </c>
      <c r="P505" t="s">
        <v>484</v>
      </c>
      <c r="Q505">
        <v>1</v>
      </c>
      <c r="W505">
        <v>0</v>
      </c>
      <c r="X505">
        <v>-1460065968</v>
      </c>
      <c r="Y505">
        <v>1.2500000000000001E-2</v>
      </c>
      <c r="AA505">
        <v>0</v>
      </c>
      <c r="AB505">
        <v>86.4</v>
      </c>
      <c r="AC505">
        <v>13.5</v>
      </c>
      <c r="AD505">
        <v>0</v>
      </c>
      <c r="AE505">
        <v>0</v>
      </c>
      <c r="AF505">
        <v>86.4</v>
      </c>
      <c r="AG505">
        <v>13.5</v>
      </c>
      <c r="AH505">
        <v>0</v>
      </c>
      <c r="AI505">
        <v>1</v>
      </c>
      <c r="AJ505">
        <v>1</v>
      </c>
      <c r="AK505">
        <v>1</v>
      </c>
      <c r="AL505">
        <v>1</v>
      </c>
      <c r="AN505">
        <v>0</v>
      </c>
      <c r="AO505">
        <v>1</v>
      </c>
      <c r="AP505">
        <v>1</v>
      </c>
      <c r="AQ505">
        <v>0</v>
      </c>
      <c r="AR505">
        <v>0</v>
      </c>
      <c r="AS505" t="s">
        <v>3</v>
      </c>
      <c r="AT505">
        <v>0.01</v>
      </c>
      <c r="AU505" t="s">
        <v>17</v>
      </c>
      <c r="AV505">
        <v>0</v>
      </c>
      <c r="AW505">
        <v>2</v>
      </c>
      <c r="AX505">
        <v>39613235</v>
      </c>
      <c r="AY505">
        <v>1</v>
      </c>
      <c r="AZ505">
        <v>0</v>
      </c>
      <c r="BA505">
        <v>489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Y505*Source!I194</f>
        <v>8.7500000000000008E-2</v>
      </c>
      <c r="CY505">
        <f>AB505</f>
        <v>86.4</v>
      </c>
      <c r="CZ505">
        <f>AF505</f>
        <v>86.4</v>
      </c>
      <c r="DA505">
        <f>AJ505</f>
        <v>1</v>
      </c>
      <c r="DB505">
        <v>0</v>
      </c>
    </row>
    <row r="506" spans="1:106" x14ac:dyDescent="0.2">
      <c r="A506">
        <f>ROW(Source!A194)</f>
        <v>194</v>
      </c>
      <c r="B506">
        <v>39612628</v>
      </c>
      <c r="C506">
        <v>39613222</v>
      </c>
      <c r="D506">
        <v>36882159</v>
      </c>
      <c r="E506">
        <v>1</v>
      </c>
      <c r="F506">
        <v>1</v>
      </c>
      <c r="G506">
        <v>1</v>
      </c>
      <c r="H506">
        <v>2</v>
      </c>
      <c r="I506" t="s">
        <v>509</v>
      </c>
      <c r="J506" t="s">
        <v>510</v>
      </c>
      <c r="K506" t="s">
        <v>511</v>
      </c>
      <c r="L506">
        <v>1368</v>
      </c>
      <c r="N506">
        <v>1011</v>
      </c>
      <c r="O506" t="s">
        <v>484</v>
      </c>
      <c r="P506" t="s">
        <v>484</v>
      </c>
      <c r="Q506">
        <v>1</v>
      </c>
      <c r="W506">
        <v>0</v>
      </c>
      <c r="X506">
        <v>-1718674368</v>
      </c>
      <c r="Y506">
        <v>1.2500000000000001E-2</v>
      </c>
      <c r="AA506">
        <v>0</v>
      </c>
      <c r="AB506">
        <v>111.99</v>
      </c>
      <c r="AC506">
        <v>13.5</v>
      </c>
      <c r="AD506">
        <v>0</v>
      </c>
      <c r="AE506">
        <v>0</v>
      </c>
      <c r="AF506">
        <v>111.99</v>
      </c>
      <c r="AG506">
        <v>13.5</v>
      </c>
      <c r="AH506">
        <v>0</v>
      </c>
      <c r="AI506">
        <v>1</v>
      </c>
      <c r="AJ506">
        <v>1</v>
      </c>
      <c r="AK506">
        <v>1</v>
      </c>
      <c r="AL506">
        <v>1</v>
      </c>
      <c r="AN506">
        <v>0</v>
      </c>
      <c r="AO506">
        <v>1</v>
      </c>
      <c r="AP506">
        <v>1</v>
      </c>
      <c r="AQ506">
        <v>0</v>
      </c>
      <c r="AR506">
        <v>0</v>
      </c>
      <c r="AS506" t="s">
        <v>3</v>
      </c>
      <c r="AT506">
        <v>0.01</v>
      </c>
      <c r="AU506" t="s">
        <v>17</v>
      </c>
      <c r="AV506">
        <v>0</v>
      </c>
      <c r="AW506">
        <v>2</v>
      </c>
      <c r="AX506">
        <v>39613236</v>
      </c>
      <c r="AY506">
        <v>1</v>
      </c>
      <c r="AZ506">
        <v>0</v>
      </c>
      <c r="BA506">
        <v>490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Y506*Source!I194</f>
        <v>8.7500000000000008E-2</v>
      </c>
      <c r="CY506">
        <f>AB506</f>
        <v>111.99</v>
      </c>
      <c r="CZ506">
        <f>AF506</f>
        <v>111.99</v>
      </c>
      <c r="DA506">
        <f>AJ506</f>
        <v>1</v>
      </c>
      <c r="DB506">
        <v>0</v>
      </c>
    </row>
    <row r="507" spans="1:106" x14ac:dyDescent="0.2">
      <c r="A507">
        <f>ROW(Source!A194)</f>
        <v>194</v>
      </c>
      <c r="B507">
        <v>39612628</v>
      </c>
      <c r="C507">
        <v>39613222</v>
      </c>
      <c r="D507">
        <v>36883554</v>
      </c>
      <c r="E507">
        <v>1</v>
      </c>
      <c r="F507">
        <v>1</v>
      </c>
      <c r="G507">
        <v>1</v>
      </c>
      <c r="H507">
        <v>2</v>
      </c>
      <c r="I507" t="s">
        <v>504</v>
      </c>
      <c r="J507" t="s">
        <v>505</v>
      </c>
      <c r="K507" t="s">
        <v>506</v>
      </c>
      <c r="L507">
        <v>1368</v>
      </c>
      <c r="N507">
        <v>1011</v>
      </c>
      <c r="O507" t="s">
        <v>484</v>
      </c>
      <c r="P507" t="s">
        <v>484</v>
      </c>
      <c r="Q507">
        <v>1</v>
      </c>
      <c r="W507">
        <v>0</v>
      </c>
      <c r="X507">
        <v>1372534845</v>
      </c>
      <c r="Y507">
        <v>2.5000000000000001E-2</v>
      </c>
      <c r="AA507">
        <v>0</v>
      </c>
      <c r="AB507">
        <v>65.709999999999994</v>
      </c>
      <c r="AC507">
        <v>11.6</v>
      </c>
      <c r="AD507">
        <v>0</v>
      </c>
      <c r="AE507">
        <v>0</v>
      </c>
      <c r="AF507">
        <v>65.709999999999994</v>
      </c>
      <c r="AG507">
        <v>11.6</v>
      </c>
      <c r="AH507">
        <v>0</v>
      </c>
      <c r="AI507">
        <v>1</v>
      </c>
      <c r="AJ507">
        <v>1</v>
      </c>
      <c r="AK507">
        <v>1</v>
      </c>
      <c r="AL507">
        <v>1</v>
      </c>
      <c r="AN507">
        <v>0</v>
      </c>
      <c r="AO507">
        <v>1</v>
      </c>
      <c r="AP507">
        <v>1</v>
      </c>
      <c r="AQ507">
        <v>0</v>
      </c>
      <c r="AR507">
        <v>0</v>
      </c>
      <c r="AS507" t="s">
        <v>3</v>
      </c>
      <c r="AT507">
        <v>0.02</v>
      </c>
      <c r="AU507" t="s">
        <v>17</v>
      </c>
      <c r="AV507">
        <v>0</v>
      </c>
      <c r="AW507">
        <v>2</v>
      </c>
      <c r="AX507">
        <v>39613237</v>
      </c>
      <c r="AY507">
        <v>1</v>
      </c>
      <c r="AZ507">
        <v>0</v>
      </c>
      <c r="BA507">
        <v>491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Y507*Source!I194</f>
        <v>0.17500000000000002</v>
      </c>
      <c r="CY507">
        <f>AB507</f>
        <v>65.709999999999994</v>
      </c>
      <c r="CZ507">
        <f>AF507</f>
        <v>65.709999999999994</v>
      </c>
      <c r="DA507">
        <f>AJ507</f>
        <v>1</v>
      </c>
      <c r="DB507">
        <v>0</v>
      </c>
    </row>
    <row r="508" spans="1:106" x14ac:dyDescent="0.2">
      <c r="A508">
        <f>ROW(Source!A194)</f>
        <v>194</v>
      </c>
      <c r="B508">
        <v>39612628</v>
      </c>
      <c r="C508">
        <v>39613222</v>
      </c>
      <c r="D508">
        <v>36883858</v>
      </c>
      <c r="E508">
        <v>1</v>
      </c>
      <c r="F508">
        <v>1</v>
      </c>
      <c r="G508">
        <v>1</v>
      </c>
      <c r="H508">
        <v>2</v>
      </c>
      <c r="I508" t="s">
        <v>627</v>
      </c>
      <c r="J508" t="s">
        <v>628</v>
      </c>
      <c r="K508" t="s">
        <v>629</v>
      </c>
      <c r="L508">
        <v>1368</v>
      </c>
      <c r="N508">
        <v>1011</v>
      </c>
      <c r="O508" t="s">
        <v>484</v>
      </c>
      <c r="P508" t="s">
        <v>484</v>
      </c>
      <c r="Q508">
        <v>1</v>
      </c>
      <c r="W508">
        <v>0</v>
      </c>
      <c r="X508">
        <v>-353815937</v>
      </c>
      <c r="Y508">
        <v>0.78749999999999998</v>
      </c>
      <c r="AA508">
        <v>0</v>
      </c>
      <c r="AB508">
        <v>8.1</v>
      </c>
      <c r="AC508">
        <v>0</v>
      </c>
      <c r="AD508">
        <v>0</v>
      </c>
      <c r="AE508">
        <v>0</v>
      </c>
      <c r="AF508">
        <v>8.1</v>
      </c>
      <c r="AG508">
        <v>0</v>
      </c>
      <c r="AH508">
        <v>0</v>
      </c>
      <c r="AI508">
        <v>1</v>
      </c>
      <c r="AJ508">
        <v>1</v>
      </c>
      <c r="AK508">
        <v>1</v>
      </c>
      <c r="AL508">
        <v>1</v>
      </c>
      <c r="AN508">
        <v>0</v>
      </c>
      <c r="AO508">
        <v>1</v>
      </c>
      <c r="AP508">
        <v>1</v>
      </c>
      <c r="AQ508">
        <v>0</v>
      </c>
      <c r="AR508">
        <v>0</v>
      </c>
      <c r="AS508" t="s">
        <v>3</v>
      </c>
      <c r="AT508">
        <v>0.63</v>
      </c>
      <c r="AU508" t="s">
        <v>17</v>
      </c>
      <c r="AV508">
        <v>0</v>
      </c>
      <c r="AW508">
        <v>2</v>
      </c>
      <c r="AX508">
        <v>39613238</v>
      </c>
      <c r="AY508">
        <v>1</v>
      </c>
      <c r="AZ508">
        <v>0</v>
      </c>
      <c r="BA508">
        <v>492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Y508*Source!I194</f>
        <v>5.5125000000000002</v>
      </c>
      <c r="CY508">
        <f>AB508</f>
        <v>8.1</v>
      </c>
      <c r="CZ508">
        <f>AF508</f>
        <v>8.1</v>
      </c>
      <c r="DA508">
        <f>AJ508</f>
        <v>1</v>
      </c>
      <c r="DB508">
        <v>0</v>
      </c>
    </row>
    <row r="509" spans="1:106" x14ac:dyDescent="0.2">
      <c r="A509">
        <f>ROW(Source!A194)</f>
        <v>194</v>
      </c>
      <c r="B509">
        <v>39612628</v>
      </c>
      <c r="C509">
        <v>39613222</v>
      </c>
      <c r="D509">
        <v>36799774</v>
      </c>
      <c r="E509">
        <v>1</v>
      </c>
      <c r="F509">
        <v>1</v>
      </c>
      <c r="G509">
        <v>1</v>
      </c>
      <c r="H509">
        <v>3</v>
      </c>
      <c r="I509" t="s">
        <v>681</v>
      </c>
      <c r="J509" t="s">
        <v>682</v>
      </c>
      <c r="K509" t="s">
        <v>683</v>
      </c>
      <c r="L509">
        <v>1356</v>
      </c>
      <c r="N509">
        <v>1010</v>
      </c>
      <c r="O509" t="s">
        <v>128</v>
      </c>
      <c r="P509" t="s">
        <v>128</v>
      </c>
      <c r="Q509">
        <v>1000</v>
      </c>
      <c r="W509">
        <v>0</v>
      </c>
      <c r="X509">
        <v>329091235</v>
      </c>
      <c r="Y509">
        <v>2E-3</v>
      </c>
      <c r="AA509">
        <v>5650</v>
      </c>
      <c r="AB509">
        <v>0</v>
      </c>
      <c r="AC509">
        <v>0</v>
      </c>
      <c r="AD509">
        <v>0</v>
      </c>
      <c r="AE509">
        <v>5650</v>
      </c>
      <c r="AF509">
        <v>0</v>
      </c>
      <c r="AG509">
        <v>0</v>
      </c>
      <c r="AH509">
        <v>0</v>
      </c>
      <c r="AI509">
        <v>1</v>
      </c>
      <c r="AJ509">
        <v>1</v>
      </c>
      <c r="AK509">
        <v>1</v>
      </c>
      <c r="AL509">
        <v>1</v>
      </c>
      <c r="AN509">
        <v>0</v>
      </c>
      <c r="AO509">
        <v>1</v>
      </c>
      <c r="AP509">
        <v>0</v>
      </c>
      <c r="AQ509">
        <v>0</v>
      </c>
      <c r="AR509">
        <v>0</v>
      </c>
      <c r="AS509" t="s">
        <v>3</v>
      </c>
      <c r="AT509">
        <v>2E-3</v>
      </c>
      <c r="AU509" t="s">
        <v>3</v>
      </c>
      <c r="AV509">
        <v>0</v>
      </c>
      <c r="AW509">
        <v>2</v>
      </c>
      <c r="AX509">
        <v>39613239</v>
      </c>
      <c r="AY509">
        <v>1</v>
      </c>
      <c r="AZ509">
        <v>0</v>
      </c>
      <c r="BA509">
        <v>493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Y509*Source!I194</f>
        <v>1.4E-2</v>
      </c>
      <c r="CY509">
        <f>AA509</f>
        <v>5650</v>
      </c>
      <c r="CZ509">
        <f>AE509</f>
        <v>5650</v>
      </c>
      <c r="DA509">
        <f>AI509</f>
        <v>1</v>
      </c>
      <c r="DB509">
        <v>0</v>
      </c>
    </row>
    <row r="510" spans="1:106" x14ac:dyDescent="0.2">
      <c r="A510">
        <f>ROW(Source!A194)</f>
        <v>194</v>
      </c>
      <c r="B510">
        <v>39612628</v>
      </c>
      <c r="C510">
        <v>39613222</v>
      </c>
      <c r="D510">
        <v>36803269</v>
      </c>
      <c r="E510">
        <v>1</v>
      </c>
      <c r="F510">
        <v>1</v>
      </c>
      <c r="G510">
        <v>1</v>
      </c>
      <c r="H510">
        <v>3</v>
      </c>
      <c r="I510" t="s">
        <v>630</v>
      </c>
      <c r="J510" t="s">
        <v>631</v>
      </c>
      <c r="K510" t="s">
        <v>632</v>
      </c>
      <c r="L510">
        <v>1348</v>
      </c>
      <c r="N510">
        <v>1009</v>
      </c>
      <c r="O510" t="s">
        <v>104</v>
      </c>
      <c r="P510" t="s">
        <v>104</v>
      </c>
      <c r="Q510">
        <v>1000</v>
      </c>
      <c r="W510">
        <v>0</v>
      </c>
      <c r="X510">
        <v>-1068056325</v>
      </c>
      <c r="Y510">
        <v>3.3E-4</v>
      </c>
      <c r="AA510">
        <v>10362</v>
      </c>
      <c r="AB510">
        <v>0</v>
      </c>
      <c r="AC510">
        <v>0</v>
      </c>
      <c r="AD510">
        <v>0</v>
      </c>
      <c r="AE510">
        <v>10362</v>
      </c>
      <c r="AF510">
        <v>0</v>
      </c>
      <c r="AG510">
        <v>0</v>
      </c>
      <c r="AH510">
        <v>0</v>
      </c>
      <c r="AI510">
        <v>1</v>
      </c>
      <c r="AJ510">
        <v>1</v>
      </c>
      <c r="AK510">
        <v>1</v>
      </c>
      <c r="AL510">
        <v>1</v>
      </c>
      <c r="AN510">
        <v>0</v>
      </c>
      <c r="AO510">
        <v>1</v>
      </c>
      <c r="AP510">
        <v>0</v>
      </c>
      <c r="AQ510">
        <v>0</v>
      </c>
      <c r="AR510">
        <v>0</v>
      </c>
      <c r="AS510" t="s">
        <v>3</v>
      </c>
      <c r="AT510">
        <v>3.3E-4</v>
      </c>
      <c r="AU510" t="s">
        <v>3</v>
      </c>
      <c r="AV510">
        <v>0</v>
      </c>
      <c r="AW510">
        <v>2</v>
      </c>
      <c r="AX510">
        <v>39613240</v>
      </c>
      <c r="AY510">
        <v>1</v>
      </c>
      <c r="AZ510">
        <v>0</v>
      </c>
      <c r="BA510">
        <v>494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Y510*Source!I194</f>
        <v>2.31E-3</v>
      </c>
      <c r="CY510">
        <f>AA510</f>
        <v>10362</v>
      </c>
      <c r="CZ510">
        <f>AE510</f>
        <v>10362</v>
      </c>
      <c r="DA510">
        <f>AI510</f>
        <v>1</v>
      </c>
      <c r="DB510">
        <v>0</v>
      </c>
    </row>
    <row r="511" spans="1:106" x14ac:dyDescent="0.2">
      <c r="A511">
        <f>ROW(Source!A194)</f>
        <v>194</v>
      </c>
      <c r="B511">
        <v>39612628</v>
      </c>
      <c r="C511">
        <v>39613222</v>
      </c>
      <c r="D511">
        <v>36804430</v>
      </c>
      <c r="E511">
        <v>1</v>
      </c>
      <c r="F511">
        <v>1</v>
      </c>
      <c r="G511">
        <v>1</v>
      </c>
      <c r="H511">
        <v>3</v>
      </c>
      <c r="I511" t="s">
        <v>669</v>
      </c>
      <c r="J511" t="s">
        <v>670</v>
      </c>
      <c r="K511" t="s">
        <v>671</v>
      </c>
      <c r="L511">
        <v>1348</v>
      </c>
      <c r="N511">
        <v>1009</v>
      </c>
      <c r="O511" t="s">
        <v>104</v>
      </c>
      <c r="P511" t="s">
        <v>104</v>
      </c>
      <c r="Q511">
        <v>1000</v>
      </c>
      <c r="W511">
        <v>0</v>
      </c>
      <c r="X511">
        <v>-405065451</v>
      </c>
      <c r="Y511">
        <v>2.0699999999999998E-3</v>
      </c>
      <c r="AA511">
        <v>14830</v>
      </c>
      <c r="AB511">
        <v>0</v>
      </c>
      <c r="AC511">
        <v>0</v>
      </c>
      <c r="AD511">
        <v>0</v>
      </c>
      <c r="AE511">
        <v>14830</v>
      </c>
      <c r="AF511">
        <v>0</v>
      </c>
      <c r="AG511">
        <v>0</v>
      </c>
      <c r="AH511">
        <v>0</v>
      </c>
      <c r="AI511">
        <v>1</v>
      </c>
      <c r="AJ511">
        <v>1</v>
      </c>
      <c r="AK511">
        <v>1</v>
      </c>
      <c r="AL511">
        <v>1</v>
      </c>
      <c r="AN511">
        <v>0</v>
      </c>
      <c r="AO511">
        <v>1</v>
      </c>
      <c r="AP511">
        <v>0</v>
      </c>
      <c r="AQ511">
        <v>0</v>
      </c>
      <c r="AR511">
        <v>0</v>
      </c>
      <c r="AS511" t="s">
        <v>3</v>
      </c>
      <c r="AT511">
        <v>2.0699999999999998E-3</v>
      </c>
      <c r="AU511" t="s">
        <v>3</v>
      </c>
      <c r="AV511">
        <v>0</v>
      </c>
      <c r="AW511">
        <v>2</v>
      </c>
      <c r="AX511">
        <v>39613241</v>
      </c>
      <c r="AY511">
        <v>1</v>
      </c>
      <c r="AZ511">
        <v>0</v>
      </c>
      <c r="BA511">
        <v>495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Y511*Source!I194</f>
        <v>1.4489999999999999E-2</v>
      </c>
      <c r="CY511">
        <f>AA511</f>
        <v>14830</v>
      </c>
      <c r="CZ511">
        <f>AE511</f>
        <v>14830</v>
      </c>
      <c r="DA511">
        <f>AI511</f>
        <v>1</v>
      </c>
      <c r="DB511">
        <v>0</v>
      </c>
    </row>
    <row r="512" spans="1:106" x14ac:dyDescent="0.2">
      <c r="A512">
        <f>ROW(Source!A194)</f>
        <v>194</v>
      </c>
      <c r="B512">
        <v>39612628</v>
      </c>
      <c r="C512">
        <v>39613222</v>
      </c>
      <c r="D512">
        <v>36845109</v>
      </c>
      <c r="E512">
        <v>1</v>
      </c>
      <c r="F512">
        <v>1</v>
      </c>
      <c r="G512">
        <v>1</v>
      </c>
      <c r="H512">
        <v>3</v>
      </c>
      <c r="I512" t="s">
        <v>337</v>
      </c>
      <c r="J512" t="s">
        <v>339</v>
      </c>
      <c r="K512" t="s">
        <v>338</v>
      </c>
      <c r="L512">
        <v>1354</v>
      </c>
      <c r="N512">
        <v>1010</v>
      </c>
      <c r="O512" t="s">
        <v>99</v>
      </c>
      <c r="P512" t="s">
        <v>99</v>
      </c>
      <c r="Q512">
        <v>1</v>
      </c>
      <c r="W512">
        <v>0</v>
      </c>
      <c r="X512">
        <v>-518044513</v>
      </c>
      <c r="Y512">
        <v>0.57142899999999996</v>
      </c>
      <c r="AA512">
        <v>934.51</v>
      </c>
      <c r="AB512">
        <v>0</v>
      </c>
      <c r="AC512">
        <v>0</v>
      </c>
      <c r="AD512">
        <v>0</v>
      </c>
      <c r="AE512">
        <v>934.51</v>
      </c>
      <c r="AF512">
        <v>0</v>
      </c>
      <c r="AG512">
        <v>0</v>
      </c>
      <c r="AH512">
        <v>0</v>
      </c>
      <c r="AI512">
        <v>1</v>
      </c>
      <c r="AJ512">
        <v>1</v>
      </c>
      <c r="AK512">
        <v>1</v>
      </c>
      <c r="AL512">
        <v>1</v>
      </c>
      <c r="AN512">
        <v>0</v>
      </c>
      <c r="AO512">
        <v>0</v>
      </c>
      <c r="AP512">
        <v>0</v>
      </c>
      <c r="AQ512">
        <v>0</v>
      </c>
      <c r="AR512">
        <v>0</v>
      </c>
      <c r="AS512" t="s">
        <v>3</v>
      </c>
      <c r="AT512">
        <v>0.57142899999999996</v>
      </c>
      <c r="AU512" t="s">
        <v>3</v>
      </c>
      <c r="AV512">
        <v>0</v>
      </c>
      <c r="AW512">
        <v>1</v>
      </c>
      <c r="AX512">
        <v>-1</v>
      </c>
      <c r="AY512">
        <v>0</v>
      </c>
      <c r="AZ512">
        <v>0</v>
      </c>
      <c r="BA512" t="s">
        <v>3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Y512*Source!I194</f>
        <v>4.0000029999999995</v>
      </c>
      <c r="CY512">
        <f>AA512</f>
        <v>934.51</v>
      </c>
      <c r="CZ512">
        <f>AE512</f>
        <v>934.51</v>
      </c>
      <c r="DA512">
        <f>AI512</f>
        <v>1</v>
      </c>
      <c r="DB512">
        <v>0</v>
      </c>
    </row>
    <row r="513" spans="1:106" x14ac:dyDescent="0.2">
      <c r="A513">
        <f>ROW(Source!A194)</f>
        <v>194</v>
      </c>
      <c r="B513">
        <v>39612628</v>
      </c>
      <c r="C513">
        <v>39613222</v>
      </c>
      <c r="D513">
        <v>36845110</v>
      </c>
      <c r="E513">
        <v>1</v>
      </c>
      <c r="F513">
        <v>1</v>
      </c>
      <c r="G513">
        <v>1</v>
      </c>
      <c r="H513">
        <v>3</v>
      </c>
      <c r="I513" t="s">
        <v>333</v>
      </c>
      <c r="J513" t="s">
        <v>335</v>
      </c>
      <c r="K513" t="s">
        <v>334</v>
      </c>
      <c r="L513">
        <v>1354</v>
      </c>
      <c r="N513">
        <v>1010</v>
      </c>
      <c r="O513" t="s">
        <v>99</v>
      </c>
      <c r="P513" t="s">
        <v>99</v>
      </c>
      <c r="Q513">
        <v>1</v>
      </c>
      <c r="W513">
        <v>0</v>
      </c>
      <c r="X513">
        <v>1976924582</v>
      </c>
      <c r="Y513">
        <v>0.42857099999999998</v>
      </c>
      <c r="AA513">
        <v>1224.17</v>
      </c>
      <c r="AB513">
        <v>0</v>
      </c>
      <c r="AC513">
        <v>0</v>
      </c>
      <c r="AD513">
        <v>0</v>
      </c>
      <c r="AE513">
        <v>1224.17</v>
      </c>
      <c r="AF513">
        <v>0</v>
      </c>
      <c r="AG513">
        <v>0</v>
      </c>
      <c r="AH513">
        <v>0</v>
      </c>
      <c r="AI513">
        <v>1</v>
      </c>
      <c r="AJ513">
        <v>1</v>
      </c>
      <c r="AK513">
        <v>1</v>
      </c>
      <c r="AL513">
        <v>1</v>
      </c>
      <c r="AN513">
        <v>0</v>
      </c>
      <c r="AO513">
        <v>0</v>
      </c>
      <c r="AP513">
        <v>0</v>
      </c>
      <c r="AQ513">
        <v>0</v>
      </c>
      <c r="AR513">
        <v>0</v>
      </c>
      <c r="AS513" t="s">
        <v>3</v>
      </c>
      <c r="AT513">
        <v>0.42857099999999998</v>
      </c>
      <c r="AU513" t="s">
        <v>3</v>
      </c>
      <c r="AV513">
        <v>0</v>
      </c>
      <c r="AW513">
        <v>1</v>
      </c>
      <c r="AX513">
        <v>-1</v>
      </c>
      <c r="AY513">
        <v>0</v>
      </c>
      <c r="AZ513">
        <v>0</v>
      </c>
      <c r="BA513" t="s">
        <v>3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Y513*Source!I194</f>
        <v>2.999997</v>
      </c>
      <c r="CY513">
        <f>AA513</f>
        <v>1224.17</v>
      </c>
      <c r="CZ513">
        <f>AE513</f>
        <v>1224.17</v>
      </c>
      <c r="DA513">
        <f>AI513</f>
        <v>1</v>
      </c>
      <c r="DB513">
        <v>0</v>
      </c>
    </row>
    <row r="514" spans="1:106" x14ac:dyDescent="0.2">
      <c r="A514">
        <f>ROW(Source!A195)</f>
        <v>195</v>
      </c>
      <c r="B514">
        <v>39612629</v>
      </c>
      <c r="C514">
        <v>39613222</v>
      </c>
      <c r="D514">
        <v>37064928</v>
      </c>
      <c r="E514">
        <v>1</v>
      </c>
      <c r="F514">
        <v>1</v>
      </c>
      <c r="G514">
        <v>1</v>
      </c>
      <c r="H514">
        <v>1</v>
      </c>
      <c r="I514" t="s">
        <v>507</v>
      </c>
      <c r="J514" t="s">
        <v>3</v>
      </c>
      <c r="K514" t="s">
        <v>508</v>
      </c>
      <c r="L514">
        <v>1191</v>
      </c>
      <c r="N514">
        <v>1013</v>
      </c>
      <c r="O514" t="s">
        <v>474</v>
      </c>
      <c r="P514" t="s">
        <v>474</v>
      </c>
      <c r="Q514">
        <v>1</v>
      </c>
      <c r="W514">
        <v>0</v>
      </c>
      <c r="X514">
        <v>145020957</v>
      </c>
      <c r="Y514">
        <v>3.3464999999999998</v>
      </c>
      <c r="AA514">
        <v>0</v>
      </c>
      <c r="AB514">
        <v>0</v>
      </c>
      <c r="AC514">
        <v>0</v>
      </c>
      <c r="AD514">
        <v>46.71</v>
      </c>
      <c r="AE514">
        <v>0</v>
      </c>
      <c r="AF514">
        <v>0</v>
      </c>
      <c r="AG514">
        <v>0</v>
      </c>
      <c r="AH514">
        <v>9.07</v>
      </c>
      <c r="AI514">
        <v>1</v>
      </c>
      <c r="AJ514">
        <v>1</v>
      </c>
      <c r="AK514">
        <v>1</v>
      </c>
      <c r="AL514">
        <v>5.15</v>
      </c>
      <c r="AN514">
        <v>0</v>
      </c>
      <c r="AO514">
        <v>1</v>
      </c>
      <c r="AP514">
        <v>1</v>
      </c>
      <c r="AQ514">
        <v>0</v>
      </c>
      <c r="AR514">
        <v>0</v>
      </c>
      <c r="AS514" t="s">
        <v>3</v>
      </c>
      <c r="AT514">
        <v>2.91</v>
      </c>
      <c r="AU514" t="s">
        <v>18</v>
      </c>
      <c r="AV514">
        <v>1</v>
      </c>
      <c r="AW514">
        <v>2</v>
      </c>
      <c r="AX514">
        <v>39613233</v>
      </c>
      <c r="AY514">
        <v>1</v>
      </c>
      <c r="AZ514">
        <v>0</v>
      </c>
      <c r="BA514">
        <v>498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Y514*Source!I195</f>
        <v>23.4255</v>
      </c>
      <c r="CY514">
        <f>AD514</f>
        <v>46.71</v>
      </c>
      <c r="CZ514">
        <f>AH514</f>
        <v>9.07</v>
      </c>
      <c r="DA514">
        <f>AL514</f>
        <v>5.15</v>
      </c>
      <c r="DB514">
        <v>0</v>
      </c>
    </row>
    <row r="515" spans="1:106" x14ac:dyDescent="0.2">
      <c r="A515">
        <f>ROW(Source!A195)</f>
        <v>195</v>
      </c>
      <c r="B515">
        <v>39612629</v>
      </c>
      <c r="C515">
        <v>39613222</v>
      </c>
      <c r="D515">
        <v>37064876</v>
      </c>
      <c r="E515">
        <v>1</v>
      </c>
      <c r="F515">
        <v>1</v>
      </c>
      <c r="G515">
        <v>1</v>
      </c>
      <c r="H515">
        <v>1</v>
      </c>
      <c r="I515" t="s">
        <v>479</v>
      </c>
      <c r="J515" t="s">
        <v>3</v>
      </c>
      <c r="K515" t="s">
        <v>480</v>
      </c>
      <c r="L515">
        <v>1191</v>
      </c>
      <c r="N515">
        <v>1013</v>
      </c>
      <c r="O515" t="s">
        <v>474</v>
      </c>
      <c r="P515" t="s">
        <v>474</v>
      </c>
      <c r="Q515">
        <v>1</v>
      </c>
      <c r="W515">
        <v>0</v>
      </c>
      <c r="X515">
        <v>-1417349443</v>
      </c>
      <c r="Y515">
        <v>0.04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1</v>
      </c>
      <c r="AJ515">
        <v>1</v>
      </c>
      <c r="AK515">
        <v>5.15</v>
      </c>
      <c r="AL515">
        <v>1</v>
      </c>
      <c r="AN515">
        <v>0</v>
      </c>
      <c r="AO515">
        <v>1</v>
      </c>
      <c r="AP515">
        <v>0</v>
      </c>
      <c r="AQ515">
        <v>0</v>
      </c>
      <c r="AR515">
        <v>0</v>
      </c>
      <c r="AS515" t="s">
        <v>3</v>
      </c>
      <c r="AT515">
        <v>0.04</v>
      </c>
      <c r="AU515" t="s">
        <v>3</v>
      </c>
      <c r="AV515">
        <v>2</v>
      </c>
      <c r="AW515">
        <v>2</v>
      </c>
      <c r="AX515">
        <v>39613234</v>
      </c>
      <c r="AY515">
        <v>1</v>
      </c>
      <c r="AZ515">
        <v>2048</v>
      </c>
      <c r="BA515">
        <v>499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Y515*Source!I195</f>
        <v>0.28000000000000003</v>
      </c>
      <c r="CY515">
        <f>AD515</f>
        <v>0</v>
      </c>
      <c r="CZ515">
        <f>AH515</f>
        <v>0</v>
      </c>
      <c r="DA515">
        <f>AL515</f>
        <v>1</v>
      </c>
      <c r="DB515">
        <v>0</v>
      </c>
    </row>
    <row r="516" spans="1:106" x14ac:dyDescent="0.2">
      <c r="A516">
        <f>ROW(Source!A195)</f>
        <v>195</v>
      </c>
      <c r="B516">
        <v>39612629</v>
      </c>
      <c r="C516">
        <v>39613222</v>
      </c>
      <c r="D516">
        <v>36882057</v>
      </c>
      <c r="E516">
        <v>1</v>
      </c>
      <c r="F516">
        <v>1</v>
      </c>
      <c r="G516">
        <v>1</v>
      </c>
      <c r="H516">
        <v>2</v>
      </c>
      <c r="I516" t="s">
        <v>633</v>
      </c>
      <c r="J516" t="s">
        <v>634</v>
      </c>
      <c r="K516" t="s">
        <v>635</v>
      </c>
      <c r="L516">
        <v>1368</v>
      </c>
      <c r="N516">
        <v>1011</v>
      </c>
      <c r="O516" t="s">
        <v>484</v>
      </c>
      <c r="P516" t="s">
        <v>484</v>
      </c>
      <c r="Q516">
        <v>1</v>
      </c>
      <c r="W516">
        <v>0</v>
      </c>
      <c r="X516">
        <v>-1460065968</v>
      </c>
      <c r="Y516">
        <v>1.2500000000000001E-2</v>
      </c>
      <c r="AA516">
        <v>0</v>
      </c>
      <c r="AB516">
        <v>444.96</v>
      </c>
      <c r="AC516">
        <v>13.5</v>
      </c>
      <c r="AD516">
        <v>0</v>
      </c>
      <c r="AE516">
        <v>0</v>
      </c>
      <c r="AF516">
        <v>86.4</v>
      </c>
      <c r="AG516">
        <v>13.5</v>
      </c>
      <c r="AH516">
        <v>0</v>
      </c>
      <c r="AI516">
        <v>1</v>
      </c>
      <c r="AJ516">
        <v>5.15</v>
      </c>
      <c r="AK516">
        <v>1</v>
      </c>
      <c r="AL516">
        <v>1</v>
      </c>
      <c r="AN516">
        <v>0</v>
      </c>
      <c r="AO516">
        <v>1</v>
      </c>
      <c r="AP516">
        <v>1</v>
      </c>
      <c r="AQ516">
        <v>0</v>
      </c>
      <c r="AR516">
        <v>0</v>
      </c>
      <c r="AS516" t="s">
        <v>3</v>
      </c>
      <c r="AT516">
        <v>0.01</v>
      </c>
      <c r="AU516" t="s">
        <v>17</v>
      </c>
      <c r="AV516">
        <v>0</v>
      </c>
      <c r="AW516">
        <v>2</v>
      </c>
      <c r="AX516">
        <v>39613235</v>
      </c>
      <c r="AY516">
        <v>1</v>
      </c>
      <c r="AZ516">
        <v>0</v>
      </c>
      <c r="BA516">
        <v>500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Y516*Source!I195</f>
        <v>8.7500000000000008E-2</v>
      </c>
      <c r="CY516">
        <f>AB516</f>
        <v>444.96</v>
      </c>
      <c r="CZ516">
        <f>AF516</f>
        <v>86.4</v>
      </c>
      <c r="DA516">
        <f>AJ516</f>
        <v>5.15</v>
      </c>
      <c r="DB516">
        <v>0</v>
      </c>
    </row>
    <row r="517" spans="1:106" x14ac:dyDescent="0.2">
      <c r="A517">
        <f>ROW(Source!A195)</f>
        <v>195</v>
      </c>
      <c r="B517">
        <v>39612629</v>
      </c>
      <c r="C517">
        <v>39613222</v>
      </c>
      <c r="D517">
        <v>36882159</v>
      </c>
      <c r="E517">
        <v>1</v>
      </c>
      <c r="F517">
        <v>1</v>
      </c>
      <c r="G517">
        <v>1</v>
      </c>
      <c r="H517">
        <v>2</v>
      </c>
      <c r="I517" t="s">
        <v>509</v>
      </c>
      <c r="J517" t="s">
        <v>510</v>
      </c>
      <c r="K517" t="s">
        <v>511</v>
      </c>
      <c r="L517">
        <v>1368</v>
      </c>
      <c r="N517">
        <v>1011</v>
      </c>
      <c r="O517" t="s">
        <v>484</v>
      </c>
      <c r="P517" t="s">
        <v>484</v>
      </c>
      <c r="Q517">
        <v>1</v>
      </c>
      <c r="W517">
        <v>0</v>
      </c>
      <c r="X517">
        <v>-1718674368</v>
      </c>
      <c r="Y517">
        <v>1.2500000000000001E-2</v>
      </c>
      <c r="AA517">
        <v>0</v>
      </c>
      <c r="AB517">
        <v>576.75</v>
      </c>
      <c r="AC517">
        <v>13.5</v>
      </c>
      <c r="AD517">
        <v>0</v>
      </c>
      <c r="AE517">
        <v>0</v>
      </c>
      <c r="AF517">
        <v>111.99</v>
      </c>
      <c r="AG517">
        <v>13.5</v>
      </c>
      <c r="AH517">
        <v>0</v>
      </c>
      <c r="AI517">
        <v>1</v>
      </c>
      <c r="AJ517">
        <v>5.15</v>
      </c>
      <c r="AK517">
        <v>1</v>
      </c>
      <c r="AL517">
        <v>1</v>
      </c>
      <c r="AN517">
        <v>0</v>
      </c>
      <c r="AO517">
        <v>1</v>
      </c>
      <c r="AP517">
        <v>1</v>
      </c>
      <c r="AQ517">
        <v>0</v>
      </c>
      <c r="AR517">
        <v>0</v>
      </c>
      <c r="AS517" t="s">
        <v>3</v>
      </c>
      <c r="AT517">
        <v>0.01</v>
      </c>
      <c r="AU517" t="s">
        <v>17</v>
      </c>
      <c r="AV517">
        <v>0</v>
      </c>
      <c r="AW517">
        <v>2</v>
      </c>
      <c r="AX517">
        <v>39613236</v>
      </c>
      <c r="AY517">
        <v>1</v>
      </c>
      <c r="AZ517">
        <v>0</v>
      </c>
      <c r="BA517">
        <v>501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Y517*Source!I195</f>
        <v>8.7500000000000008E-2</v>
      </c>
      <c r="CY517">
        <f>AB517</f>
        <v>576.75</v>
      </c>
      <c r="CZ517">
        <f>AF517</f>
        <v>111.99</v>
      </c>
      <c r="DA517">
        <f>AJ517</f>
        <v>5.15</v>
      </c>
      <c r="DB517">
        <v>0</v>
      </c>
    </row>
    <row r="518" spans="1:106" x14ac:dyDescent="0.2">
      <c r="A518">
        <f>ROW(Source!A195)</f>
        <v>195</v>
      </c>
      <c r="B518">
        <v>39612629</v>
      </c>
      <c r="C518">
        <v>39613222</v>
      </c>
      <c r="D518">
        <v>36883554</v>
      </c>
      <c r="E518">
        <v>1</v>
      </c>
      <c r="F518">
        <v>1</v>
      </c>
      <c r="G518">
        <v>1</v>
      </c>
      <c r="H518">
        <v>2</v>
      </c>
      <c r="I518" t="s">
        <v>504</v>
      </c>
      <c r="J518" t="s">
        <v>505</v>
      </c>
      <c r="K518" t="s">
        <v>506</v>
      </c>
      <c r="L518">
        <v>1368</v>
      </c>
      <c r="N518">
        <v>1011</v>
      </c>
      <c r="O518" t="s">
        <v>484</v>
      </c>
      <c r="P518" t="s">
        <v>484</v>
      </c>
      <c r="Q518">
        <v>1</v>
      </c>
      <c r="W518">
        <v>0</v>
      </c>
      <c r="X518">
        <v>1372534845</v>
      </c>
      <c r="Y518">
        <v>2.5000000000000001E-2</v>
      </c>
      <c r="AA518">
        <v>0</v>
      </c>
      <c r="AB518">
        <v>338.41</v>
      </c>
      <c r="AC518">
        <v>11.6</v>
      </c>
      <c r="AD518">
        <v>0</v>
      </c>
      <c r="AE518">
        <v>0</v>
      </c>
      <c r="AF518">
        <v>65.709999999999994</v>
      </c>
      <c r="AG518">
        <v>11.6</v>
      </c>
      <c r="AH518">
        <v>0</v>
      </c>
      <c r="AI518">
        <v>1</v>
      </c>
      <c r="AJ518">
        <v>5.15</v>
      </c>
      <c r="AK518">
        <v>1</v>
      </c>
      <c r="AL518">
        <v>1</v>
      </c>
      <c r="AN518">
        <v>0</v>
      </c>
      <c r="AO518">
        <v>1</v>
      </c>
      <c r="AP518">
        <v>1</v>
      </c>
      <c r="AQ518">
        <v>0</v>
      </c>
      <c r="AR518">
        <v>0</v>
      </c>
      <c r="AS518" t="s">
        <v>3</v>
      </c>
      <c r="AT518">
        <v>0.02</v>
      </c>
      <c r="AU518" t="s">
        <v>17</v>
      </c>
      <c r="AV518">
        <v>0</v>
      </c>
      <c r="AW518">
        <v>2</v>
      </c>
      <c r="AX518">
        <v>39613237</v>
      </c>
      <c r="AY518">
        <v>1</v>
      </c>
      <c r="AZ518">
        <v>0</v>
      </c>
      <c r="BA518">
        <v>502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Y518*Source!I195</f>
        <v>0.17500000000000002</v>
      </c>
      <c r="CY518">
        <f>AB518</f>
        <v>338.41</v>
      </c>
      <c r="CZ518">
        <f>AF518</f>
        <v>65.709999999999994</v>
      </c>
      <c r="DA518">
        <f>AJ518</f>
        <v>5.15</v>
      </c>
      <c r="DB518">
        <v>0</v>
      </c>
    </row>
    <row r="519" spans="1:106" x14ac:dyDescent="0.2">
      <c r="A519">
        <f>ROW(Source!A195)</f>
        <v>195</v>
      </c>
      <c r="B519">
        <v>39612629</v>
      </c>
      <c r="C519">
        <v>39613222</v>
      </c>
      <c r="D519">
        <v>36883858</v>
      </c>
      <c r="E519">
        <v>1</v>
      </c>
      <c r="F519">
        <v>1</v>
      </c>
      <c r="G519">
        <v>1</v>
      </c>
      <c r="H519">
        <v>2</v>
      </c>
      <c r="I519" t="s">
        <v>627</v>
      </c>
      <c r="J519" t="s">
        <v>628</v>
      </c>
      <c r="K519" t="s">
        <v>629</v>
      </c>
      <c r="L519">
        <v>1368</v>
      </c>
      <c r="N519">
        <v>1011</v>
      </c>
      <c r="O519" t="s">
        <v>484</v>
      </c>
      <c r="P519" t="s">
        <v>484</v>
      </c>
      <c r="Q519">
        <v>1</v>
      </c>
      <c r="W519">
        <v>0</v>
      </c>
      <c r="X519">
        <v>-353815937</v>
      </c>
      <c r="Y519">
        <v>0.78749999999999998</v>
      </c>
      <c r="AA519">
        <v>0</v>
      </c>
      <c r="AB519">
        <v>41.72</v>
      </c>
      <c r="AC519">
        <v>0</v>
      </c>
      <c r="AD519">
        <v>0</v>
      </c>
      <c r="AE519">
        <v>0</v>
      </c>
      <c r="AF519">
        <v>8.1</v>
      </c>
      <c r="AG519">
        <v>0</v>
      </c>
      <c r="AH519">
        <v>0</v>
      </c>
      <c r="AI519">
        <v>1</v>
      </c>
      <c r="AJ519">
        <v>5.15</v>
      </c>
      <c r="AK519">
        <v>1</v>
      </c>
      <c r="AL519">
        <v>1</v>
      </c>
      <c r="AN519">
        <v>0</v>
      </c>
      <c r="AO519">
        <v>1</v>
      </c>
      <c r="AP519">
        <v>1</v>
      </c>
      <c r="AQ519">
        <v>0</v>
      </c>
      <c r="AR519">
        <v>0</v>
      </c>
      <c r="AS519" t="s">
        <v>3</v>
      </c>
      <c r="AT519">
        <v>0.63</v>
      </c>
      <c r="AU519" t="s">
        <v>17</v>
      </c>
      <c r="AV519">
        <v>0</v>
      </c>
      <c r="AW519">
        <v>2</v>
      </c>
      <c r="AX519">
        <v>39613238</v>
      </c>
      <c r="AY519">
        <v>1</v>
      </c>
      <c r="AZ519">
        <v>0</v>
      </c>
      <c r="BA519">
        <v>503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Y519*Source!I195</f>
        <v>5.5125000000000002</v>
      </c>
      <c r="CY519">
        <f>AB519</f>
        <v>41.72</v>
      </c>
      <c r="CZ519">
        <f>AF519</f>
        <v>8.1</v>
      </c>
      <c r="DA519">
        <f>AJ519</f>
        <v>5.15</v>
      </c>
      <c r="DB519">
        <v>0</v>
      </c>
    </row>
    <row r="520" spans="1:106" x14ac:dyDescent="0.2">
      <c r="A520">
        <f>ROW(Source!A195)</f>
        <v>195</v>
      </c>
      <c r="B520">
        <v>39612629</v>
      </c>
      <c r="C520">
        <v>39613222</v>
      </c>
      <c r="D520">
        <v>36799774</v>
      </c>
      <c r="E520">
        <v>1</v>
      </c>
      <c r="F520">
        <v>1</v>
      </c>
      <c r="G520">
        <v>1</v>
      </c>
      <c r="H520">
        <v>3</v>
      </c>
      <c r="I520" t="s">
        <v>681</v>
      </c>
      <c r="J520" t="s">
        <v>682</v>
      </c>
      <c r="K520" t="s">
        <v>683</v>
      </c>
      <c r="L520">
        <v>1356</v>
      </c>
      <c r="N520">
        <v>1010</v>
      </c>
      <c r="O520" t="s">
        <v>128</v>
      </c>
      <c r="P520" t="s">
        <v>128</v>
      </c>
      <c r="Q520">
        <v>1000</v>
      </c>
      <c r="W520">
        <v>0</v>
      </c>
      <c r="X520">
        <v>329091235</v>
      </c>
      <c r="Y520">
        <v>2E-3</v>
      </c>
      <c r="AA520">
        <v>29097.5</v>
      </c>
      <c r="AB520">
        <v>0</v>
      </c>
      <c r="AC520">
        <v>0</v>
      </c>
      <c r="AD520">
        <v>0</v>
      </c>
      <c r="AE520">
        <v>5650</v>
      </c>
      <c r="AF520">
        <v>0</v>
      </c>
      <c r="AG520">
        <v>0</v>
      </c>
      <c r="AH520">
        <v>0</v>
      </c>
      <c r="AI520">
        <v>5.15</v>
      </c>
      <c r="AJ520">
        <v>1</v>
      </c>
      <c r="AK520">
        <v>1</v>
      </c>
      <c r="AL520">
        <v>1</v>
      </c>
      <c r="AN520">
        <v>0</v>
      </c>
      <c r="AO520">
        <v>1</v>
      </c>
      <c r="AP520">
        <v>0</v>
      </c>
      <c r="AQ520">
        <v>0</v>
      </c>
      <c r="AR520">
        <v>0</v>
      </c>
      <c r="AS520" t="s">
        <v>3</v>
      </c>
      <c r="AT520">
        <v>2E-3</v>
      </c>
      <c r="AU520" t="s">
        <v>3</v>
      </c>
      <c r="AV520">
        <v>0</v>
      </c>
      <c r="AW520">
        <v>2</v>
      </c>
      <c r="AX520">
        <v>39613239</v>
      </c>
      <c r="AY520">
        <v>1</v>
      </c>
      <c r="AZ520">
        <v>0</v>
      </c>
      <c r="BA520">
        <v>504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Y520*Source!I195</f>
        <v>1.4E-2</v>
      </c>
      <c r="CY520">
        <f>AA520</f>
        <v>29097.5</v>
      </c>
      <c r="CZ520">
        <f>AE520</f>
        <v>5650</v>
      </c>
      <c r="DA520">
        <f>AI520</f>
        <v>5.15</v>
      </c>
      <c r="DB520">
        <v>0</v>
      </c>
    </row>
    <row r="521" spans="1:106" x14ac:dyDescent="0.2">
      <c r="A521">
        <f>ROW(Source!A195)</f>
        <v>195</v>
      </c>
      <c r="B521">
        <v>39612629</v>
      </c>
      <c r="C521">
        <v>39613222</v>
      </c>
      <c r="D521">
        <v>36803269</v>
      </c>
      <c r="E521">
        <v>1</v>
      </c>
      <c r="F521">
        <v>1</v>
      </c>
      <c r="G521">
        <v>1</v>
      </c>
      <c r="H521">
        <v>3</v>
      </c>
      <c r="I521" t="s">
        <v>630</v>
      </c>
      <c r="J521" t="s">
        <v>631</v>
      </c>
      <c r="K521" t="s">
        <v>632</v>
      </c>
      <c r="L521">
        <v>1348</v>
      </c>
      <c r="N521">
        <v>1009</v>
      </c>
      <c r="O521" t="s">
        <v>104</v>
      </c>
      <c r="P521" t="s">
        <v>104</v>
      </c>
      <c r="Q521">
        <v>1000</v>
      </c>
      <c r="W521">
        <v>0</v>
      </c>
      <c r="X521">
        <v>-1068056325</v>
      </c>
      <c r="Y521">
        <v>3.3E-4</v>
      </c>
      <c r="AA521">
        <v>53364.3</v>
      </c>
      <c r="AB521">
        <v>0</v>
      </c>
      <c r="AC521">
        <v>0</v>
      </c>
      <c r="AD521">
        <v>0</v>
      </c>
      <c r="AE521">
        <v>10362</v>
      </c>
      <c r="AF521">
        <v>0</v>
      </c>
      <c r="AG521">
        <v>0</v>
      </c>
      <c r="AH521">
        <v>0</v>
      </c>
      <c r="AI521">
        <v>5.15</v>
      </c>
      <c r="AJ521">
        <v>1</v>
      </c>
      <c r="AK521">
        <v>1</v>
      </c>
      <c r="AL521">
        <v>1</v>
      </c>
      <c r="AN521">
        <v>0</v>
      </c>
      <c r="AO521">
        <v>1</v>
      </c>
      <c r="AP521">
        <v>0</v>
      </c>
      <c r="AQ521">
        <v>0</v>
      </c>
      <c r="AR521">
        <v>0</v>
      </c>
      <c r="AS521" t="s">
        <v>3</v>
      </c>
      <c r="AT521">
        <v>3.3E-4</v>
      </c>
      <c r="AU521" t="s">
        <v>3</v>
      </c>
      <c r="AV521">
        <v>0</v>
      </c>
      <c r="AW521">
        <v>2</v>
      </c>
      <c r="AX521">
        <v>39613240</v>
      </c>
      <c r="AY521">
        <v>1</v>
      </c>
      <c r="AZ521">
        <v>0</v>
      </c>
      <c r="BA521">
        <v>505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Y521*Source!I195</f>
        <v>2.31E-3</v>
      </c>
      <c r="CY521">
        <f>AA521</f>
        <v>53364.3</v>
      </c>
      <c r="CZ521">
        <f>AE521</f>
        <v>10362</v>
      </c>
      <c r="DA521">
        <f>AI521</f>
        <v>5.15</v>
      </c>
      <c r="DB521">
        <v>0</v>
      </c>
    </row>
    <row r="522" spans="1:106" x14ac:dyDescent="0.2">
      <c r="A522">
        <f>ROW(Source!A195)</f>
        <v>195</v>
      </c>
      <c r="B522">
        <v>39612629</v>
      </c>
      <c r="C522">
        <v>39613222</v>
      </c>
      <c r="D522">
        <v>36804430</v>
      </c>
      <c r="E522">
        <v>1</v>
      </c>
      <c r="F522">
        <v>1</v>
      </c>
      <c r="G522">
        <v>1</v>
      </c>
      <c r="H522">
        <v>3</v>
      </c>
      <c r="I522" t="s">
        <v>669</v>
      </c>
      <c r="J522" t="s">
        <v>670</v>
      </c>
      <c r="K522" t="s">
        <v>671</v>
      </c>
      <c r="L522">
        <v>1348</v>
      </c>
      <c r="N522">
        <v>1009</v>
      </c>
      <c r="O522" t="s">
        <v>104</v>
      </c>
      <c r="P522" t="s">
        <v>104</v>
      </c>
      <c r="Q522">
        <v>1000</v>
      </c>
      <c r="W522">
        <v>0</v>
      </c>
      <c r="X522">
        <v>-405065451</v>
      </c>
      <c r="Y522">
        <v>2.0699999999999998E-3</v>
      </c>
      <c r="AA522">
        <v>76374.5</v>
      </c>
      <c r="AB522">
        <v>0</v>
      </c>
      <c r="AC522">
        <v>0</v>
      </c>
      <c r="AD522">
        <v>0</v>
      </c>
      <c r="AE522">
        <v>14830</v>
      </c>
      <c r="AF522">
        <v>0</v>
      </c>
      <c r="AG522">
        <v>0</v>
      </c>
      <c r="AH522">
        <v>0</v>
      </c>
      <c r="AI522">
        <v>5.15</v>
      </c>
      <c r="AJ522">
        <v>1</v>
      </c>
      <c r="AK522">
        <v>1</v>
      </c>
      <c r="AL522">
        <v>1</v>
      </c>
      <c r="AN522">
        <v>0</v>
      </c>
      <c r="AO522">
        <v>1</v>
      </c>
      <c r="AP522">
        <v>0</v>
      </c>
      <c r="AQ522">
        <v>0</v>
      </c>
      <c r="AR522">
        <v>0</v>
      </c>
      <c r="AS522" t="s">
        <v>3</v>
      </c>
      <c r="AT522">
        <v>2.0699999999999998E-3</v>
      </c>
      <c r="AU522" t="s">
        <v>3</v>
      </c>
      <c r="AV522">
        <v>0</v>
      </c>
      <c r="AW522">
        <v>2</v>
      </c>
      <c r="AX522">
        <v>39613241</v>
      </c>
      <c r="AY522">
        <v>1</v>
      </c>
      <c r="AZ522">
        <v>0</v>
      </c>
      <c r="BA522">
        <v>506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Y522*Source!I195</f>
        <v>1.4489999999999999E-2</v>
      </c>
      <c r="CY522">
        <f>AA522</f>
        <v>76374.5</v>
      </c>
      <c r="CZ522">
        <f>AE522</f>
        <v>14830</v>
      </c>
      <c r="DA522">
        <f>AI522</f>
        <v>5.15</v>
      </c>
      <c r="DB522">
        <v>0</v>
      </c>
    </row>
    <row r="523" spans="1:106" x14ac:dyDescent="0.2">
      <c r="A523">
        <f>ROW(Source!A195)</f>
        <v>195</v>
      </c>
      <c r="B523">
        <v>39612629</v>
      </c>
      <c r="C523">
        <v>39613222</v>
      </c>
      <c r="D523">
        <v>36845109</v>
      </c>
      <c r="E523">
        <v>1</v>
      </c>
      <c r="F523">
        <v>1</v>
      </c>
      <c r="G523">
        <v>1</v>
      </c>
      <c r="H523">
        <v>3</v>
      </c>
      <c r="I523" t="s">
        <v>337</v>
      </c>
      <c r="J523" t="s">
        <v>339</v>
      </c>
      <c r="K523" t="s">
        <v>338</v>
      </c>
      <c r="L523">
        <v>1354</v>
      </c>
      <c r="N523">
        <v>1010</v>
      </c>
      <c r="O523" t="s">
        <v>99</v>
      </c>
      <c r="P523" t="s">
        <v>99</v>
      </c>
      <c r="Q523">
        <v>1</v>
      </c>
      <c r="W523">
        <v>0</v>
      </c>
      <c r="X523">
        <v>-518044513</v>
      </c>
      <c r="Y523">
        <v>0.57142899999999996</v>
      </c>
      <c r="AA523">
        <v>4812.7299999999996</v>
      </c>
      <c r="AB523">
        <v>0</v>
      </c>
      <c r="AC523">
        <v>0</v>
      </c>
      <c r="AD523">
        <v>0</v>
      </c>
      <c r="AE523">
        <v>934.51</v>
      </c>
      <c r="AF523">
        <v>0</v>
      </c>
      <c r="AG523">
        <v>0</v>
      </c>
      <c r="AH523">
        <v>0</v>
      </c>
      <c r="AI523">
        <v>5.15</v>
      </c>
      <c r="AJ523">
        <v>1</v>
      </c>
      <c r="AK523">
        <v>1</v>
      </c>
      <c r="AL523">
        <v>1</v>
      </c>
      <c r="AN523">
        <v>0</v>
      </c>
      <c r="AO523">
        <v>0</v>
      </c>
      <c r="AP523">
        <v>0</v>
      </c>
      <c r="AQ523">
        <v>0</v>
      </c>
      <c r="AR523">
        <v>0</v>
      </c>
      <c r="AS523" t="s">
        <v>3</v>
      </c>
      <c r="AT523">
        <v>0.57142899999999996</v>
      </c>
      <c r="AU523" t="s">
        <v>3</v>
      </c>
      <c r="AV523">
        <v>0</v>
      </c>
      <c r="AW523">
        <v>1</v>
      </c>
      <c r="AX523">
        <v>-1</v>
      </c>
      <c r="AY523">
        <v>0</v>
      </c>
      <c r="AZ523">
        <v>0</v>
      </c>
      <c r="BA523" t="s">
        <v>3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Y523*Source!I195</f>
        <v>4.0000029999999995</v>
      </c>
      <c r="CY523">
        <f>AA523</f>
        <v>4812.7299999999996</v>
      </c>
      <c r="CZ523">
        <f>AE523</f>
        <v>934.51</v>
      </c>
      <c r="DA523">
        <f>AI523</f>
        <v>5.15</v>
      </c>
      <c r="DB523">
        <v>0</v>
      </c>
    </row>
    <row r="524" spans="1:106" x14ac:dyDescent="0.2">
      <c r="A524">
        <f>ROW(Source!A195)</f>
        <v>195</v>
      </c>
      <c r="B524">
        <v>39612629</v>
      </c>
      <c r="C524">
        <v>39613222</v>
      </c>
      <c r="D524">
        <v>36845110</v>
      </c>
      <c r="E524">
        <v>1</v>
      </c>
      <c r="F524">
        <v>1</v>
      </c>
      <c r="G524">
        <v>1</v>
      </c>
      <c r="H524">
        <v>3</v>
      </c>
      <c r="I524" t="s">
        <v>333</v>
      </c>
      <c r="J524" t="s">
        <v>335</v>
      </c>
      <c r="K524" t="s">
        <v>334</v>
      </c>
      <c r="L524">
        <v>1354</v>
      </c>
      <c r="N524">
        <v>1010</v>
      </c>
      <c r="O524" t="s">
        <v>99</v>
      </c>
      <c r="P524" t="s">
        <v>99</v>
      </c>
      <c r="Q524">
        <v>1</v>
      </c>
      <c r="W524">
        <v>0</v>
      </c>
      <c r="X524">
        <v>1976924582</v>
      </c>
      <c r="Y524">
        <v>0.42857099999999998</v>
      </c>
      <c r="AA524">
        <v>6304.48</v>
      </c>
      <c r="AB524">
        <v>0</v>
      </c>
      <c r="AC524">
        <v>0</v>
      </c>
      <c r="AD524">
        <v>0</v>
      </c>
      <c r="AE524">
        <v>1224.17</v>
      </c>
      <c r="AF524">
        <v>0</v>
      </c>
      <c r="AG524">
        <v>0</v>
      </c>
      <c r="AH524">
        <v>0</v>
      </c>
      <c r="AI524">
        <v>5.15</v>
      </c>
      <c r="AJ524">
        <v>1</v>
      </c>
      <c r="AK524">
        <v>1</v>
      </c>
      <c r="AL524">
        <v>1</v>
      </c>
      <c r="AN524">
        <v>0</v>
      </c>
      <c r="AO524">
        <v>0</v>
      </c>
      <c r="AP524">
        <v>0</v>
      </c>
      <c r="AQ524">
        <v>0</v>
      </c>
      <c r="AR524">
        <v>0</v>
      </c>
      <c r="AS524" t="s">
        <v>3</v>
      </c>
      <c r="AT524">
        <v>0.42857099999999998</v>
      </c>
      <c r="AU524" t="s">
        <v>3</v>
      </c>
      <c r="AV524">
        <v>0</v>
      </c>
      <c r="AW524">
        <v>1</v>
      </c>
      <c r="AX524">
        <v>-1</v>
      </c>
      <c r="AY524">
        <v>0</v>
      </c>
      <c r="AZ524">
        <v>0</v>
      </c>
      <c r="BA524" t="s">
        <v>3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Y524*Source!I195</f>
        <v>2.999997</v>
      </c>
      <c r="CY524">
        <f>AA524</f>
        <v>6304.48</v>
      </c>
      <c r="CZ524">
        <f>AE524</f>
        <v>1224.17</v>
      </c>
      <c r="DA524">
        <f>AI524</f>
        <v>5.15</v>
      </c>
      <c r="DB524">
        <v>0</v>
      </c>
    </row>
    <row r="525" spans="1:106" x14ac:dyDescent="0.2">
      <c r="A525">
        <f>ROW(Source!A200)</f>
        <v>200</v>
      </c>
      <c r="B525">
        <v>39612628</v>
      </c>
      <c r="C525">
        <v>39613245</v>
      </c>
      <c r="D525">
        <v>37071503</v>
      </c>
      <c r="E525">
        <v>1</v>
      </c>
      <c r="F525">
        <v>1</v>
      </c>
      <c r="G525">
        <v>1</v>
      </c>
      <c r="H525">
        <v>1</v>
      </c>
      <c r="I525" t="s">
        <v>684</v>
      </c>
      <c r="J525" t="s">
        <v>3</v>
      </c>
      <c r="K525" t="s">
        <v>685</v>
      </c>
      <c r="L525">
        <v>1191</v>
      </c>
      <c r="N525">
        <v>1013</v>
      </c>
      <c r="O525" t="s">
        <v>474</v>
      </c>
      <c r="P525" t="s">
        <v>474</v>
      </c>
      <c r="Q525">
        <v>1</v>
      </c>
      <c r="W525">
        <v>0</v>
      </c>
      <c r="X525">
        <v>-1972610816</v>
      </c>
      <c r="Y525">
        <v>111.78</v>
      </c>
      <c r="AA525">
        <v>0</v>
      </c>
      <c r="AB525">
        <v>0</v>
      </c>
      <c r="AC525">
        <v>0</v>
      </c>
      <c r="AD525">
        <v>7.5</v>
      </c>
      <c r="AE525">
        <v>0</v>
      </c>
      <c r="AF525">
        <v>0</v>
      </c>
      <c r="AG525">
        <v>0</v>
      </c>
      <c r="AH525">
        <v>7.5</v>
      </c>
      <c r="AI525">
        <v>1</v>
      </c>
      <c r="AJ525">
        <v>1</v>
      </c>
      <c r="AK525">
        <v>1</v>
      </c>
      <c r="AL525">
        <v>1</v>
      </c>
      <c r="AN525">
        <v>0</v>
      </c>
      <c r="AO525">
        <v>1</v>
      </c>
      <c r="AP525">
        <v>1</v>
      </c>
      <c r="AQ525">
        <v>0</v>
      </c>
      <c r="AR525">
        <v>0</v>
      </c>
      <c r="AS525" t="s">
        <v>3</v>
      </c>
      <c r="AT525">
        <v>97.2</v>
      </c>
      <c r="AU525" t="s">
        <v>18</v>
      </c>
      <c r="AV525">
        <v>1</v>
      </c>
      <c r="AW525">
        <v>2</v>
      </c>
      <c r="AX525">
        <v>39613247</v>
      </c>
      <c r="AY525">
        <v>1</v>
      </c>
      <c r="AZ525">
        <v>0</v>
      </c>
      <c r="BA525">
        <v>509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Y525*Source!I200</f>
        <v>1089.855</v>
      </c>
      <c r="CY525">
        <f>AD525</f>
        <v>7.5</v>
      </c>
      <c r="CZ525">
        <f>AH525</f>
        <v>7.5</v>
      </c>
      <c r="DA525">
        <f>AL525</f>
        <v>1</v>
      </c>
      <c r="DB525">
        <v>0</v>
      </c>
    </row>
    <row r="526" spans="1:106" x14ac:dyDescent="0.2">
      <c r="A526">
        <f>ROW(Source!A201)</f>
        <v>201</v>
      </c>
      <c r="B526">
        <v>39612629</v>
      </c>
      <c r="C526">
        <v>39613245</v>
      </c>
      <c r="D526">
        <v>37071503</v>
      </c>
      <c r="E526">
        <v>1</v>
      </c>
      <c r="F526">
        <v>1</v>
      </c>
      <c r="G526">
        <v>1</v>
      </c>
      <c r="H526">
        <v>1</v>
      </c>
      <c r="I526" t="s">
        <v>684</v>
      </c>
      <c r="J526" t="s">
        <v>3</v>
      </c>
      <c r="K526" t="s">
        <v>685</v>
      </c>
      <c r="L526">
        <v>1191</v>
      </c>
      <c r="N526">
        <v>1013</v>
      </c>
      <c r="O526" t="s">
        <v>474</v>
      </c>
      <c r="P526" t="s">
        <v>474</v>
      </c>
      <c r="Q526">
        <v>1</v>
      </c>
      <c r="W526">
        <v>0</v>
      </c>
      <c r="X526">
        <v>-1972610816</v>
      </c>
      <c r="Y526">
        <v>111.78</v>
      </c>
      <c r="AA526">
        <v>0</v>
      </c>
      <c r="AB526">
        <v>0</v>
      </c>
      <c r="AC526">
        <v>0</v>
      </c>
      <c r="AD526">
        <v>38.630000000000003</v>
      </c>
      <c r="AE526">
        <v>0</v>
      </c>
      <c r="AF526">
        <v>0</v>
      </c>
      <c r="AG526">
        <v>0</v>
      </c>
      <c r="AH526">
        <v>7.5</v>
      </c>
      <c r="AI526">
        <v>1</v>
      </c>
      <c r="AJ526">
        <v>1</v>
      </c>
      <c r="AK526">
        <v>1</v>
      </c>
      <c r="AL526">
        <v>5.15</v>
      </c>
      <c r="AN526">
        <v>0</v>
      </c>
      <c r="AO526">
        <v>1</v>
      </c>
      <c r="AP526">
        <v>1</v>
      </c>
      <c r="AQ526">
        <v>0</v>
      </c>
      <c r="AR526">
        <v>0</v>
      </c>
      <c r="AS526" t="s">
        <v>3</v>
      </c>
      <c r="AT526">
        <v>97.2</v>
      </c>
      <c r="AU526" t="s">
        <v>18</v>
      </c>
      <c r="AV526">
        <v>1</v>
      </c>
      <c r="AW526">
        <v>2</v>
      </c>
      <c r="AX526">
        <v>39613247</v>
      </c>
      <c r="AY526">
        <v>1</v>
      </c>
      <c r="AZ526">
        <v>0</v>
      </c>
      <c r="BA526">
        <v>510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Y526*Source!I201</f>
        <v>1089.855</v>
      </c>
      <c r="CY526">
        <f>AD526</f>
        <v>38.630000000000003</v>
      </c>
      <c r="CZ526">
        <f>AH526</f>
        <v>7.5</v>
      </c>
      <c r="DA526">
        <f>AL526</f>
        <v>5.15</v>
      </c>
      <c r="DB526">
        <v>0</v>
      </c>
    </row>
    <row r="527" spans="1:106" x14ac:dyDescent="0.2">
      <c r="A527">
        <f>ROW(Source!A202)</f>
        <v>202</v>
      </c>
      <c r="B527">
        <v>39612628</v>
      </c>
      <c r="C527">
        <v>39613248</v>
      </c>
      <c r="D527">
        <v>37065248</v>
      </c>
      <c r="E527">
        <v>1</v>
      </c>
      <c r="F527">
        <v>1</v>
      </c>
      <c r="G527">
        <v>1</v>
      </c>
      <c r="H527">
        <v>1</v>
      </c>
      <c r="I527" t="s">
        <v>686</v>
      </c>
      <c r="J527" t="s">
        <v>3</v>
      </c>
      <c r="K527" t="s">
        <v>687</v>
      </c>
      <c r="L527">
        <v>1191</v>
      </c>
      <c r="N527">
        <v>1013</v>
      </c>
      <c r="O527" t="s">
        <v>474</v>
      </c>
      <c r="P527" t="s">
        <v>474</v>
      </c>
      <c r="Q527">
        <v>1</v>
      </c>
      <c r="W527">
        <v>0</v>
      </c>
      <c r="X527">
        <v>-400197608</v>
      </c>
      <c r="Y527">
        <v>10.419</v>
      </c>
      <c r="AA527">
        <v>0</v>
      </c>
      <c r="AB527">
        <v>0</v>
      </c>
      <c r="AC527">
        <v>0</v>
      </c>
      <c r="AD527">
        <v>8.5299999999999994</v>
      </c>
      <c r="AE527">
        <v>0</v>
      </c>
      <c r="AF527">
        <v>0</v>
      </c>
      <c r="AG527">
        <v>0</v>
      </c>
      <c r="AH527">
        <v>8.5299999999999994</v>
      </c>
      <c r="AI527">
        <v>1</v>
      </c>
      <c r="AJ527">
        <v>1</v>
      </c>
      <c r="AK527">
        <v>1</v>
      </c>
      <c r="AL527">
        <v>1</v>
      </c>
      <c r="AN527">
        <v>0</v>
      </c>
      <c r="AO527">
        <v>1</v>
      </c>
      <c r="AP527">
        <v>1</v>
      </c>
      <c r="AQ527">
        <v>0</v>
      </c>
      <c r="AR527">
        <v>0</v>
      </c>
      <c r="AS527" t="s">
        <v>3</v>
      </c>
      <c r="AT527">
        <v>9.06</v>
      </c>
      <c r="AU527" t="s">
        <v>18</v>
      </c>
      <c r="AV527">
        <v>1</v>
      </c>
      <c r="AW527">
        <v>2</v>
      </c>
      <c r="AX527">
        <v>39613250</v>
      </c>
      <c r="AY527">
        <v>1</v>
      </c>
      <c r="AZ527">
        <v>0</v>
      </c>
      <c r="BA527">
        <v>511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Y527*Source!I202</f>
        <v>75.016800000000003</v>
      </c>
      <c r="CY527">
        <f>AD527</f>
        <v>8.5299999999999994</v>
      </c>
      <c r="CZ527">
        <f>AH527</f>
        <v>8.5299999999999994</v>
      </c>
      <c r="DA527">
        <f>AL527</f>
        <v>1</v>
      </c>
      <c r="DB527">
        <v>0</v>
      </c>
    </row>
    <row r="528" spans="1:106" x14ac:dyDescent="0.2">
      <c r="A528">
        <f>ROW(Source!A203)</f>
        <v>203</v>
      </c>
      <c r="B528">
        <v>39612629</v>
      </c>
      <c r="C528">
        <v>39613248</v>
      </c>
      <c r="D528">
        <v>37065248</v>
      </c>
      <c r="E528">
        <v>1</v>
      </c>
      <c r="F528">
        <v>1</v>
      </c>
      <c r="G528">
        <v>1</v>
      </c>
      <c r="H528">
        <v>1</v>
      </c>
      <c r="I528" t="s">
        <v>686</v>
      </c>
      <c r="J528" t="s">
        <v>3</v>
      </c>
      <c r="K528" t="s">
        <v>687</v>
      </c>
      <c r="L528">
        <v>1191</v>
      </c>
      <c r="N528">
        <v>1013</v>
      </c>
      <c r="O528" t="s">
        <v>474</v>
      </c>
      <c r="P528" t="s">
        <v>474</v>
      </c>
      <c r="Q528">
        <v>1</v>
      </c>
      <c r="W528">
        <v>0</v>
      </c>
      <c r="X528">
        <v>-400197608</v>
      </c>
      <c r="Y528">
        <v>10.419</v>
      </c>
      <c r="AA528">
        <v>0</v>
      </c>
      <c r="AB528">
        <v>0</v>
      </c>
      <c r="AC528">
        <v>0</v>
      </c>
      <c r="AD528">
        <v>43.93</v>
      </c>
      <c r="AE528">
        <v>0</v>
      </c>
      <c r="AF528">
        <v>0</v>
      </c>
      <c r="AG528">
        <v>0</v>
      </c>
      <c r="AH528">
        <v>8.5299999999999994</v>
      </c>
      <c r="AI528">
        <v>1</v>
      </c>
      <c r="AJ528">
        <v>1</v>
      </c>
      <c r="AK528">
        <v>1</v>
      </c>
      <c r="AL528">
        <v>5.15</v>
      </c>
      <c r="AN528">
        <v>0</v>
      </c>
      <c r="AO528">
        <v>1</v>
      </c>
      <c r="AP528">
        <v>1</v>
      </c>
      <c r="AQ528">
        <v>0</v>
      </c>
      <c r="AR528">
        <v>0</v>
      </c>
      <c r="AS528" t="s">
        <v>3</v>
      </c>
      <c r="AT528">
        <v>9.06</v>
      </c>
      <c r="AU528" t="s">
        <v>18</v>
      </c>
      <c r="AV528">
        <v>1</v>
      </c>
      <c r="AW528">
        <v>2</v>
      </c>
      <c r="AX528">
        <v>39613250</v>
      </c>
      <c r="AY528">
        <v>1</v>
      </c>
      <c r="AZ528">
        <v>0</v>
      </c>
      <c r="BA528">
        <v>512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Y528*Source!I203</f>
        <v>75.016800000000003</v>
      </c>
      <c r="CY528">
        <f>AD528</f>
        <v>43.93</v>
      </c>
      <c r="CZ528">
        <f>AH528</f>
        <v>8.5299999999999994</v>
      </c>
      <c r="DA528">
        <f>AL528</f>
        <v>5.15</v>
      </c>
      <c r="DB52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12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39612693</v>
      </c>
      <c r="C1">
        <v>39612691</v>
      </c>
      <c r="D1">
        <v>37069968</v>
      </c>
      <c r="E1">
        <v>1</v>
      </c>
      <c r="F1">
        <v>1</v>
      </c>
      <c r="G1">
        <v>1</v>
      </c>
      <c r="H1">
        <v>1</v>
      </c>
      <c r="I1" t="s">
        <v>472</v>
      </c>
      <c r="J1" t="s">
        <v>3</v>
      </c>
      <c r="K1" t="s">
        <v>473</v>
      </c>
      <c r="L1">
        <v>1191</v>
      </c>
      <c r="N1">
        <v>1013</v>
      </c>
      <c r="O1" t="s">
        <v>474</v>
      </c>
      <c r="P1" t="s">
        <v>474</v>
      </c>
      <c r="Q1">
        <v>1</v>
      </c>
      <c r="X1">
        <v>189</v>
      </c>
      <c r="Y1">
        <v>0</v>
      </c>
      <c r="Z1">
        <v>0</v>
      </c>
      <c r="AA1">
        <v>0</v>
      </c>
      <c r="AB1">
        <v>8.3800000000000008</v>
      </c>
      <c r="AC1">
        <v>0</v>
      </c>
      <c r="AD1">
        <v>1</v>
      </c>
      <c r="AE1">
        <v>1</v>
      </c>
      <c r="AF1" t="s">
        <v>18</v>
      </c>
      <c r="AG1">
        <v>217.35</v>
      </c>
      <c r="AH1">
        <v>2</v>
      </c>
      <c r="AI1">
        <v>39612692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ROW(Source!A25)</f>
        <v>25</v>
      </c>
      <c r="B2">
        <v>39612693</v>
      </c>
      <c r="C2">
        <v>39612691</v>
      </c>
      <c r="D2">
        <v>37069968</v>
      </c>
      <c r="E2">
        <v>1</v>
      </c>
      <c r="F2">
        <v>1</v>
      </c>
      <c r="G2">
        <v>1</v>
      </c>
      <c r="H2">
        <v>1</v>
      </c>
      <c r="I2" t="s">
        <v>472</v>
      </c>
      <c r="J2" t="s">
        <v>3</v>
      </c>
      <c r="K2" t="s">
        <v>473</v>
      </c>
      <c r="L2">
        <v>1191</v>
      </c>
      <c r="N2">
        <v>1013</v>
      </c>
      <c r="O2" t="s">
        <v>474</v>
      </c>
      <c r="P2" t="s">
        <v>474</v>
      </c>
      <c r="Q2">
        <v>1</v>
      </c>
      <c r="X2">
        <v>189</v>
      </c>
      <c r="Y2">
        <v>0</v>
      </c>
      <c r="Z2">
        <v>0</v>
      </c>
      <c r="AA2">
        <v>0</v>
      </c>
      <c r="AB2">
        <v>8.3800000000000008</v>
      </c>
      <c r="AC2">
        <v>0</v>
      </c>
      <c r="AD2">
        <v>1</v>
      </c>
      <c r="AE2">
        <v>1</v>
      </c>
      <c r="AF2" t="s">
        <v>18</v>
      </c>
      <c r="AG2">
        <v>217.35</v>
      </c>
      <c r="AH2">
        <v>2</v>
      </c>
      <c r="AI2">
        <v>39612692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ROW(Source!A26)</f>
        <v>26</v>
      </c>
      <c r="B3">
        <v>39612696</v>
      </c>
      <c r="C3">
        <v>39612694</v>
      </c>
      <c r="D3">
        <v>37064998</v>
      </c>
      <c r="E3">
        <v>1</v>
      </c>
      <c r="F3">
        <v>1</v>
      </c>
      <c r="G3">
        <v>1</v>
      </c>
      <c r="H3">
        <v>1</v>
      </c>
      <c r="I3" t="s">
        <v>475</v>
      </c>
      <c r="J3" t="s">
        <v>3</v>
      </c>
      <c r="K3" t="s">
        <v>476</v>
      </c>
      <c r="L3">
        <v>1191</v>
      </c>
      <c r="N3">
        <v>1013</v>
      </c>
      <c r="O3" t="s">
        <v>474</v>
      </c>
      <c r="P3" t="s">
        <v>474</v>
      </c>
      <c r="Q3">
        <v>1</v>
      </c>
      <c r="X3">
        <v>6.44</v>
      </c>
      <c r="Y3">
        <v>0</v>
      </c>
      <c r="Z3">
        <v>0</v>
      </c>
      <c r="AA3">
        <v>0</v>
      </c>
      <c r="AB3">
        <v>7.8</v>
      </c>
      <c r="AC3">
        <v>0</v>
      </c>
      <c r="AD3">
        <v>1</v>
      </c>
      <c r="AE3">
        <v>1</v>
      </c>
      <c r="AF3" t="s">
        <v>3</v>
      </c>
      <c r="AG3">
        <v>6.44</v>
      </c>
      <c r="AH3">
        <v>2</v>
      </c>
      <c r="AI3">
        <v>39612695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ROW(Source!A26)</f>
        <v>26</v>
      </c>
      <c r="B4">
        <v>39612697</v>
      </c>
      <c r="C4">
        <v>39612694</v>
      </c>
      <c r="D4">
        <v>36799072</v>
      </c>
      <c r="E4">
        <v>17</v>
      </c>
      <c r="F4">
        <v>1</v>
      </c>
      <c r="G4">
        <v>1</v>
      </c>
      <c r="H4">
        <v>3</v>
      </c>
      <c r="I4" t="s">
        <v>688</v>
      </c>
      <c r="J4" t="s">
        <v>3</v>
      </c>
      <c r="K4" t="s">
        <v>689</v>
      </c>
      <c r="L4">
        <v>1348</v>
      </c>
      <c r="N4">
        <v>1009</v>
      </c>
      <c r="O4" t="s">
        <v>104</v>
      </c>
      <c r="P4" t="s">
        <v>104</v>
      </c>
      <c r="Q4">
        <v>1000</v>
      </c>
      <c r="X4">
        <v>2.1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 t="s">
        <v>3</v>
      </c>
      <c r="AG4">
        <v>2.1</v>
      </c>
      <c r="AH4">
        <v>3</v>
      </c>
      <c r="AI4">
        <v>-1</v>
      </c>
      <c r="AJ4" t="s">
        <v>3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ROW(Source!A27)</f>
        <v>27</v>
      </c>
      <c r="B5">
        <v>39612696</v>
      </c>
      <c r="C5">
        <v>39612694</v>
      </c>
      <c r="D5">
        <v>37064998</v>
      </c>
      <c r="E5">
        <v>1</v>
      </c>
      <c r="F5">
        <v>1</v>
      </c>
      <c r="G5">
        <v>1</v>
      </c>
      <c r="H5">
        <v>1</v>
      </c>
      <c r="I5" t="s">
        <v>475</v>
      </c>
      <c r="J5" t="s">
        <v>3</v>
      </c>
      <c r="K5" t="s">
        <v>476</v>
      </c>
      <c r="L5">
        <v>1191</v>
      </c>
      <c r="N5">
        <v>1013</v>
      </c>
      <c r="O5" t="s">
        <v>474</v>
      </c>
      <c r="P5" t="s">
        <v>474</v>
      </c>
      <c r="Q5">
        <v>1</v>
      </c>
      <c r="X5">
        <v>6.44</v>
      </c>
      <c r="Y5">
        <v>0</v>
      </c>
      <c r="Z5">
        <v>0</v>
      </c>
      <c r="AA5">
        <v>0</v>
      </c>
      <c r="AB5">
        <v>7.8</v>
      </c>
      <c r="AC5">
        <v>0</v>
      </c>
      <c r="AD5">
        <v>1</v>
      </c>
      <c r="AE5">
        <v>1</v>
      </c>
      <c r="AF5" t="s">
        <v>3</v>
      </c>
      <c r="AG5">
        <v>6.44</v>
      </c>
      <c r="AH5">
        <v>2</v>
      </c>
      <c r="AI5">
        <v>39612695</v>
      </c>
      <c r="AJ5">
        <v>4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ROW(Source!A27)</f>
        <v>27</v>
      </c>
      <c r="B6">
        <v>39612697</v>
      </c>
      <c r="C6">
        <v>39612694</v>
      </c>
      <c r="D6">
        <v>36799072</v>
      </c>
      <c r="E6">
        <v>17</v>
      </c>
      <c r="F6">
        <v>1</v>
      </c>
      <c r="G6">
        <v>1</v>
      </c>
      <c r="H6">
        <v>3</v>
      </c>
      <c r="I6" t="s">
        <v>688</v>
      </c>
      <c r="J6" t="s">
        <v>3</v>
      </c>
      <c r="K6" t="s">
        <v>689</v>
      </c>
      <c r="L6">
        <v>1348</v>
      </c>
      <c r="N6">
        <v>1009</v>
      </c>
      <c r="O6" t="s">
        <v>104</v>
      </c>
      <c r="P6" t="s">
        <v>104</v>
      </c>
      <c r="Q6">
        <v>1000</v>
      </c>
      <c r="X6">
        <v>2.1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 t="s">
        <v>3</v>
      </c>
      <c r="AG6">
        <v>2.1</v>
      </c>
      <c r="AH6">
        <v>3</v>
      </c>
      <c r="AI6">
        <v>-1</v>
      </c>
      <c r="AJ6" t="s">
        <v>3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ROW(Source!A28)</f>
        <v>28</v>
      </c>
      <c r="B7">
        <v>39612704</v>
      </c>
      <c r="C7">
        <v>39612699</v>
      </c>
      <c r="D7">
        <v>37064878</v>
      </c>
      <c r="E7">
        <v>1</v>
      </c>
      <c r="F7">
        <v>1</v>
      </c>
      <c r="G7">
        <v>1</v>
      </c>
      <c r="H7">
        <v>1</v>
      </c>
      <c r="I7" t="s">
        <v>477</v>
      </c>
      <c r="J7" t="s">
        <v>3</v>
      </c>
      <c r="K7" t="s">
        <v>478</v>
      </c>
      <c r="L7">
        <v>1191</v>
      </c>
      <c r="N7">
        <v>1013</v>
      </c>
      <c r="O7" t="s">
        <v>474</v>
      </c>
      <c r="P7" t="s">
        <v>474</v>
      </c>
      <c r="Q7">
        <v>1</v>
      </c>
      <c r="X7">
        <v>107.63</v>
      </c>
      <c r="Y7">
        <v>0</v>
      </c>
      <c r="Z7">
        <v>0</v>
      </c>
      <c r="AA7">
        <v>0</v>
      </c>
      <c r="AB7">
        <v>9.4</v>
      </c>
      <c r="AC7">
        <v>0</v>
      </c>
      <c r="AD7">
        <v>1</v>
      </c>
      <c r="AE7">
        <v>1</v>
      </c>
      <c r="AF7" t="s">
        <v>40</v>
      </c>
      <c r="AG7">
        <v>86.103999999999999</v>
      </c>
      <c r="AH7">
        <v>2</v>
      </c>
      <c r="AI7">
        <v>39612700</v>
      </c>
      <c r="AJ7">
        <v>5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ROW(Source!A28)</f>
        <v>28</v>
      </c>
      <c r="B8">
        <v>39612705</v>
      </c>
      <c r="C8">
        <v>39612699</v>
      </c>
      <c r="D8">
        <v>37064876</v>
      </c>
      <c r="E8">
        <v>1</v>
      </c>
      <c r="F8">
        <v>1</v>
      </c>
      <c r="G8">
        <v>1</v>
      </c>
      <c r="H8">
        <v>1</v>
      </c>
      <c r="I8" t="s">
        <v>479</v>
      </c>
      <c r="J8" t="s">
        <v>3</v>
      </c>
      <c r="K8" t="s">
        <v>480</v>
      </c>
      <c r="L8">
        <v>1191</v>
      </c>
      <c r="N8">
        <v>1013</v>
      </c>
      <c r="O8" t="s">
        <v>474</v>
      </c>
      <c r="P8" t="s">
        <v>474</v>
      </c>
      <c r="Q8">
        <v>1</v>
      </c>
      <c r="X8">
        <v>53.17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40</v>
      </c>
      <c r="AG8">
        <v>42.536000000000001</v>
      </c>
      <c r="AH8">
        <v>2</v>
      </c>
      <c r="AI8">
        <v>39612701</v>
      </c>
      <c r="AJ8">
        <v>6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ROW(Source!A28)</f>
        <v>28</v>
      </c>
      <c r="B9">
        <v>39612706</v>
      </c>
      <c r="C9">
        <v>39612699</v>
      </c>
      <c r="D9">
        <v>36882180</v>
      </c>
      <c r="E9">
        <v>1</v>
      </c>
      <c r="F9">
        <v>1</v>
      </c>
      <c r="G9">
        <v>1</v>
      </c>
      <c r="H9">
        <v>2</v>
      </c>
      <c r="I9" t="s">
        <v>481</v>
      </c>
      <c r="J9" t="s">
        <v>482</v>
      </c>
      <c r="K9" t="s">
        <v>483</v>
      </c>
      <c r="L9">
        <v>1368</v>
      </c>
      <c r="N9">
        <v>1011</v>
      </c>
      <c r="O9" t="s">
        <v>484</v>
      </c>
      <c r="P9" t="s">
        <v>484</v>
      </c>
      <c r="Q9">
        <v>1</v>
      </c>
      <c r="X9">
        <v>53.17</v>
      </c>
      <c r="Y9">
        <v>0</v>
      </c>
      <c r="Z9">
        <v>96.89</v>
      </c>
      <c r="AA9">
        <v>13.5</v>
      </c>
      <c r="AB9">
        <v>0</v>
      </c>
      <c r="AC9">
        <v>0</v>
      </c>
      <c r="AD9">
        <v>1</v>
      </c>
      <c r="AE9">
        <v>0</v>
      </c>
      <c r="AF9" t="s">
        <v>40</v>
      </c>
      <c r="AG9">
        <v>42.536000000000001</v>
      </c>
      <c r="AH9">
        <v>2</v>
      </c>
      <c r="AI9">
        <v>39612702</v>
      </c>
      <c r="AJ9">
        <v>7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ROW(Source!A28)</f>
        <v>28</v>
      </c>
      <c r="B10">
        <v>39612707</v>
      </c>
      <c r="C10">
        <v>39612699</v>
      </c>
      <c r="D10">
        <v>36807340</v>
      </c>
      <c r="E10">
        <v>1</v>
      </c>
      <c r="F10">
        <v>1</v>
      </c>
      <c r="G10">
        <v>1</v>
      </c>
      <c r="H10">
        <v>3</v>
      </c>
      <c r="I10" t="s">
        <v>485</v>
      </c>
      <c r="J10" t="s">
        <v>486</v>
      </c>
      <c r="K10" t="s">
        <v>487</v>
      </c>
      <c r="L10">
        <v>1339</v>
      </c>
      <c r="N10">
        <v>1007</v>
      </c>
      <c r="O10" t="s">
        <v>28</v>
      </c>
      <c r="P10" t="s">
        <v>28</v>
      </c>
      <c r="Q10">
        <v>1</v>
      </c>
      <c r="X10">
        <v>0.26</v>
      </c>
      <c r="Y10">
        <v>485.9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39</v>
      </c>
      <c r="AG10">
        <v>0</v>
      </c>
      <c r="AH10">
        <v>2</v>
      </c>
      <c r="AI10">
        <v>39612703</v>
      </c>
      <c r="AJ10">
        <v>8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ROW(Source!A28)</f>
        <v>28</v>
      </c>
      <c r="B11">
        <v>39612708</v>
      </c>
      <c r="C11">
        <v>39612699</v>
      </c>
      <c r="D11">
        <v>36796155</v>
      </c>
      <c r="E11">
        <v>17</v>
      </c>
      <c r="F11">
        <v>1</v>
      </c>
      <c r="G11">
        <v>1</v>
      </c>
      <c r="H11">
        <v>3</v>
      </c>
      <c r="I11" t="s">
        <v>690</v>
      </c>
      <c r="J11" t="s">
        <v>3</v>
      </c>
      <c r="K11" t="s">
        <v>691</v>
      </c>
      <c r="L11">
        <v>1354</v>
      </c>
      <c r="N11">
        <v>1010</v>
      </c>
      <c r="O11" t="s">
        <v>99</v>
      </c>
      <c r="P11" t="s">
        <v>99</v>
      </c>
      <c r="Q11">
        <v>1</v>
      </c>
      <c r="X11">
        <v>100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 t="s">
        <v>39</v>
      </c>
      <c r="AG11">
        <v>0</v>
      </c>
      <c r="AH11">
        <v>3</v>
      </c>
      <c r="AI11">
        <v>-1</v>
      </c>
      <c r="AJ11" t="s">
        <v>3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ROW(Source!A29)</f>
        <v>29</v>
      </c>
      <c r="B12">
        <v>39612704</v>
      </c>
      <c r="C12">
        <v>39612699</v>
      </c>
      <c r="D12">
        <v>37064878</v>
      </c>
      <c r="E12">
        <v>1</v>
      </c>
      <c r="F12">
        <v>1</v>
      </c>
      <c r="G12">
        <v>1</v>
      </c>
      <c r="H12">
        <v>1</v>
      </c>
      <c r="I12" t="s">
        <v>477</v>
      </c>
      <c r="J12" t="s">
        <v>3</v>
      </c>
      <c r="K12" t="s">
        <v>478</v>
      </c>
      <c r="L12">
        <v>1191</v>
      </c>
      <c r="N12">
        <v>1013</v>
      </c>
      <c r="O12" t="s">
        <v>474</v>
      </c>
      <c r="P12" t="s">
        <v>474</v>
      </c>
      <c r="Q12">
        <v>1</v>
      </c>
      <c r="X12">
        <v>107.63</v>
      </c>
      <c r="Y12">
        <v>0</v>
      </c>
      <c r="Z12">
        <v>0</v>
      </c>
      <c r="AA12">
        <v>0</v>
      </c>
      <c r="AB12">
        <v>9.4</v>
      </c>
      <c r="AC12">
        <v>0</v>
      </c>
      <c r="AD12">
        <v>1</v>
      </c>
      <c r="AE12">
        <v>1</v>
      </c>
      <c r="AF12" t="s">
        <v>40</v>
      </c>
      <c r="AG12">
        <v>86.103999999999999</v>
      </c>
      <c r="AH12">
        <v>2</v>
      </c>
      <c r="AI12">
        <v>39612700</v>
      </c>
      <c r="AJ12">
        <v>9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ROW(Source!A29)</f>
        <v>29</v>
      </c>
      <c r="B13">
        <v>39612705</v>
      </c>
      <c r="C13">
        <v>39612699</v>
      </c>
      <c r="D13">
        <v>37064876</v>
      </c>
      <c r="E13">
        <v>1</v>
      </c>
      <c r="F13">
        <v>1</v>
      </c>
      <c r="G13">
        <v>1</v>
      </c>
      <c r="H13">
        <v>1</v>
      </c>
      <c r="I13" t="s">
        <v>479</v>
      </c>
      <c r="J13" t="s">
        <v>3</v>
      </c>
      <c r="K13" t="s">
        <v>480</v>
      </c>
      <c r="L13">
        <v>1191</v>
      </c>
      <c r="N13">
        <v>1013</v>
      </c>
      <c r="O13" t="s">
        <v>474</v>
      </c>
      <c r="P13" t="s">
        <v>474</v>
      </c>
      <c r="Q13">
        <v>1</v>
      </c>
      <c r="X13">
        <v>53.17</v>
      </c>
      <c r="Y13">
        <v>0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2</v>
      </c>
      <c r="AF13" t="s">
        <v>40</v>
      </c>
      <c r="AG13">
        <v>42.536000000000001</v>
      </c>
      <c r="AH13">
        <v>2</v>
      </c>
      <c r="AI13">
        <v>39612701</v>
      </c>
      <c r="AJ13">
        <v>10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ROW(Source!A29)</f>
        <v>29</v>
      </c>
      <c r="B14">
        <v>39612706</v>
      </c>
      <c r="C14">
        <v>39612699</v>
      </c>
      <c r="D14">
        <v>36882180</v>
      </c>
      <c r="E14">
        <v>1</v>
      </c>
      <c r="F14">
        <v>1</v>
      </c>
      <c r="G14">
        <v>1</v>
      </c>
      <c r="H14">
        <v>2</v>
      </c>
      <c r="I14" t="s">
        <v>481</v>
      </c>
      <c r="J14" t="s">
        <v>482</v>
      </c>
      <c r="K14" t="s">
        <v>483</v>
      </c>
      <c r="L14">
        <v>1368</v>
      </c>
      <c r="N14">
        <v>1011</v>
      </c>
      <c r="O14" t="s">
        <v>484</v>
      </c>
      <c r="P14" t="s">
        <v>484</v>
      </c>
      <c r="Q14">
        <v>1</v>
      </c>
      <c r="X14">
        <v>53.17</v>
      </c>
      <c r="Y14">
        <v>0</v>
      </c>
      <c r="Z14">
        <v>96.89</v>
      </c>
      <c r="AA14">
        <v>13.5</v>
      </c>
      <c r="AB14">
        <v>0</v>
      </c>
      <c r="AC14">
        <v>0</v>
      </c>
      <c r="AD14">
        <v>1</v>
      </c>
      <c r="AE14">
        <v>0</v>
      </c>
      <c r="AF14" t="s">
        <v>40</v>
      </c>
      <c r="AG14">
        <v>42.536000000000001</v>
      </c>
      <c r="AH14">
        <v>2</v>
      </c>
      <c r="AI14">
        <v>39612702</v>
      </c>
      <c r="AJ14">
        <v>11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ROW(Source!A29)</f>
        <v>29</v>
      </c>
      <c r="B15">
        <v>39612707</v>
      </c>
      <c r="C15">
        <v>39612699</v>
      </c>
      <c r="D15">
        <v>36807340</v>
      </c>
      <c r="E15">
        <v>1</v>
      </c>
      <c r="F15">
        <v>1</v>
      </c>
      <c r="G15">
        <v>1</v>
      </c>
      <c r="H15">
        <v>3</v>
      </c>
      <c r="I15" t="s">
        <v>485</v>
      </c>
      <c r="J15" t="s">
        <v>486</v>
      </c>
      <c r="K15" t="s">
        <v>487</v>
      </c>
      <c r="L15">
        <v>1339</v>
      </c>
      <c r="N15">
        <v>1007</v>
      </c>
      <c r="O15" t="s">
        <v>28</v>
      </c>
      <c r="P15" t="s">
        <v>28</v>
      </c>
      <c r="Q15">
        <v>1</v>
      </c>
      <c r="X15">
        <v>0.26</v>
      </c>
      <c r="Y15">
        <v>485.9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39</v>
      </c>
      <c r="AG15">
        <v>0</v>
      </c>
      <c r="AH15">
        <v>2</v>
      </c>
      <c r="AI15">
        <v>39612703</v>
      </c>
      <c r="AJ15">
        <v>12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ROW(Source!A29)</f>
        <v>29</v>
      </c>
      <c r="B16">
        <v>39612708</v>
      </c>
      <c r="C16">
        <v>39612699</v>
      </c>
      <c r="D16">
        <v>36796155</v>
      </c>
      <c r="E16">
        <v>17</v>
      </c>
      <c r="F16">
        <v>1</v>
      </c>
      <c r="G16">
        <v>1</v>
      </c>
      <c r="H16">
        <v>3</v>
      </c>
      <c r="I16" t="s">
        <v>690</v>
      </c>
      <c r="J16" t="s">
        <v>3</v>
      </c>
      <c r="K16" t="s">
        <v>691</v>
      </c>
      <c r="L16">
        <v>1354</v>
      </c>
      <c r="N16">
        <v>1010</v>
      </c>
      <c r="O16" t="s">
        <v>99</v>
      </c>
      <c r="P16" t="s">
        <v>99</v>
      </c>
      <c r="Q16">
        <v>1</v>
      </c>
      <c r="X16">
        <v>100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 t="s">
        <v>39</v>
      </c>
      <c r="AG16">
        <v>0</v>
      </c>
      <c r="AH16">
        <v>3</v>
      </c>
      <c r="AI16">
        <v>-1</v>
      </c>
      <c r="AJ16" t="s">
        <v>3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ROW(Source!A30)</f>
        <v>30</v>
      </c>
      <c r="B17">
        <v>39614281</v>
      </c>
      <c r="C17">
        <v>39614280</v>
      </c>
      <c r="D17">
        <v>37066837</v>
      </c>
      <c r="E17">
        <v>1</v>
      </c>
      <c r="F17">
        <v>1</v>
      </c>
      <c r="G17">
        <v>1</v>
      </c>
      <c r="H17">
        <v>1</v>
      </c>
      <c r="I17" t="s">
        <v>488</v>
      </c>
      <c r="J17" t="s">
        <v>3</v>
      </c>
      <c r="K17" t="s">
        <v>489</v>
      </c>
      <c r="L17">
        <v>1191</v>
      </c>
      <c r="N17">
        <v>1013</v>
      </c>
      <c r="O17" t="s">
        <v>474</v>
      </c>
      <c r="P17" t="s">
        <v>474</v>
      </c>
      <c r="Q17">
        <v>1</v>
      </c>
      <c r="X17">
        <v>76.38</v>
      </c>
      <c r="Y17">
        <v>0</v>
      </c>
      <c r="Z17">
        <v>0</v>
      </c>
      <c r="AA17">
        <v>0</v>
      </c>
      <c r="AB17">
        <v>8.31</v>
      </c>
      <c r="AC17">
        <v>0</v>
      </c>
      <c r="AD17">
        <v>1</v>
      </c>
      <c r="AE17">
        <v>1</v>
      </c>
      <c r="AF17" t="s">
        <v>3</v>
      </c>
      <c r="AG17">
        <v>76.38</v>
      </c>
      <c r="AH17">
        <v>2</v>
      </c>
      <c r="AI17">
        <v>39614281</v>
      </c>
      <c r="AJ17">
        <v>13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ROW(Source!A30)</f>
        <v>30</v>
      </c>
      <c r="B18">
        <v>39614282</v>
      </c>
      <c r="C18">
        <v>39614280</v>
      </c>
      <c r="D18">
        <v>37064876</v>
      </c>
      <c r="E18">
        <v>1</v>
      </c>
      <c r="F18">
        <v>1</v>
      </c>
      <c r="G18">
        <v>1</v>
      </c>
      <c r="H18">
        <v>1</v>
      </c>
      <c r="I18" t="s">
        <v>479</v>
      </c>
      <c r="J18" t="s">
        <v>3</v>
      </c>
      <c r="K18" t="s">
        <v>480</v>
      </c>
      <c r="L18">
        <v>1191</v>
      </c>
      <c r="N18">
        <v>1013</v>
      </c>
      <c r="O18" t="s">
        <v>474</v>
      </c>
      <c r="P18" t="s">
        <v>474</v>
      </c>
      <c r="Q18">
        <v>1</v>
      </c>
      <c r="X18">
        <v>0.26</v>
      </c>
      <c r="Y18">
        <v>0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2</v>
      </c>
      <c r="AF18" t="s">
        <v>3</v>
      </c>
      <c r="AG18">
        <v>0.26</v>
      </c>
      <c r="AH18">
        <v>2</v>
      </c>
      <c r="AI18">
        <v>39614282</v>
      </c>
      <c r="AJ18">
        <v>14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ROW(Source!A30)</f>
        <v>30</v>
      </c>
      <c r="B19">
        <v>39614283</v>
      </c>
      <c r="C19">
        <v>39614280</v>
      </c>
      <c r="D19">
        <v>36882452</v>
      </c>
      <c r="E19">
        <v>1</v>
      </c>
      <c r="F19">
        <v>1</v>
      </c>
      <c r="G19">
        <v>1</v>
      </c>
      <c r="H19">
        <v>2</v>
      </c>
      <c r="I19" t="s">
        <v>490</v>
      </c>
      <c r="J19" t="s">
        <v>491</v>
      </c>
      <c r="K19" t="s">
        <v>492</v>
      </c>
      <c r="L19">
        <v>1368</v>
      </c>
      <c r="N19">
        <v>1011</v>
      </c>
      <c r="O19" t="s">
        <v>484</v>
      </c>
      <c r="P19" t="s">
        <v>484</v>
      </c>
      <c r="Q19">
        <v>1</v>
      </c>
      <c r="X19">
        <v>0.26</v>
      </c>
      <c r="Y19">
        <v>0</v>
      </c>
      <c r="Z19">
        <v>31.26</v>
      </c>
      <c r="AA19">
        <v>13.5</v>
      </c>
      <c r="AB19">
        <v>0</v>
      </c>
      <c r="AC19">
        <v>0</v>
      </c>
      <c r="AD19">
        <v>1</v>
      </c>
      <c r="AE19">
        <v>0</v>
      </c>
      <c r="AF19" t="s">
        <v>3</v>
      </c>
      <c r="AG19">
        <v>0.26</v>
      </c>
      <c r="AH19">
        <v>2</v>
      </c>
      <c r="AI19">
        <v>39614283</v>
      </c>
      <c r="AJ19">
        <v>15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ROW(Source!A30)</f>
        <v>30</v>
      </c>
      <c r="B20">
        <v>39614284</v>
      </c>
      <c r="C20">
        <v>39614280</v>
      </c>
      <c r="D20">
        <v>36883789</v>
      </c>
      <c r="E20">
        <v>1</v>
      </c>
      <c r="F20">
        <v>1</v>
      </c>
      <c r="G20">
        <v>1</v>
      </c>
      <c r="H20">
        <v>2</v>
      </c>
      <c r="I20" t="s">
        <v>493</v>
      </c>
      <c r="J20" t="s">
        <v>494</v>
      </c>
      <c r="K20" t="s">
        <v>495</v>
      </c>
      <c r="L20">
        <v>1368</v>
      </c>
      <c r="N20">
        <v>1011</v>
      </c>
      <c r="O20" t="s">
        <v>484</v>
      </c>
      <c r="P20" t="s">
        <v>484</v>
      </c>
      <c r="Q20">
        <v>1</v>
      </c>
      <c r="X20">
        <v>6.5</v>
      </c>
      <c r="Y20">
        <v>0</v>
      </c>
      <c r="Z20">
        <v>1.2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3</v>
      </c>
      <c r="AG20">
        <v>6.5</v>
      </c>
      <c r="AH20">
        <v>2</v>
      </c>
      <c r="AI20">
        <v>39614284</v>
      </c>
      <c r="AJ20">
        <v>16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ROW(Source!A30)</f>
        <v>30</v>
      </c>
      <c r="B21">
        <v>39614285</v>
      </c>
      <c r="C21">
        <v>39614280</v>
      </c>
      <c r="D21">
        <v>36800140</v>
      </c>
      <c r="E21">
        <v>1</v>
      </c>
      <c r="F21">
        <v>1</v>
      </c>
      <c r="G21">
        <v>1</v>
      </c>
      <c r="H21">
        <v>3</v>
      </c>
      <c r="I21" t="s">
        <v>496</v>
      </c>
      <c r="J21" t="s">
        <v>497</v>
      </c>
      <c r="K21" t="s">
        <v>498</v>
      </c>
      <c r="L21">
        <v>1339</v>
      </c>
      <c r="N21">
        <v>1007</v>
      </c>
      <c r="O21" t="s">
        <v>28</v>
      </c>
      <c r="P21" t="s">
        <v>28</v>
      </c>
      <c r="Q21">
        <v>1</v>
      </c>
      <c r="X21">
        <v>0.85</v>
      </c>
      <c r="Y21">
        <v>38.51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3</v>
      </c>
      <c r="AG21">
        <v>0.85</v>
      </c>
      <c r="AH21">
        <v>2</v>
      </c>
      <c r="AI21">
        <v>39614285</v>
      </c>
      <c r="AJ21">
        <v>17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ROW(Source!A30)</f>
        <v>30</v>
      </c>
      <c r="B22">
        <v>39614286</v>
      </c>
      <c r="C22">
        <v>39614280</v>
      </c>
      <c r="D22">
        <v>36800159</v>
      </c>
      <c r="E22">
        <v>1</v>
      </c>
      <c r="F22">
        <v>1</v>
      </c>
      <c r="G22">
        <v>1</v>
      </c>
      <c r="H22">
        <v>3</v>
      </c>
      <c r="I22" t="s">
        <v>499</v>
      </c>
      <c r="J22" t="s">
        <v>500</v>
      </c>
      <c r="K22" t="s">
        <v>501</v>
      </c>
      <c r="L22">
        <v>1339</v>
      </c>
      <c r="N22">
        <v>1007</v>
      </c>
      <c r="O22" t="s">
        <v>28</v>
      </c>
      <c r="P22" t="s">
        <v>28</v>
      </c>
      <c r="Q22">
        <v>1</v>
      </c>
      <c r="X22">
        <v>5.4</v>
      </c>
      <c r="Y22">
        <v>6.22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3</v>
      </c>
      <c r="AG22">
        <v>5.4</v>
      </c>
      <c r="AH22">
        <v>2</v>
      </c>
      <c r="AI22">
        <v>39614286</v>
      </c>
      <c r="AJ22">
        <v>18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ROW(Source!A30)</f>
        <v>30</v>
      </c>
      <c r="B23">
        <v>39614287</v>
      </c>
      <c r="C23">
        <v>39614280</v>
      </c>
      <c r="D23">
        <v>36799082</v>
      </c>
      <c r="E23">
        <v>17</v>
      </c>
      <c r="F23">
        <v>1</v>
      </c>
      <c r="G23">
        <v>1</v>
      </c>
      <c r="H23">
        <v>3</v>
      </c>
      <c r="I23" t="s">
        <v>688</v>
      </c>
      <c r="J23" t="s">
        <v>3</v>
      </c>
      <c r="K23" t="s">
        <v>692</v>
      </c>
      <c r="L23">
        <v>1348</v>
      </c>
      <c r="N23">
        <v>1009</v>
      </c>
      <c r="O23" t="s">
        <v>104</v>
      </c>
      <c r="P23" t="s">
        <v>104</v>
      </c>
      <c r="Q23">
        <v>1000</v>
      </c>
      <c r="X23">
        <v>0.43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 t="s">
        <v>3</v>
      </c>
      <c r="AG23">
        <v>0.43</v>
      </c>
      <c r="AH23">
        <v>3</v>
      </c>
      <c r="AI23">
        <v>-1</v>
      </c>
      <c r="AJ23" t="s">
        <v>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ROW(Source!A31)</f>
        <v>31</v>
      </c>
      <c r="B24">
        <v>39614281</v>
      </c>
      <c r="C24">
        <v>39614280</v>
      </c>
      <c r="D24">
        <v>37066837</v>
      </c>
      <c r="E24">
        <v>1</v>
      </c>
      <c r="F24">
        <v>1</v>
      </c>
      <c r="G24">
        <v>1</v>
      </c>
      <c r="H24">
        <v>1</v>
      </c>
      <c r="I24" t="s">
        <v>488</v>
      </c>
      <c r="J24" t="s">
        <v>3</v>
      </c>
      <c r="K24" t="s">
        <v>489</v>
      </c>
      <c r="L24">
        <v>1191</v>
      </c>
      <c r="N24">
        <v>1013</v>
      </c>
      <c r="O24" t="s">
        <v>474</v>
      </c>
      <c r="P24" t="s">
        <v>474</v>
      </c>
      <c r="Q24">
        <v>1</v>
      </c>
      <c r="X24">
        <v>76.38</v>
      </c>
      <c r="Y24">
        <v>0</v>
      </c>
      <c r="Z24">
        <v>0</v>
      </c>
      <c r="AA24">
        <v>0</v>
      </c>
      <c r="AB24">
        <v>8.31</v>
      </c>
      <c r="AC24">
        <v>0</v>
      </c>
      <c r="AD24">
        <v>1</v>
      </c>
      <c r="AE24">
        <v>1</v>
      </c>
      <c r="AF24" t="s">
        <v>3</v>
      </c>
      <c r="AG24">
        <v>76.38</v>
      </c>
      <c r="AH24">
        <v>2</v>
      </c>
      <c r="AI24">
        <v>39614281</v>
      </c>
      <c r="AJ24">
        <v>19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ROW(Source!A31)</f>
        <v>31</v>
      </c>
      <c r="B25">
        <v>39614282</v>
      </c>
      <c r="C25">
        <v>39614280</v>
      </c>
      <c r="D25">
        <v>37064876</v>
      </c>
      <c r="E25">
        <v>1</v>
      </c>
      <c r="F25">
        <v>1</v>
      </c>
      <c r="G25">
        <v>1</v>
      </c>
      <c r="H25">
        <v>1</v>
      </c>
      <c r="I25" t="s">
        <v>479</v>
      </c>
      <c r="J25" t="s">
        <v>3</v>
      </c>
      <c r="K25" t="s">
        <v>480</v>
      </c>
      <c r="L25">
        <v>1191</v>
      </c>
      <c r="N25">
        <v>1013</v>
      </c>
      <c r="O25" t="s">
        <v>474</v>
      </c>
      <c r="P25" t="s">
        <v>474</v>
      </c>
      <c r="Q25">
        <v>1</v>
      </c>
      <c r="X25">
        <v>0.26</v>
      </c>
      <c r="Y25">
        <v>0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2</v>
      </c>
      <c r="AF25" t="s">
        <v>3</v>
      </c>
      <c r="AG25">
        <v>0.26</v>
      </c>
      <c r="AH25">
        <v>2</v>
      </c>
      <c r="AI25">
        <v>39614282</v>
      </c>
      <c r="AJ25">
        <v>20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ROW(Source!A31)</f>
        <v>31</v>
      </c>
      <c r="B26">
        <v>39614283</v>
      </c>
      <c r="C26">
        <v>39614280</v>
      </c>
      <c r="D26">
        <v>36882452</v>
      </c>
      <c r="E26">
        <v>1</v>
      </c>
      <c r="F26">
        <v>1</v>
      </c>
      <c r="G26">
        <v>1</v>
      </c>
      <c r="H26">
        <v>2</v>
      </c>
      <c r="I26" t="s">
        <v>490</v>
      </c>
      <c r="J26" t="s">
        <v>491</v>
      </c>
      <c r="K26" t="s">
        <v>492</v>
      </c>
      <c r="L26">
        <v>1368</v>
      </c>
      <c r="N26">
        <v>1011</v>
      </c>
      <c r="O26" t="s">
        <v>484</v>
      </c>
      <c r="P26" t="s">
        <v>484</v>
      </c>
      <c r="Q26">
        <v>1</v>
      </c>
      <c r="X26">
        <v>0.26</v>
      </c>
      <c r="Y26">
        <v>0</v>
      </c>
      <c r="Z26">
        <v>31.26</v>
      </c>
      <c r="AA26">
        <v>13.5</v>
      </c>
      <c r="AB26">
        <v>0</v>
      </c>
      <c r="AC26">
        <v>0</v>
      </c>
      <c r="AD26">
        <v>1</v>
      </c>
      <c r="AE26">
        <v>0</v>
      </c>
      <c r="AF26" t="s">
        <v>3</v>
      </c>
      <c r="AG26">
        <v>0.26</v>
      </c>
      <c r="AH26">
        <v>2</v>
      </c>
      <c r="AI26">
        <v>39614283</v>
      </c>
      <c r="AJ26">
        <v>21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ROW(Source!A31)</f>
        <v>31</v>
      </c>
      <c r="B27">
        <v>39614284</v>
      </c>
      <c r="C27">
        <v>39614280</v>
      </c>
      <c r="D27">
        <v>36883789</v>
      </c>
      <c r="E27">
        <v>1</v>
      </c>
      <c r="F27">
        <v>1</v>
      </c>
      <c r="G27">
        <v>1</v>
      </c>
      <c r="H27">
        <v>2</v>
      </c>
      <c r="I27" t="s">
        <v>493</v>
      </c>
      <c r="J27" t="s">
        <v>494</v>
      </c>
      <c r="K27" t="s">
        <v>495</v>
      </c>
      <c r="L27">
        <v>1368</v>
      </c>
      <c r="N27">
        <v>1011</v>
      </c>
      <c r="O27" t="s">
        <v>484</v>
      </c>
      <c r="P27" t="s">
        <v>484</v>
      </c>
      <c r="Q27">
        <v>1</v>
      </c>
      <c r="X27">
        <v>6.5</v>
      </c>
      <c r="Y27">
        <v>0</v>
      </c>
      <c r="Z27">
        <v>1.2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3</v>
      </c>
      <c r="AG27">
        <v>6.5</v>
      </c>
      <c r="AH27">
        <v>2</v>
      </c>
      <c r="AI27">
        <v>39614284</v>
      </c>
      <c r="AJ27">
        <v>22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ROW(Source!A31)</f>
        <v>31</v>
      </c>
      <c r="B28">
        <v>39614285</v>
      </c>
      <c r="C28">
        <v>39614280</v>
      </c>
      <c r="D28">
        <v>36800140</v>
      </c>
      <c r="E28">
        <v>1</v>
      </c>
      <c r="F28">
        <v>1</v>
      </c>
      <c r="G28">
        <v>1</v>
      </c>
      <c r="H28">
        <v>3</v>
      </c>
      <c r="I28" t="s">
        <v>496</v>
      </c>
      <c r="J28" t="s">
        <v>497</v>
      </c>
      <c r="K28" t="s">
        <v>498</v>
      </c>
      <c r="L28">
        <v>1339</v>
      </c>
      <c r="N28">
        <v>1007</v>
      </c>
      <c r="O28" t="s">
        <v>28</v>
      </c>
      <c r="P28" t="s">
        <v>28</v>
      </c>
      <c r="Q28">
        <v>1</v>
      </c>
      <c r="X28">
        <v>0.85</v>
      </c>
      <c r="Y28">
        <v>38.51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3</v>
      </c>
      <c r="AG28">
        <v>0.85</v>
      </c>
      <c r="AH28">
        <v>2</v>
      </c>
      <c r="AI28">
        <v>39614285</v>
      </c>
      <c r="AJ28">
        <v>23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ROW(Source!A31)</f>
        <v>31</v>
      </c>
      <c r="B29">
        <v>39614286</v>
      </c>
      <c r="C29">
        <v>39614280</v>
      </c>
      <c r="D29">
        <v>36800159</v>
      </c>
      <c r="E29">
        <v>1</v>
      </c>
      <c r="F29">
        <v>1</v>
      </c>
      <c r="G29">
        <v>1</v>
      </c>
      <c r="H29">
        <v>3</v>
      </c>
      <c r="I29" t="s">
        <v>499</v>
      </c>
      <c r="J29" t="s">
        <v>500</v>
      </c>
      <c r="K29" t="s">
        <v>501</v>
      </c>
      <c r="L29">
        <v>1339</v>
      </c>
      <c r="N29">
        <v>1007</v>
      </c>
      <c r="O29" t="s">
        <v>28</v>
      </c>
      <c r="P29" t="s">
        <v>28</v>
      </c>
      <c r="Q29">
        <v>1</v>
      </c>
      <c r="X29">
        <v>5.4</v>
      </c>
      <c r="Y29">
        <v>6.22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3</v>
      </c>
      <c r="AG29">
        <v>5.4</v>
      </c>
      <c r="AH29">
        <v>2</v>
      </c>
      <c r="AI29">
        <v>39614286</v>
      </c>
      <c r="AJ29">
        <v>24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ROW(Source!A31)</f>
        <v>31</v>
      </c>
      <c r="B30">
        <v>39614287</v>
      </c>
      <c r="C30">
        <v>39614280</v>
      </c>
      <c r="D30">
        <v>36799082</v>
      </c>
      <c r="E30">
        <v>17</v>
      </c>
      <c r="F30">
        <v>1</v>
      </c>
      <c r="G30">
        <v>1</v>
      </c>
      <c r="H30">
        <v>3</v>
      </c>
      <c r="I30" t="s">
        <v>688</v>
      </c>
      <c r="J30" t="s">
        <v>3</v>
      </c>
      <c r="K30" t="s">
        <v>692</v>
      </c>
      <c r="L30">
        <v>1348</v>
      </c>
      <c r="N30">
        <v>1009</v>
      </c>
      <c r="O30" t="s">
        <v>104</v>
      </c>
      <c r="P30" t="s">
        <v>104</v>
      </c>
      <c r="Q30">
        <v>1000</v>
      </c>
      <c r="X30">
        <v>0.43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 t="s">
        <v>3</v>
      </c>
      <c r="AG30">
        <v>0.43</v>
      </c>
      <c r="AH30">
        <v>3</v>
      </c>
      <c r="AI30">
        <v>-1</v>
      </c>
      <c r="AJ30" t="s">
        <v>3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ROW(Source!A32)</f>
        <v>32</v>
      </c>
      <c r="B31">
        <v>39614277</v>
      </c>
      <c r="C31">
        <v>39612710</v>
      </c>
      <c r="D31">
        <v>37064998</v>
      </c>
      <c r="E31">
        <v>1</v>
      </c>
      <c r="F31">
        <v>1</v>
      </c>
      <c r="G31">
        <v>1</v>
      </c>
      <c r="H31">
        <v>1</v>
      </c>
      <c r="I31" t="s">
        <v>475</v>
      </c>
      <c r="J31" t="s">
        <v>3</v>
      </c>
      <c r="K31" t="s">
        <v>476</v>
      </c>
      <c r="L31">
        <v>1191</v>
      </c>
      <c r="N31">
        <v>1013</v>
      </c>
      <c r="O31" t="s">
        <v>474</v>
      </c>
      <c r="P31" t="s">
        <v>474</v>
      </c>
      <c r="Q31">
        <v>1</v>
      </c>
      <c r="X31">
        <v>92.6</v>
      </c>
      <c r="Y31">
        <v>0</v>
      </c>
      <c r="Z31">
        <v>0</v>
      </c>
      <c r="AA31">
        <v>0</v>
      </c>
      <c r="AB31">
        <v>7.8</v>
      </c>
      <c r="AC31">
        <v>0</v>
      </c>
      <c r="AD31">
        <v>1</v>
      </c>
      <c r="AE31">
        <v>1</v>
      </c>
      <c r="AF31" t="s">
        <v>3</v>
      </c>
      <c r="AG31">
        <v>92.6</v>
      </c>
      <c r="AH31">
        <v>2</v>
      </c>
      <c r="AI31">
        <v>39614277</v>
      </c>
      <c r="AJ31">
        <v>25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ROW(Source!A32)</f>
        <v>32</v>
      </c>
      <c r="B32">
        <v>39614278</v>
      </c>
      <c r="C32">
        <v>39612710</v>
      </c>
      <c r="D32">
        <v>36799072</v>
      </c>
      <c r="E32">
        <v>17</v>
      </c>
      <c r="F32">
        <v>1</v>
      </c>
      <c r="G32">
        <v>1</v>
      </c>
      <c r="H32">
        <v>3</v>
      </c>
      <c r="I32" t="s">
        <v>688</v>
      </c>
      <c r="J32" t="s">
        <v>3</v>
      </c>
      <c r="K32" t="s">
        <v>689</v>
      </c>
      <c r="L32">
        <v>1348</v>
      </c>
      <c r="N32">
        <v>1009</v>
      </c>
      <c r="O32" t="s">
        <v>104</v>
      </c>
      <c r="P32" t="s">
        <v>104</v>
      </c>
      <c r="Q32">
        <v>1000</v>
      </c>
      <c r="X32">
        <v>2.1800000000000002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 t="s">
        <v>3</v>
      </c>
      <c r="AG32">
        <v>2.1800000000000002</v>
      </c>
      <c r="AH32">
        <v>3</v>
      </c>
      <c r="AI32">
        <v>-1</v>
      </c>
      <c r="AJ32" t="s">
        <v>3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ROW(Source!A33)</f>
        <v>33</v>
      </c>
      <c r="B33">
        <v>39614277</v>
      </c>
      <c r="C33">
        <v>39612710</v>
      </c>
      <c r="D33">
        <v>37064998</v>
      </c>
      <c r="E33">
        <v>1</v>
      </c>
      <c r="F33">
        <v>1</v>
      </c>
      <c r="G33">
        <v>1</v>
      </c>
      <c r="H33">
        <v>1</v>
      </c>
      <c r="I33" t="s">
        <v>475</v>
      </c>
      <c r="J33" t="s">
        <v>3</v>
      </c>
      <c r="K33" t="s">
        <v>476</v>
      </c>
      <c r="L33">
        <v>1191</v>
      </c>
      <c r="N33">
        <v>1013</v>
      </c>
      <c r="O33" t="s">
        <v>474</v>
      </c>
      <c r="P33" t="s">
        <v>474</v>
      </c>
      <c r="Q33">
        <v>1</v>
      </c>
      <c r="X33">
        <v>92.6</v>
      </c>
      <c r="Y33">
        <v>0</v>
      </c>
      <c r="Z33">
        <v>0</v>
      </c>
      <c r="AA33">
        <v>0</v>
      </c>
      <c r="AB33">
        <v>7.8</v>
      </c>
      <c r="AC33">
        <v>0</v>
      </c>
      <c r="AD33">
        <v>1</v>
      </c>
      <c r="AE33">
        <v>1</v>
      </c>
      <c r="AF33" t="s">
        <v>3</v>
      </c>
      <c r="AG33">
        <v>92.6</v>
      </c>
      <c r="AH33">
        <v>2</v>
      </c>
      <c r="AI33">
        <v>39614277</v>
      </c>
      <c r="AJ33">
        <v>26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ROW(Source!A33)</f>
        <v>33</v>
      </c>
      <c r="B34">
        <v>39614278</v>
      </c>
      <c r="C34">
        <v>39612710</v>
      </c>
      <c r="D34">
        <v>36799072</v>
      </c>
      <c r="E34">
        <v>17</v>
      </c>
      <c r="F34">
        <v>1</v>
      </c>
      <c r="G34">
        <v>1</v>
      </c>
      <c r="H34">
        <v>3</v>
      </c>
      <c r="I34" t="s">
        <v>688</v>
      </c>
      <c r="J34" t="s">
        <v>3</v>
      </c>
      <c r="K34" t="s">
        <v>689</v>
      </c>
      <c r="L34">
        <v>1348</v>
      </c>
      <c r="N34">
        <v>1009</v>
      </c>
      <c r="O34" t="s">
        <v>104</v>
      </c>
      <c r="P34" t="s">
        <v>104</v>
      </c>
      <c r="Q34">
        <v>1000</v>
      </c>
      <c r="X34">
        <v>2.1800000000000002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 t="s">
        <v>3</v>
      </c>
      <c r="AG34">
        <v>2.1800000000000002</v>
      </c>
      <c r="AH34">
        <v>3</v>
      </c>
      <c r="AI34">
        <v>-1</v>
      </c>
      <c r="AJ34" t="s">
        <v>3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ROW(Source!A34)</f>
        <v>34</v>
      </c>
      <c r="B35">
        <v>39612716</v>
      </c>
      <c r="C35">
        <v>39612714</v>
      </c>
      <c r="D35">
        <v>37064998</v>
      </c>
      <c r="E35">
        <v>1</v>
      </c>
      <c r="F35">
        <v>1</v>
      </c>
      <c r="G35">
        <v>1</v>
      </c>
      <c r="H35">
        <v>1</v>
      </c>
      <c r="I35" t="s">
        <v>475</v>
      </c>
      <c r="J35" t="s">
        <v>3</v>
      </c>
      <c r="K35" t="s">
        <v>476</v>
      </c>
      <c r="L35">
        <v>1191</v>
      </c>
      <c r="N35">
        <v>1013</v>
      </c>
      <c r="O35" t="s">
        <v>474</v>
      </c>
      <c r="P35" t="s">
        <v>474</v>
      </c>
      <c r="Q35">
        <v>1</v>
      </c>
      <c r="X35">
        <v>78.459999999999994</v>
      </c>
      <c r="Y35">
        <v>0</v>
      </c>
      <c r="Z35">
        <v>0</v>
      </c>
      <c r="AA35">
        <v>0</v>
      </c>
      <c r="AB35">
        <v>7.8</v>
      </c>
      <c r="AC35">
        <v>0</v>
      </c>
      <c r="AD35">
        <v>1</v>
      </c>
      <c r="AE35">
        <v>1</v>
      </c>
      <c r="AF35" t="s">
        <v>3</v>
      </c>
      <c r="AG35">
        <v>78.459999999999994</v>
      </c>
      <c r="AH35">
        <v>2</v>
      </c>
      <c r="AI35">
        <v>39612715</v>
      </c>
      <c r="AJ35">
        <v>27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ROW(Source!A34)</f>
        <v>34</v>
      </c>
      <c r="B36">
        <v>39612717</v>
      </c>
      <c r="C36">
        <v>39612714</v>
      </c>
      <c r="D36">
        <v>36799072</v>
      </c>
      <c r="E36">
        <v>17</v>
      </c>
      <c r="F36">
        <v>1</v>
      </c>
      <c r="G36">
        <v>1</v>
      </c>
      <c r="H36">
        <v>3</v>
      </c>
      <c r="I36" t="s">
        <v>688</v>
      </c>
      <c r="J36" t="s">
        <v>3</v>
      </c>
      <c r="K36" t="s">
        <v>689</v>
      </c>
      <c r="L36">
        <v>1348</v>
      </c>
      <c r="N36">
        <v>1009</v>
      </c>
      <c r="O36" t="s">
        <v>104</v>
      </c>
      <c r="P36" t="s">
        <v>104</v>
      </c>
      <c r="Q36">
        <v>1000</v>
      </c>
      <c r="X36">
        <v>1.0900000000000001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 t="s">
        <v>3</v>
      </c>
      <c r="AG36">
        <v>1.0900000000000001</v>
      </c>
      <c r="AH36">
        <v>3</v>
      </c>
      <c r="AI36">
        <v>-1</v>
      </c>
      <c r="AJ36" t="s">
        <v>3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ROW(Source!A35)</f>
        <v>35</v>
      </c>
      <c r="B37">
        <v>39612716</v>
      </c>
      <c r="C37">
        <v>39612714</v>
      </c>
      <c r="D37">
        <v>37064998</v>
      </c>
      <c r="E37">
        <v>1</v>
      </c>
      <c r="F37">
        <v>1</v>
      </c>
      <c r="G37">
        <v>1</v>
      </c>
      <c r="H37">
        <v>1</v>
      </c>
      <c r="I37" t="s">
        <v>475</v>
      </c>
      <c r="J37" t="s">
        <v>3</v>
      </c>
      <c r="K37" t="s">
        <v>476</v>
      </c>
      <c r="L37">
        <v>1191</v>
      </c>
      <c r="N37">
        <v>1013</v>
      </c>
      <c r="O37" t="s">
        <v>474</v>
      </c>
      <c r="P37" t="s">
        <v>474</v>
      </c>
      <c r="Q37">
        <v>1</v>
      </c>
      <c r="X37">
        <v>78.459999999999994</v>
      </c>
      <c r="Y37">
        <v>0</v>
      </c>
      <c r="Z37">
        <v>0</v>
      </c>
      <c r="AA37">
        <v>0</v>
      </c>
      <c r="AB37">
        <v>7.8</v>
      </c>
      <c r="AC37">
        <v>0</v>
      </c>
      <c r="AD37">
        <v>1</v>
      </c>
      <c r="AE37">
        <v>1</v>
      </c>
      <c r="AF37" t="s">
        <v>3</v>
      </c>
      <c r="AG37">
        <v>78.459999999999994</v>
      </c>
      <c r="AH37">
        <v>2</v>
      </c>
      <c r="AI37">
        <v>39612715</v>
      </c>
      <c r="AJ37">
        <v>28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ROW(Source!A35)</f>
        <v>35</v>
      </c>
      <c r="B38">
        <v>39612717</v>
      </c>
      <c r="C38">
        <v>39612714</v>
      </c>
      <c r="D38">
        <v>36799072</v>
      </c>
      <c r="E38">
        <v>17</v>
      </c>
      <c r="F38">
        <v>1</v>
      </c>
      <c r="G38">
        <v>1</v>
      </c>
      <c r="H38">
        <v>3</v>
      </c>
      <c r="I38" t="s">
        <v>688</v>
      </c>
      <c r="J38" t="s">
        <v>3</v>
      </c>
      <c r="K38" t="s">
        <v>689</v>
      </c>
      <c r="L38">
        <v>1348</v>
      </c>
      <c r="N38">
        <v>1009</v>
      </c>
      <c r="O38" t="s">
        <v>104</v>
      </c>
      <c r="P38" t="s">
        <v>104</v>
      </c>
      <c r="Q38">
        <v>1000</v>
      </c>
      <c r="X38">
        <v>1.0900000000000001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 t="s">
        <v>3</v>
      </c>
      <c r="AG38">
        <v>1.0900000000000001</v>
      </c>
      <c r="AH38">
        <v>3</v>
      </c>
      <c r="AI38">
        <v>-1</v>
      </c>
      <c r="AJ38" t="s">
        <v>3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ROW(Source!A36)</f>
        <v>36</v>
      </c>
      <c r="B39">
        <v>39612722</v>
      </c>
      <c r="C39">
        <v>39612718</v>
      </c>
      <c r="D39">
        <v>37069580</v>
      </c>
      <c r="E39">
        <v>1</v>
      </c>
      <c r="F39">
        <v>1</v>
      </c>
      <c r="G39">
        <v>1</v>
      </c>
      <c r="H39">
        <v>1</v>
      </c>
      <c r="I39" t="s">
        <v>502</v>
      </c>
      <c r="J39" t="s">
        <v>3</v>
      </c>
      <c r="K39" t="s">
        <v>503</v>
      </c>
      <c r="L39">
        <v>1191</v>
      </c>
      <c r="N39">
        <v>1013</v>
      </c>
      <c r="O39" t="s">
        <v>474</v>
      </c>
      <c r="P39" t="s">
        <v>474</v>
      </c>
      <c r="Q39">
        <v>1</v>
      </c>
      <c r="X39">
        <v>0.61</v>
      </c>
      <c r="Y39">
        <v>0</v>
      </c>
      <c r="Z39">
        <v>0</v>
      </c>
      <c r="AA39">
        <v>0</v>
      </c>
      <c r="AB39">
        <v>8.64</v>
      </c>
      <c r="AC39">
        <v>0</v>
      </c>
      <c r="AD39">
        <v>1</v>
      </c>
      <c r="AE39">
        <v>1</v>
      </c>
      <c r="AF39" t="s">
        <v>3</v>
      </c>
      <c r="AG39">
        <v>0.61</v>
      </c>
      <c r="AH39">
        <v>2</v>
      </c>
      <c r="AI39">
        <v>39612719</v>
      </c>
      <c r="AJ39">
        <v>29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ROW(Source!A36)</f>
        <v>36</v>
      </c>
      <c r="B40">
        <v>39612723</v>
      </c>
      <c r="C40">
        <v>39612718</v>
      </c>
      <c r="D40">
        <v>37064876</v>
      </c>
      <c r="E40">
        <v>1</v>
      </c>
      <c r="F40">
        <v>1</v>
      </c>
      <c r="G40">
        <v>1</v>
      </c>
      <c r="H40">
        <v>1</v>
      </c>
      <c r="I40" t="s">
        <v>479</v>
      </c>
      <c r="J40" t="s">
        <v>3</v>
      </c>
      <c r="K40" t="s">
        <v>480</v>
      </c>
      <c r="L40">
        <v>1191</v>
      </c>
      <c r="N40">
        <v>1013</v>
      </c>
      <c r="O40" t="s">
        <v>474</v>
      </c>
      <c r="P40" t="s">
        <v>474</v>
      </c>
      <c r="Q40">
        <v>1</v>
      </c>
      <c r="X40">
        <v>0.1</v>
      </c>
      <c r="Y40">
        <v>0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2</v>
      </c>
      <c r="AF40" t="s">
        <v>3</v>
      </c>
      <c r="AG40">
        <v>0.1</v>
      </c>
      <c r="AH40">
        <v>2</v>
      </c>
      <c r="AI40">
        <v>39612720</v>
      </c>
      <c r="AJ40">
        <v>30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ROW(Source!A36)</f>
        <v>36</v>
      </c>
      <c r="B41">
        <v>39612724</v>
      </c>
      <c r="C41">
        <v>39612718</v>
      </c>
      <c r="D41">
        <v>36883554</v>
      </c>
      <c r="E41">
        <v>1</v>
      </c>
      <c r="F41">
        <v>1</v>
      </c>
      <c r="G41">
        <v>1</v>
      </c>
      <c r="H41">
        <v>2</v>
      </c>
      <c r="I41" t="s">
        <v>504</v>
      </c>
      <c r="J41" t="s">
        <v>505</v>
      </c>
      <c r="K41" t="s">
        <v>506</v>
      </c>
      <c r="L41">
        <v>1368</v>
      </c>
      <c r="N41">
        <v>1011</v>
      </c>
      <c r="O41" t="s">
        <v>484</v>
      </c>
      <c r="P41" t="s">
        <v>484</v>
      </c>
      <c r="Q41">
        <v>1</v>
      </c>
      <c r="X41">
        <v>0.1</v>
      </c>
      <c r="Y41">
        <v>0</v>
      </c>
      <c r="Z41">
        <v>65.709999999999994</v>
      </c>
      <c r="AA41">
        <v>11.6</v>
      </c>
      <c r="AB41">
        <v>0</v>
      </c>
      <c r="AC41">
        <v>0</v>
      </c>
      <c r="AD41">
        <v>1</v>
      </c>
      <c r="AE41">
        <v>0</v>
      </c>
      <c r="AF41" t="s">
        <v>3</v>
      </c>
      <c r="AG41">
        <v>0.1</v>
      </c>
      <c r="AH41">
        <v>2</v>
      </c>
      <c r="AI41">
        <v>39612721</v>
      </c>
      <c r="AJ41">
        <v>31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ROW(Source!A37)</f>
        <v>37</v>
      </c>
      <c r="B42">
        <v>39612722</v>
      </c>
      <c r="C42">
        <v>39612718</v>
      </c>
      <c r="D42">
        <v>37069580</v>
      </c>
      <c r="E42">
        <v>1</v>
      </c>
      <c r="F42">
        <v>1</v>
      </c>
      <c r="G42">
        <v>1</v>
      </c>
      <c r="H42">
        <v>1</v>
      </c>
      <c r="I42" t="s">
        <v>502</v>
      </c>
      <c r="J42" t="s">
        <v>3</v>
      </c>
      <c r="K42" t="s">
        <v>503</v>
      </c>
      <c r="L42">
        <v>1191</v>
      </c>
      <c r="N42">
        <v>1013</v>
      </c>
      <c r="O42" t="s">
        <v>474</v>
      </c>
      <c r="P42" t="s">
        <v>474</v>
      </c>
      <c r="Q42">
        <v>1</v>
      </c>
      <c r="X42">
        <v>0.61</v>
      </c>
      <c r="Y42">
        <v>0</v>
      </c>
      <c r="Z42">
        <v>0</v>
      </c>
      <c r="AA42">
        <v>0</v>
      </c>
      <c r="AB42">
        <v>8.64</v>
      </c>
      <c r="AC42">
        <v>0</v>
      </c>
      <c r="AD42">
        <v>1</v>
      </c>
      <c r="AE42">
        <v>1</v>
      </c>
      <c r="AF42" t="s">
        <v>3</v>
      </c>
      <c r="AG42">
        <v>0.61</v>
      </c>
      <c r="AH42">
        <v>2</v>
      </c>
      <c r="AI42">
        <v>39612719</v>
      </c>
      <c r="AJ42">
        <v>32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ROW(Source!A37)</f>
        <v>37</v>
      </c>
      <c r="B43">
        <v>39612723</v>
      </c>
      <c r="C43">
        <v>39612718</v>
      </c>
      <c r="D43">
        <v>37064876</v>
      </c>
      <c r="E43">
        <v>1</v>
      </c>
      <c r="F43">
        <v>1</v>
      </c>
      <c r="G43">
        <v>1</v>
      </c>
      <c r="H43">
        <v>1</v>
      </c>
      <c r="I43" t="s">
        <v>479</v>
      </c>
      <c r="J43" t="s">
        <v>3</v>
      </c>
      <c r="K43" t="s">
        <v>480</v>
      </c>
      <c r="L43">
        <v>1191</v>
      </c>
      <c r="N43">
        <v>1013</v>
      </c>
      <c r="O43" t="s">
        <v>474</v>
      </c>
      <c r="P43" t="s">
        <v>474</v>
      </c>
      <c r="Q43">
        <v>1</v>
      </c>
      <c r="X43">
        <v>0.1</v>
      </c>
      <c r="Y43">
        <v>0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2</v>
      </c>
      <c r="AF43" t="s">
        <v>3</v>
      </c>
      <c r="AG43">
        <v>0.1</v>
      </c>
      <c r="AH43">
        <v>2</v>
      </c>
      <c r="AI43">
        <v>39612720</v>
      </c>
      <c r="AJ43">
        <v>33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ROW(Source!A37)</f>
        <v>37</v>
      </c>
      <c r="B44">
        <v>39612724</v>
      </c>
      <c r="C44">
        <v>39612718</v>
      </c>
      <c r="D44">
        <v>36883554</v>
      </c>
      <c r="E44">
        <v>1</v>
      </c>
      <c r="F44">
        <v>1</v>
      </c>
      <c r="G44">
        <v>1</v>
      </c>
      <c r="H44">
        <v>2</v>
      </c>
      <c r="I44" t="s">
        <v>504</v>
      </c>
      <c r="J44" t="s">
        <v>505</v>
      </c>
      <c r="K44" t="s">
        <v>506</v>
      </c>
      <c r="L44">
        <v>1368</v>
      </c>
      <c r="N44">
        <v>1011</v>
      </c>
      <c r="O44" t="s">
        <v>484</v>
      </c>
      <c r="P44" t="s">
        <v>484</v>
      </c>
      <c r="Q44">
        <v>1</v>
      </c>
      <c r="X44">
        <v>0.1</v>
      </c>
      <c r="Y44">
        <v>0</v>
      </c>
      <c r="Z44">
        <v>65.709999999999994</v>
      </c>
      <c r="AA44">
        <v>11.6</v>
      </c>
      <c r="AB44">
        <v>0</v>
      </c>
      <c r="AC44">
        <v>0</v>
      </c>
      <c r="AD44">
        <v>1</v>
      </c>
      <c r="AE44">
        <v>0</v>
      </c>
      <c r="AF44" t="s">
        <v>3</v>
      </c>
      <c r="AG44">
        <v>0.1</v>
      </c>
      <c r="AH44">
        <v>2</v>
      </c>
      <c r="AI44">
        <v>39612721</v>
      </c>
      <c r="AJ44">
        <v>34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ROW(Source!A38)</f>
        <v>38</v>
      </c>
      <c r="B45">
        <v>39612729</v>
      </c>
      <c r="C45">
        <v>39612725</v>
      </c>
      <c r="D45">
        <v>37069580</v>
      </c>
      <c r="E45">
        <v>1</v>
      </c>
      <c r="F45">
        <v>1</v>
      </c>
      <c r="G45">
        <v>1</v>
      </c>
      <c r="H45">
        <v>1</v>
      </c>
      <c r="I45" t="s">
        <v>502</v>
      </c>
      <c r="J45" t="s">
        <v>3</v>
      </c>
      <c r="K45" t="s">
        <v>503</v>
      </c>
      <c r="L45">
        <v>1191</v>
      </c>
      <c r="N45">
        <v>1013</v>
      </c>
      <c r="O45" t="s">
        <v>474</v>
      </c>
      <c r="P45" t="s">
        <v>474</v>
      </c>
      <c r="Q45">
        <v>1</v>
      </c>
      <c r="X45">
        <v>1.1399999999999999</v>
      </c>
      <c r="Y45">
        <v>0</v>
      </c>
      <c r="Z45">
        <v>0</v>
      </c>
      <c r="AA45">
        <v>0</v>
      </c>
      <c r="AB45">
        <v>8.64</v>
      </c>
      <c r="AC45">
        <v>0</v>
      </c>
      <c r="AD45">
        <v>1</v>
      </c>
      <c r="AE45">
        <v>1</v>
      </c>
      <c r="AF45" t="s">
        <v>3</v>
      </c>
      <c r="AG45">
        <v>1.1399999999999999</v>
      </c>
      <c r="AH45">
        <v>2</v>
      </c>
      <c r="AI45">
        <v>39612726</v>
      </c>
      <c r="AJ45">
        <v>35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ROW(Source!A38)</f>
        <v>38</v>
      </c>
      <c r="B46">
        <v>39612730</v>
      </c>
      <c r="C46">
        <v>39612725</v>
      </c>
      <c r="D46">
        <v>37064876</v>
      </c>
      <c r="E46">
        <v>1</v>
      </c>
      <c r="F46">
        <v>1</v>
      </c>
      <c r="G46">
        <v>1</v>
      </c>
      <c r="H46">
        <v>1</v>
      </c>
      <c r="I46" t="s">
        <v>479</v>
      </c>
      <c r="J46" t="s">
        <v>3</v>
      </c>
      <c r="K46" t="s">
        <v>480</v>
      </c>
      <c r="L46">
        <v>1191</v>
      </c>
      <c r="N46">
        <v>1013</v>
      </c>
      <c r="O46" t="s">
        <v>474</v>
      </c>
      <c r="P46" t="s">
        <v>474</v>
      </c>
      <c r="Q46">
        <v>1</v>
      </c>
      <c r="X46">
        <v>0.1</v>
      </c>
      <c r="Y46">
        <v>0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2</v>
      </c>
      <c r="AF46" t="s">
        <v>3</v>
      </c>
      <c r="AG46">
        <v>0.1</v>
      </c>
      <c r="AH46">
        <v>2</v>
      </c>
      <c r="AI46">
        <v>39612727</v>
      </c>
      <c r="AJ46">
        <v>36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ROW(Source!A38)</f>
        <v>38</v>
      </c>
      <c r="B47">
        <v>39612731</v>
      </c>
      <c r="C47">
        <v>39612725</v>
      </c>
      <c r="D47">
        <v>36883554</v>
      </c>
      <c r="E47">
        <v>1</v>
      </c>
      <c r="F47">
        <v>1</v>
      </c>
      <c r="G47">
        <v>1</v>
      </c>
      <c r="H47">
        <v>2</v>
      </c>
      <c r="I47" t="s">
        <v>504</v>
      </c>
      <c r="J47" t="s">
        <v>505</v>
      </c>
      <c r="K47" t="s">
        <v>506</v>
      </c>
      <c r="L47">
        <v>1368</v>
      </c>
      <c r="N47">
        <v>1011</v>
      </c>
      <c r="O47" t="s">
        <v>484</v>
      </c>
      <c r="P47" t="s">
        <v>484</v>
      </c>
      <c r="Q47">
        <v>1</v>
      </c>
      <c r="X47">
        <v>0.1</v>
      </c>
      <c r="Y47">
        <v>0</v>
      </c>
      <c r="Z47">
        <v>65.709999999999994</v>
      </c>
      <c r="AA47">
        <v>11.6</v>
      </c>
      <c r="AB47">
        <v>0</v>
      </c>
      <c r="AC47">
        <v>0</v>
      </c>
      <c r="AD47">
        <v>1</v>
      </c>
      <c r="AE47">
        <v>0</v>
      </c>
      <c r="AF47" t="s">
        <v>3</v>
      </c>
      <c r="AG47">
        <v>0.1</v>
      </c>
      <c r="AH47">
        <v>2</v>
      </c>
      <c r="AI47">
        <v>39612728</v>
      </c>
      <c r="AJ47">
        <v>37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ROW(Source!A39)</f>
        <v>39</v>
      </c>
      <c r="B48">
        <v>39612729</v>
      </c>
      <c r="C48">
        <v>39612725</v>
      </c>
      <c r="D48">
        <v>37069580</v>
      </c>
      <c r="E48">
        <v>1</v>
      </c>
      <c r="F48">
        <v>1</v>
      </c>
      <c r="G48">
        <v>1</v>
      </c>
      <c r="H48">
        <v>1</v>
      </c>
      <c r="I48" t="s">
        <v>502</v>
      </c>
      <c r="J48" t="s">
        <v>3</v>
      </c>
      <c r="K48" t="s">
        <v>503</v>
      </c>
      <c r="L48">
        <v>1191</v>
      </c>
      <c r="N48">
        <v>1013</v>
      </c>
      <c r="O48" t="s">
        <v>474</v>
      </c>
      <c r="P48" t="s">
        <v>474</v>
      </c>
      <c r="Q48">
        <v>1</v>
      </c>
      <c r="X48">
        <v>1.1399999999999999</v>
      </c>
      <c r="Y48">
        <v>0</v>
      </c>
      <c r="Z48">
        <v>0</v>
      </c>
      <c r="AA48">
        <v>0</v>
      </c>
      <c r="AB48">
        <v>8.64</v>
      </c>
      <c r="AC48">
        <v>0</v>
      </c>
      <c r="AD48">
        <v>1</v>
      </c>
      <c r="AE48">
        <v>1</v>
      </c>
      <c r="AF48" t="s">
        <v>3</v>
      </c>
      <c r="AG48">
        <v>1.1399999999999999</v>
      </c>
      <c r="AH48">
        <v>2</v>
      </c>
      <c r="AI48">
        <v>39612726</v>
      </c>
      <c r="AJ48">
        <v>38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ROW(Source!A39)</f>
        <v>39</v>
      </c>
      <c r="B49">
        <v>39612730</v>
      </c>
      <c r="C49">
        <v>39612725</v>
      </c>
      <c r="D49">
        <v>37064876</v>
      </c>
      <c r="E49">
        <v>1</v>
      </c>
      <c r="F49">
        <v>1</v>
      </c>
      <c r="G49">
        <v>1</v>
      </c>
      <c r="H49">
        <v>1</v>
      </c>
      <c r="I49" t="s">
        <v>479</v>
      </c>
      <c r="J49" t="s">
        <v>3</v>
      </c>
      <c r="K49" t="s">
        <v>480</v>
      </c>
      <c r="L49">
        <v>1191</v>
      </c>
      <c r="N49">
        <v>1013</v>
      </c>
      <c r="O49" t="s">
        <v>474</v>
      </c>
      <c r="P49" t="s">
        <v>474</v>
      </c>
      <c r="Q49">
        <v>1</v>
      </c>
      <c r="X49">
        <v>0.1</v>
      </c>
      <c r="Y49">
        <v>0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2</v>
      </c>
      <c r="AF49" t="s">
        <v>3</v>
      </c>
      <c r="AG49">
        <v>0.1</v>
      </c>
      <c r="AH49">
        <v>2</v>
      </c>
      <c r="AI49">
        <v>39612727</v>
      </c>
      <c r="AJ49">
        <v>39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ROW(Source!A39)</f>
        <v>39</v>
      </c>
      <c r="B50">
        <v>39612731</v>
      </c>
      <c r="C50">
        <v>39612725</v>
      </c>
      <c r="D50">
        <v>36883554</v>
      </c>
      <c r="E50">
        <v>1</v>
      </c>
      <c r="F50">
        <v>1</v>
      </c>
      <c r="G50">
        <v>1</v>
      </c>
      <c r="H50">
        <v>2</v>
      </c>
      <c r="I50" t="s">
        <v>504</v>
      </c>
      <c r="J50" t="s">
        <v>505</v>
      </c>
      <c r="K50" t="s">
        <v>506</v>
      </c>
      <c r="L50">
        <v>1368</v>
      </c>
      <c r="N50">
        <v>1011</v>
      </c>
      <c r="O50" t="s">
        <v>484</v>
      </c>
      <c r="P50" t="s">
        <v>484</v>
      </c>
      <c r="Q50">
        <v>1</v>
      </c>
      <c r="X50">
        <v>0.1</v>
      </c>
      <c r="Y50">
        <v>0</v>
      </c>
      <c r="Z50">
        <v>65.709999999999994</v>
      </c>
      <c r="AA50">
        <v>11.6</v>
      </c>
      <c r="AB50">
        <v>0</v>
      </c>
      <c r="AC50">
        <v>0</v>
      </c>
      <c r="AD50">
        <v>1</v>
      </c>
      <c r="AE50">
        <v>0</v>
      </c>
      <c r="AF50" t="s">
        <v>3</v>
      </c>
      <c r="AG50">
        <v>0.1</v>
      </c>
      <c r="AH50">
        <v>2</v>
      </c>
      <c r="AI50">
        <v>39612728</v>
      </c>
      <c r="AJ50">
        <v>40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ROW(Source!A40)</f>
        <v>40</v>
      </c>
      <c r="B51">
        <v>39612753</v>
      </c>
      <c r="C51">
        <v>39612732</v>
      </c>
      <c r="D51">
        <v>37064928</v>
      </c>
      <c r="E51">
        <v>1</v>
      </c>
      <c r="F51">
        <v>1</v>
      </c>
      <c r="G51">
        <v>1</v>
      </c>
      <c r="H51">
        <v>1</v>
      </c>
      <c r="I51" t="s">
        <v>507</v>
      </c>
      <c r="J51" t="s">
        <v>3</v>
      </c>
      <c r="K51" t="s">
        <v>508</v>
      </c>
      <c r="L51">
        <v>1191</v>
      </c>
      <c r="N51">
        <v>1013</v>
      </c>
      <c r="O51" t="s">
        <v>474</v>
      </c>
      <c r="P51" t="s">
        <v>474</v>
      </c>
      <c r="Q51">
        <v>1</v>
      </c>
      <c r="X51">
        <v>96.55</v>
      </c>
      <c r="Y51">
        <v>0</v>
      </c>
      <c r="Z51">
        <v>0</v>
      </c>
      <c r="AA51">
        <v>0</v>
      </c>
      <c r="AB51">
        <v>9.07</v>
      </c>
      <c r="AC51">
        <v>0</v>
      </c>
      <c r="AD51">
        <v>1</v>
      </c>
      <c r="AE51">
        <v>1</v>
      </c>
      <c r="AF51" t="s">
        <v>18</v>
      </c>
      <c r="AG51">
        <v>111.03249999999998</v>
      </c>
      <c r="AH51">
        <v>2</v>
      </c>
      <c r="AI51">
        <v>39612733</v>
      </c>
      <c r="AJ51">
        <v>41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ROW(Source!A40)</f>
        <v>40</v>
      </c>
      <c r="B52">
        <v>39612754</v>
      </c>
      <c r="C52">
        <v>39612732</v>
      </c>
      <c r="D52">
        <v>37064876</v>
      </c>
      <c r="E52">
        <v>1</v>
      </c>
      <c r="F52">
        <v>1</v>
      </c>
      <c r="G52">
        <v>1</v>
      </c>
      <c r="H52">
        <v>1</v>
      </c>
      <c r="I52" t="s">
        <v>479</v>
      </c>
      <c r="J52" t="s">
        <v>3</v>
      </c>
      <c r="K52" t="s">
        <v>480</v>
      </c>
      <c r="L52">
        <v>1191</v>
      </c>
      <c r="N52">
        <v>1013</v>
      </c>
      <c r="O52" t="s">
        <v>474</v>
      </c>
      <c r="P52" t="s">
        <v>474</v>
      </c>
      <c r="Q52">
        <v>1</v>
      </c>
      <c r="X52">
        <v>17.3</v>
      </c>
      <c r="Y52">
        <v>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2</v>
      </c>
      <c r="AF52" t="s">
        <v>17</v>
      </c>
      <c r="AG52">
        <v>21.625</v>
      </c>
      <c r="AH52">
        <v>2</v>
      </c>
      <c r="AI52">
        <v>39612734</v>
      </c>
      <c r="AJ52">
        <v>42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ROW(Source!A40)</f>
        <v>40</v>
      </c>
      <c r="B53">
        <v>39612755</v>
      </c>
      <c r="C53">
        <v>39612732</v>
      </c>
      <c r="D53">
        <v>36882159</v>
      </c>
      <c r="E53">
        <v>1</v>
      </c>
      <c r="F53">
        <v>1</v>
      </c>
      <c r="G53">
        <v>1</v>
      </c>
      <c r="H53">
        <v>2</v>
      </c>
      <c r="I53" t="s">
        <v>509</v>
      </c>
      <c r="J53" t="s">
        <v>510</v>
      </c>
      <c r="K53" t="s">
        <v>511</v>
      </c>
      <c r="L53">
        <v>1368</v>
      </c>
      <c r="N53">
        <v>1011</v>
      </c>
      <c r="O53" t="s">
        <v>484</v>
      </c>
      <c r="P53" t="s">
        <v>484</v>
      </c>
      <c r="Q53">
        <v>1</v>
      </c>
      <c r="X53">
        <v>10.68</v>
      </c>
      <c r="Y53">
        <v>0</v>
      </c>
      <c r="Z53">
        <v>111.99</v>
      </c>
      <c r="AA53">
        <v>13.5</v>
      </c>
      <c r="AB53">
        <v>0</v>
      </c>
      <c r="AC53">
        <v>0</v>
      </c>
      <c r="AD53">
        <v>1</v>
      </c>
      <c r="AE53">
        <v>0</v>
      </c>
      <c r="AF53" t="s">
        <v>17</v>
      </c>
      <c r="AG53">
        <v>13.35</v>
      </c>
      <c r="AH53">
        <v>2</v>
      </c>
      <c r="AI53">
        <v>39612735</v>
      </c>
      <c r="AJ53">
        <v>43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ROW(Source!A40)</f>
        <v>40</v>
      </c>
      <c r="B54">
        <v>39612756</v>
      </c>
      <c r="C54">
        <v>39612732</v>
      </c>
      <c r="D54">
        <v>36882383</v>
      </c>
      <c r="E54">
        <v>1</v>
      </c>
      <c r="F54">
        <v>1</v>
      </c>
      <c r="G54">
        <v>1</v>
      </c>
      <c r="H54">
        <v>2</v>
      </c>
      <c r="I54" t="s">
        <v>512</v>
      </c>
      <c r="J54" t="s">
        <v>513</v>
      </c>
      <c r="K54" t="s">
        <v>514</v>
      </c>
      <c r="L54">
        <v>1368</v>
      </c>
      <c r="N54">
        <v>1011</v>
      </c>
      <c r="O54" t="s">
        <v>484</v>
      </c>
      <c r="P54" t="s">
        <v>484</v>
      </c>
      <c r="Q54">
        <v>1</v>
      </c>
      <c r="X54">
        <v>0.16</v>
      </c>
      <c r="Y54">
        <v>0</v>
      </c>
      <c r="Z54">
        <v>89.99</v>
      </c>
      <c r="AA54">
        <v>10.06</v>
      </c>
      <c r="AB54">
        <v>0</v>
      </c>
      <c r="AC54">
        <v>0</v>
      </c>
      <c r="AD54">
        <v>1</v>
      </c>
      <c r="AE54">
        <v>0</v>
      </c>
      <c r="AF54" t="s">
        <v>17</v>
      </c>
      <c r="AG54">
        <v>0.2</v>
      </c>
      <c r="AH54">
        <v>2</v>
      </c>
      <c r="AI54">
        <v>39612736</v>
      </c>
      <c r="AJ54">
        <v>44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ROW(Source!A40)</f>
        <v>40</v>
      </c>
      <c r="B55">
        <v>39612757</v>
      </c>
      <c r="C55">
        <v>39612732</v>
      </c>
      <c r="D55">
        <v>36882893</v>
      </c>
      <c r="E55">
        <v>1</v>
      </c>
      <c r="F55">
        <v>1</v>
      </c>
      <c r="G55">
        <v>1</v>
      </c>
      <c r="H55">
        <v>2</v>
      </c>
      <c r="I55" t="s">
        <v>515</v>
      </c>
      <c r="J55" t="s">
        <v>516</v>
      </c>
      <c r="K55" t="s">
        <v>517</v>
      </c>
      <c r="L55">
        <v>1368</v>
      </c>
      <c r="N55">
        <v>1011</v>
      </c>
      <c r="O55" t="s">
        <v>484</v>
      </c>
      <c r="P55" t="s">
        <v>484</v>
      </c>
      <c r="Q55">
        <v>1</v>
      </c>
      <c r="X55">
        <v>0.26</v>
      </c>
      <c r="Y55">
        <v>0</v>
      </c>
      <c r="Z55">
        <v>6.7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17</v>
      </c>
      <c r="AG55">
        <v>0.32500000000000001</v>
      </c>
      <c r="AH55">
        <v>2</v>
      </c>
      <c r="AI55">
        <v>39612737</v>
      </c>
      <c r="AJ55">
        <v>45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ROW(Source!A40)</f>
        <v>40</v>
      </c>
      <c r="B56">
        <v>39612758</v>
      </c>
      <c r="C56">
        <v>39612732</v>
      </c>
      <c r="D56">
        <v>36883554</v>
      </c>
      <c r="E56">
        <v>1</v>
      </c>
      <c r="F56">
        <v>1</v>
      </c>
      <c r="G56">
        <v>1</v>
      </c>
      <c r="H56">
        <v>2</v>
      </c>
      <c r="I56" t="s">
        <v>504</v>
      </c>
      <c r="J56" t="s">
        <v>505</v>
      </c>
      <c r="K56" t="s">
        <v>506</v>
      </c>
      <c r="L56">
        <v>1368</v>
      </c>
      <c r="N56">
        <v>1011</v>
      </c>
      <c r="O56" t="s">
        <v>484</v>
      </c>
      <c r="P56" t="s">
        <v>484</v>
      </c>
      <c r="Q56">
        <v>1</v>
      </c>
      <c r="X56">
        <v>6.33</v>
      </c>
      <c r="Y56">
        <v>0</v>
      </c>
      <c r="Z56">
        <v>65.709999999999994</v>
      </c>
      <c r="AA56">
        <v>11.6</v>
      </c>
      <c r="AB56">
        <v>0</v>
      </c>
      <c r="AC56">
        <v>0</v>
      </c>
      <c r="AD56">
        <v>1</v>
      </c>
      <c r="AE56">
        <v>0</v>
      </c>
      <c r="AF56" t="s">
        <v>17</v>
      </c>
      <c r="AG56">
        <v>7.9124999999999996</v>
      </c>
      <c r="AH56">
        <v>2</v>
      </c>
      <c r="AI56">
        <v>39612738</v>
      </c>
      <c r="AJ56">
        <v>46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ROW(Source!A40)</f>
        <v>40</v>
      </c>
      <c r="B57">
        <v>39612759</v>
      </c>
      <c r="C57">
        <v>39612732</v>
      </c>
      <c r="D57">
        <v>36883682</v>
      </c>
      <c r="E57">
        <v>1</v>
      </c>
      <c r="F57">
        <v>1</v>
      </c>
      <c r="G57">
        <v>1</v>
      </c>
      <c r="H57">
        <v>2</v>
      </c>
      <c r="I57" t="s">
        <v>518</v>
      </c>
      <c r="J57" t="s">
        <v>519</v>
      </c>
      <c r="K57" t="s">
        <v>520</v>
      </c>
      <c r="L57">
        <v>1368</v>
      </c>
      <c r="N57">
        <v>1011</v>
      </c>
      <c r="O57" t="s">
        <v>484</v>
      </c>
      <c r="P57" t="s">
        <v>484</v>
      </c>
      <c r="Q57">
        <v>1</v>
      </c>
      <c r="X57">
        <v>0.13</v>
      </c>
      <c r="Y57">
        <v>0</v>
      </c>
      <c r="Z57">
        <v>27.11</v>
      </c>
      <c r="AA57">
        <v>11.6</v>
      </c>
      <c r="AB57">
        <v>0</v>
      </c>
      <c r="AC57">
        <v>0</v>
      </c>
      <c r="AD57">
        <v>1</v>
      </c>
      <c r="AE57">
        <v>0</v>
      </c>
      <c r="AF57" t="s">
        <v>17</v>
      </c>
      <c r="AG57">
        <v>0.16250000000000001</v>
      </c>
      <c r="AH57">
        <v>2</v>
      </c>
      <c r="AI57">
        <v>39612739</v>
      </c>
      <c r="AJ57">
        <v>47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ROW(Source!A40)</f>
        <v>40</v>
      </c>
      <c r="B58">
        <v>39612760</v>
      </c>
      <c r="C58">
        <v>39612732</v>
      </c>
      <c r="D58">
        <v>39169973</v>
      </c>
      <c r="E58">
        <v>17</v>
      </c>
      <c r="F58">
        <v>1</v>
      </c>
      <c r="G58">
        <v>1</v>
      </c>
      <c r="H58">
        <v>3</v>
      </c>
      <c r="I58" t="s">
        <v>693</v>
      </c>
      <c r="J58" t="s">
        <v>3</v>
      </c>
      <c r="K58" t="s">
        <v>694</v>
      </c>
      <c r="L58">
        <v>1348</v>
      </c>
      <c r="N58">
        <v>1009</v>
      </c>
      <c r="O58" t="s">
        <v>104</v>
      </c>
      <c r="P58" t="s">
        <v>104</v>
      </c>
      <c r="Q58">
        <v>1000</v>
      </c>
      <c r="X58">
        <v>1.9E-2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 t="s">
        <v>3</v>
      </c>
      <c r="AG58">
        <v>1.9E-2</v>
      </c>
      <c r="AH58">
        <v>3</v>
      </c>
      <c r="AI58">
        <v>-1</v>
      </c>
      <c r="AJ58" t="s">
        <v>3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ROW(Source!A40)</f>
        <v>40</v>
      </c>
      <c r="B59">
        <v>39612761</v>
      </c>
      <c r="C59">
        <v>39612732</v>
      </c>
      <c r="D59">
        <v>36796087</v>
      </c>
      <c r="E59">
        <v>17</v>
      </c>
      <c r="F59">
        <v>1</v>
      </c>
      <c r="G59">
        <v>1</v>
      </c>
      <c r="H59">
        <v>3</v>
      </c>
      <c r="I59" t="s">
        <v>76</v>
      </c>
      <c r="J59" t="s">
        <v>3</v>
      </c>
      <c r="K59" t="s">
        <v>77</v>
      </c>
      <c r="L59">
        <v>1339</v>
      </c>
      <c r="N59">
        <v>1007</v>
      </c>
      <c r="O59" t="s">
        <v>28</v>
      </c>
      <c r="P59" t="s">
        <v>28</v>
      </c>
      <c r="Q59">
        <v>1</v>
      </c>
      <c r="X59">
        <v>1.45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 t="s">
        <v>3</v>
      </c>
      <c r="AG59">
        <v>1.45</v>
      </c>
      <c r="AH59">
        <v>2</v>
      </c>
      <c r="AI59">
        <v>39612740</v>
      </c>
      <c r="AJ59">
        <v>48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ROW(Source!A40)</f>
        <v>40</v>
      </c>
      <c r="B60">
        <v>39612762</v>
      </c>
      <c r="C60">
        <v>39612732</v>
      </c>
      <c r="D60">
        <v>36806545</v>
      </c>
      <c r="E60">
        <v>1</v>
      </c>
      <c r="F60">
        <v>1</v>
      </c>
      <c r="G60">
        <v>1</v>
      </c>
      <c r="H60">
        <v>3</v>
      </c>
      <c r="I60" t="s">
        <v>521</v>
      </c>
      <c r="J60" t="s">
        <v>522</v>
      </c>
      <c r="K60" t="s">
        <v>523</v>
      </c>
      <c r="L60">
        <v>1348</v>
      </c>
      <c r="N60">
        <v>1009</v>
      </c>
      <c r="O60" t="s">
        <v>104</v>
      </c>
      <c r="P60" t="s">
        <v>104</v>
      </c>
      <c r="Q60">
        <v>1000</v>
      </c>
      <c r="X60">
        <v>7.0000000000000001E-3</v>
      </c>
      <c r="Y60">
        <v>412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3</v>
      </c>
      <c r="AG60">
        <v>7.0000000000000001E-3</v>
      </c>
      <c r="AH60">
        <v>2</v>
      </c>
      <c r="AI60">
        <v>39612741</v>
      </c>
      <c r="AJ60">
        <v>50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ROW(Source!A40)</f>
        <v>40</v>
      </c>
      <c r="B61">
        <v>39612763</v>
      </c>
      <c r="C61">
        <v>39612732</v>
      </c>
      <c r="D61">
        <v>36807096</v>
      </c>
      <c r="E61">
        <v>1</v>
      </c>
      <c r="F61">
        <v>1</v>
      </c>
      <c r="G61">
        <v>1</v>
      </c>
      <c r="H61">
        <v>3</v>
      </c>
      <c r="I61" t="s">
        <v>524</v>
      </c>
      <c r="J61" t="s">
        <v>525</v>
      </c>
      <c r="K61" t="s">
        <v>526</v>
      </c>
      <c r="L61">
        <v>1339</v>
      </c>
      <c r="N61">
        <v>1007</v>
      </c>
      <c r="O61" t="s">
        <v>28</v>
      </c>
      <c r="P61" t="s">
        <v>28</v>
      </c>
      <c r="Q61">
        <v>1</v>
      </c>
      <c r="X61">
        <v>5.2</v>
      </c>
      <c r="Y61">
        <v>592.76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3</v>
      </c>
      <c r="AG61">
        <v>5.2</v>
      </c>
      <c r="AH61">
        <v>2</v>
      </c>
      <c r="AI61">
        <v>39612742</v>
      </c>
      <c r="AJ61">
        <v>51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ROW(Source!A40)</f>
        <v>40</v>
      </c>
      <c r="B62">
        <v>39612764</v>
      </c>
      <c r="C62">
        <v>39612732</v>
      </c>
      <c r="D62">
        <v>36797942</v>
      </c>
      <c r="E62">
        <v>17</v>
      </c>
      <c r="F62">
        <v>1</v>
      </c>
      <c r="G62">
        <v>1</v>
      </c>
      <c r="H62">
        <v>3</v>
      </c>
      <c r="I62" t="s">
        <v>83</v>
      </c>
      <c r="J62" t="s">
        <v>3</v>
      </c>
      <c r="K62" t="s">
        <v>84</v>
      </c>
      <c r="L62">
        <v>1339</v>
      </c>
      <c r="N62">
        <v>1007</v>
      </c>
      <c r="O62" t="s">
        <v>28</v>
      </c>
      <c r="P62" t="s">
        <v>28</v>
      </c>
      <c r="Q62">
        <v>1</v>
      </c>
      <c r="X62">
        <v>0.12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 t="s">
        <v>3</v>
      </c>
      <c r="AG62">
        <v>0.12</v>
      </c>
      <c r="AH62">
        <v>2</v>
      </c>
      <c r="AI62">
        <v>39612743</v>
      </c>
      <c r="AJ62">
        <v>52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ROW(Source!A40)</f>
        <v>40</v>
      </c>
      <c r="B63">
        <v>39612765</v>
      </c>
      <c r="C63">
        <v>39612732</v>
      </c>
      <c r="D63">
        <v>36807340</v>
      </c>
      <c r="E63">
        <v>1</v>
      </c>
      <c r="F63">
        <v>1</v>
      </c>
      <c r="G63">
        <v>1</v>
      </c>
      <c r="H63">
        <v>3</v>
      </c>
      <c r="I63" t="s">
        <v>485</v>
      </c>
      <c r="J63" t="s">
        <v>486</v>
      </c>
      <c r="K63" t="s">
        <v>487</v>
      </c>
      <c r="L63">
        <v>1339</v>
      </c>
      <c r="N63">
        <v>1007</v>
      </c>
      <c r="O63" t="s">
        <v>28</v>
      </c>
      <c r="P63" t="s">
        <v>28</v>
      </c>
      <c r="Q63">
        <v>1</v>
      </c>
      <c r="X63">
        <v>0.82</v>
      </c>
      <c r="Y63">
        <v>485.9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3</v>
      </c>
      <c r="AG63">
        <v>0.82</v>
      </c>
      <c r="AH63">
        <v>2</v>
      </c>
      <c r="AI63">
        <v>39612744</v>
      </c>
      <c r="AJ63">
        <v>53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ROW(Source!A40)</f>
        <v>40</v>
      </c>
      <c r="B64">
        <v>39612766</v>
      </c>
      <c r="C64">
        <v>39612732</v>
      </c>
      <c r="D64">
        <v>36796302</v>
      </c>
      <c r="E64">
        <v>17</v>
      </c>
      <c r="F64">
        <v>1</v>
      </c>
      <c r="G64">
        <v>1</v>
      </c>
      <c r="H64">
        <v>3</v>
      </c>
      <c r="I64" t="s">
        <v>90</v>
      </c>
      <c r="J64" t="s">
        <v>3</v>
      </c>
      <c r="K64" t="s">
        <v>91</v>
      </c>
      <c r="L64">
        <v>1301</v>
      </c>
      <c r="N64">
        <v>1003</v>
      </c>
      <c r="O64" t="s">
        <v>92</v>
      </c>
      <c r="P64" t="s">
        <v>92</v>
      </c>
      <c r="Q64">
        <v>1</v>
      </c>
      <c r="X64">
        <v>6.88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 t="s">
        <v>3</v>
      </c>
      <c r="AG64">
        <v>6.88</v>
      </c>
      <c r="AH64">
        <v>2</v>
      </c>
      <c r="AI64">
        <v>39612745</v>
      </c>
      <c r="AJ64">
        <v>56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ROW(Source!A40)</f>
        <v>40</v>
      </c>
      <c r="B65">
        <v>39612767</v>
      </c>
      <c r="C65">
        <v>39612732</v>
      </c>
      <c r="D65">
        <v>36808682</v>
      </c>
      <c r="E65">
        <v>1</v>
      </c>
      <c r="F65">
        <v>1</v>
      </c>
      <c r="G65">
        <v>1</v>
      </c>
      <c r="H65">
        <v>3</v>
      </c>
      <c r="I65" t="s">
        <v>527</v>
      </c>
      <c r="J65" t="s">
        <v>528</v>
      </c>
      <c r="K65" t="s">
        <v>529</v>
      </c>
      <c r="L65">
        <v>1339</v>
      </c>
      <c r="N65">
        <v>1007</v>
      </c>
      <c r="O65" t="s">
        <v>28</v>
      </c>
      <c r="P65" t="s">
        <v>28</v>
      </c>
      <c r="Q65">
        <v>1</v>
      </c>
      <c r="X65">
        <v>2.06</v>
      </c>
      <c r="Y65">
        <v>1382.9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3</v>
      </c>
      <c r="AG65">
        <v>2.06</v>
      </c>
      <c r="AH65">
        <v>2</v>
      </c>
      <c r="AI65">
        <v>39612746</v>
      </c>
      <c r="AJ65">
        <v>58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ROW(Source!A40)</f>
        <v>40</v>
      </c>
      <c r="B66">
        <v>39612768</v>
      </c>
      <c r="C66">
        <v>39612732</v>
      </c>
      <c r="D66">
        <v>36822565</v>
      </c>
      <c r="E66">
        <v>1</v>
      </c>
      <c r="F66">
        <v>1</v>
      </c>
      <c r="G66">
        <v>1</v>
      </c>
      <c r="H66">
        <v>3</v>
      </c>
      <c r="I66" t="s">
        <v>102</v>
      </c>
      <c r="J66" t="s">
        <v>105</v>
      </c>
      <c r="K66" t="s">
        <v>103</v>
      </c>
      <c r="L66">
        <v>1348</v>
      </c>
      <c r="N66">
        <v>1009</v>
      </c>
      <c r="O66" t="s">
        <v>104</v>
      </c>
      <c r="P66" t="s">
        <v>104</v>
      </c>
      <c r="Q66">
        <v>1000</v>
      </c>
      <c r="X66">
        <v>0</v>
      </c>
      <c r="Y66">
        <v>7571</v>
      </c>
      <c r="Z66">
        <v>0</v>
      </c>
      <c r="AA66">
        <v>0</v>
      </c>
      <c r="AB66">
        <v>0</v>
      </c>
      <c r="AC66">
        <v>1</v>
      </c>
      <c r="AD66">
        <v>0</v>
      </c>
      <c r="AE66">
        <v>0</v>
      </c>
      <c r="AF66" t="s">
        <v>3</v>
      </c>
      <c r="AG66">
        <v>0</v>
      </c>
      <c r="AH66">
        <v>2</v>
      </c>
      <c r="AI66">
        <v>39612747</v>
      </c>
      <c r="AJ66">
        <v>59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ROW(Source!A40)</f>
        <v>40</v>
      </c>
      <c r="B67">
        <v>39612769</v>
      </c>
      <c r="C67">
        <v>39612732</v>
      </c>
      <c r="D67">
        <v>39169932</v>
      </c>
      <c r="E67">
        <v>17</v>
      </c>
      <c r="F67">
        <v>1</v>
      </c>
      <c r="G67">
        <v>1</v>
      </c>
      <c r="H67">
        <v>3</v>
      </c>
      <c r="I67" t="s">
        <v>135</v>
      </c>
      <c r="J67" t="s">
        <v>3</v>
      </c>
      <c r="K67" t="s">
        <v>136</v>
      </c>
      <c r="L67">
        <v>1354</v>
      </c>
      <c r="N67">
        <v>1010</v>
      </c>
      <c r="O67" t="s">
        <v>99</v>
      </c>
      <c r="P67" t="s">
        <v>99</v>
      </c>
      <c r="Q67">
        <v>1</v>
      </c>
      <c r="X67">
        <v>0</v>
      </c>
      <c r="Y67">
        <v>0</v>
      </c>
      <c r="Z67">
        <v>0</v>
      </c>
      <c r="AA67">
        <v>0</v>
      </c>
      <c r="AB67">
        <v>0</v>
      </c>
      <c r="AC67">
        <v>1</v>
      </c>
      <c r="AD67">
        <v>0</v>
      </c>
      <c r="AE67">
        <v>0</v>
      </c>
      <c r="AF67" t="s">
        <v>3</v>
      </c>
      <c r="AG67">
        <v>0</v>
      </c>
      <c r="AH67">
        <v>3</v>
      </c>
      <c r="AI67">
        <v>-1</v>
      </c>
      <c r="AJ67" t="s">
        <v>3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ROW(Source!A41)</f>
        <v>41</v>
      </c>
      <c r="B68">
        <v>39612753</v>
      </c>
      <c r="C68">
        <v>39612732</v>
      </c>
      <c r="D68">
        <v>37064928</v>
      </c>
      <c r="E68">
        <v>1</v>
      </c>
      <c r="F68">
        <v>1</v>
      </c>
      <c r="G68">
        <v>1</v>
      </c>
      <c r="H68">
        <v>1</v>
      </c>
      <c r="I68" t="s">
        <v>507</v>
      </c>
      <c r="J68" t="s">
        <v>3</v>
      </c>
      <c r="K68" t="s">
        <v>508</v>
      </c>
      <c r="L68">
        <v>1191</v>
      </c>
      <c r="N68">
        <v>1013</v>
      </c>
      <c r="O68" t="s">
        <v>474</v>
      </c>
      <c r="P68" t="s">
        <v>474</v>
      </c>
      <c r="Q68">
        <v>1</v>
      </c>
      <c r="X68">
        <v>96.55</v>
      </c>
      <c r="Y68">
        <v>0</v>
      </c>
      <c r="Z68">
        <v>0</v>
      </c>
      <c r="AA68">
        <v>0</v>
      </c>
      <c r="AB68">
        <v>9.07</v>
      </c>
      <c r="AC68">
        <v>0</v>
      </c>
      <c r="AD68">
        <v>1</v>
      </c>
      <c r="AE68">
        <v>1</v>
      </c>
      <c r="AF68" t="s">
        <v>18</v>
      </c>
      <c r="AG68">
        <v>111.03249999999998</v>
      </c>
      <c r="AH68">
        <v>2</v>
      </c>
      <c r="AI68">
        <v>39612733</v>
      </c>
      <c r="AJ68">
        <v>61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ROW(Source!A41)</f>
        <v>41</v>
      </c>
      <c r="B69">
        <v>39612754</v>
      </c>
      <c r="C69">
        <v>39612732</v>
      </c>
      <c r="D69">
        <v>37064876</v>
      </c>
      <c r="E69">
        <v>1</v>
      </c>
      <c r="F69">
        <v>1</v>
      </c>
      <c r="G69">
        <v>1</v>
      </c>
      <c r="H69">
        <v>1</v>
      </c>
      <c r="I69" t="s">
        <v>479</v>
      </c>
      <c r="J69" t="s">
        <v>3</v>
      </c>
      <c r="K69" t="s">
        <v>480</v>
      </c>
      <c r="L69">
        <v>1191</v>
      </c>
      <c r="N69">
        <v>1013</v>
      </c>
      <c r="O69" t="s">
        <v>474</v>
      </c>
      <c r="P69" t="s">
        <v>474</v>
      </c>
      <c r="Q69">
        <v>1</v>
      </c>
      <c r="X69">
        <v>17.3</v>
      </c>
      <c r="Y69">
        <v>0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2</v>
      </c>
      <c r="AF69" t="s">
        <v>17</v>
      </c>
      <c r="AG69">
        <v>21.625</v>
      </c>
      <c r="AH69">
        <v>2</v>
      </c>
      <c r="AI69">
        <v>39612734</v>
      </c>
      <c r="AJ69">
        <v>62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ROW(Source!A41)</f>
        <v>41</v>
      </c>
      <c r="B70">
        <v>39612755</v>
      </c>
      <c r="C70">
        <v>39612732</v>
      </c>
      <c r="D70">
        <v>36882159</v>
      </c>
      <c r="E70">
        <v>1</v>
      </c>
      <c r="F70">
        <v>1</v>
      </c>
      <c r="G70">
        <v>1</v>
      </c>
      <c r="H70">
        <v>2</v>
      </c>
      <c r="I70" t="s">
        <v>509</v>
      </c>
      <c r="J70" t="s">
        <v>510</v>
      </c>
      <c r="K70" t="s">
        <v>511</v>
      </c>
      <c r="L70">
        <v>1368</v>
      </c>
      <c r="N70">
        <v>1011</v>
      </c>
      <c r="O70" t="s">
        <v>484</v>
      </c>
      <c r="P70" t="s">
        <v>484</v>
      </c>
      <c r="Q70">
        <v>1</v>
      </c>
      <c r="X70">
        <v>10.68</v>
      </c>
      <c r="Y70">
        <v>0</v>
      </c>
      <c r="Z70">
        <v>111.99</v>
      </c>
      <c r="AA70">
        <v>13.5</v>
      </c>
      <c r="AB70">
        <v>0</v>
      </c>
      <c r="AC70">
        <v>0</v>
      </c>
      <c r="AD70">
        <v>1</v>
      </c>
      <c r="AE70">
        <v>0</v>
      </c>
      <c r="AF70" t="s">
        <v>17</v>
      </c>
      <c r="AG70">
        <v>13.35</v>
      </c>
      <c r="AH70">
        <v>2</v>
      </c>
      <c r="AI70">
        <v>39612735</v>
      </c>
      <c r="AJ70">
        <v>63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ROW(Source!A41)</f>
        <v>41</v>
      </c>
      <c r="B71">
        <v>39612756</v>
      </c>
      <c r="C71">
        <v>39612732</v>
      </c>
      <c r="D71">
        <v>36882383</v>
      </c>
      <c r="E71">
        <v>1</v>
      </c>
      <c r="F71">
        <v>1</v>
      </c>
      <c r="G71">
        <v>1</v>
      </c>
      <c r="H71">
        <v>2</v>
      </c>
      <c r="I71" t="s">
        <v>512</v>
      </c>
      <c r="J71" t="s">
        <v>513</v>
      </c>
      <c r="K71" t="s">
        <v>514</v>
      </c>
      <c r="L71">
        <v>1368</v>
      </c>
      <c r="N71">
        <v>1011</v>
      </c>
      <c r="O71" t="s">
        <v>484</v>
      </c>
      <c r="P71" t="s">
        <v>484</v>
      </c>
      <c r="Q71">
        <v>1</v>
      </c>
      <c r="X71">
        <v>0.16</v>
      </c>
      <c r="Y71">
        <v>0</v>
      </c>
      <c r="Z71">
        <v>89.99</v>
      </c>
      <c r="AA71">
        <v>10.06</v>
      </c>
      <c r="AB71">
        <v>0</v>
      </c>
      <c r="AC71">
        <v>0</v>
      </c>
      <c r="AD71">
        <v>1</v>
      </c>
      <c r="AE71">
        <v>0</v>
      </c>
      <c r="AF71" t="s">
        <v>17</v>
      </c>
      <c r="AG71">
        <v>0.2</v>
      </c>
      <c r="AH71">
        <v>2</v>
      </c>
      <c r="AI71">
        <v>39612736</v>
      </c>
      <c r="AJ71">
        <v>64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ROW(Source!A41)</f>
        <v>41</v>
      </c>
      <c r="B72">
        <v>39612757</v>
      </c>
      <c r="C72">
        <v>39612732</v>
      </c>
      <c r="D72">
        <v>36882893</v>
      </c>
      <c r="E72">
        <v>1</v>
      </c>
      <c r="F72">
        <v>1</v>
      </c>
      <c r="G72">
        <v>1</v>
      </c>
      <c r="H72">
        <v>2</v>
      </c>
      <c r="I72" t="s">
        <v>515</v>
      </c>
      <c r="J72" t="s">
        <v>516</v>
      </c>
      <c r="K72" t="s">
        <v>517</v>
      </c>
      <c r="L72">
        <v>1368</v>
      </c>
      <c r="N72">
        <v>1011</v>
      </c>
      <c r="O72" t="s">
        <v>484</v>
      </c>
      <c r="P72" t="s">
        <v>484</v>
      </c>
      <c r="Q72">
        <v>1</v>
      </c>
      <c r="X72">
        <v>0.26</v>
      </c>
      <c r="Y72">
        <v>0</v>
      </c>
      <c r="Z72">
        <v>6.7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17</v>
      </c>
      <c r="AG72">
        <v>0.32500000000000001</v>
      </c>
      <c r="AH72">
        <v>2</v>
      </c>
      <c r="AI72">
        <v>39612737</v>
      </c>
      <c r="AJ72">
        <v>65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ROW(Source!A41)</f>
        <v>41</v>
      </c>
      <c r="B73">
        <v>39612758</v>
      </c>
      <c r="C73">
        <v>39612732</v>
      </c>
      <c r="D73">
        <v>36883554</v>
      </c>
      <c r="E73">
        <v>1</v>
      </c>
      <c r="F73">
        <v>1</v>
      </c>
      <c r="G73">
        <v>1</v>
      </c>
      <c r="H73">
        <v>2</v>
      </c>
      <c r="I73" t="s">
        <v>504</v>
      </c>
      <c r="J73" t="s">
        <v>505</v>
      </c>
      <c r="K73" t="s">
        <v>506</v>
      </c>
      <c r="L73">
        <v>1368</v>
      </c>
      <c r="N73">
        <v>1011</v>
      </c>
      <c r="O73" t="s">
        <v>484</v>
      </c>
      <c r="P73" t="s">
        <v>484</v>
      </c>
      <c r="Q73">
        <v>1</v>
      </c>
      <c r="X73">
        <v>6.33</v>
      </c>
      <c r="Y73">
        <v>0</v>
      </c>
      <c r="Z73">
        <v>65.709999999999994</v>
      </c>
      <c r="AA73">
        <v>11.6</v>
      </c>
      <c r="AB73">
        <v>0</v>
      </c>
      <c r="AC73">
        <v>0</v>
      </c>
      <c r="AD73">
        <v>1</v>
      </c>
      <c r="AE73">
        <v>0</v>
      </c>
      <c r="AF73" t="s">
        <v>17</v>
      </c>
      <c r="AG73">
        <v>7.9124999999999996</v>
      </c>
      <c r="AH73">
        <v>2</v>
      </c>
      <c r="AI73">
        <v>39612738</v>
      </c>
      <c r="AJ73">
        <v>66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ROW(Source!A41)</f>
        <v>41</v>
      </c>
      <c r="B74">
        <v>39612759</v>
      </c>
      <c r="C74">
        <v>39612732</v>
      </c>
      <c r="D74">
        <v>36883682</v>
      </c>
      <c r="E74">
        <v>1</v>
      </c>
      <c r="F74">
        <v>1</v>
      </c>
      <c r="G74">
        <v>1</v>
      </c>
      <c r="H74">
        <v>2</v>
      </c>
      <c r="I74" t="s">
        <v>518</v>
      </c>
      <c r="J74" t="s">
        <v>519</v>
      </c>
      <c r="K74" t="s">
        <v>520</v>
      </c>
      <c r="L74">
        <v>1368</v>
      </c>
      <c r="N74">
        <v>1011</v>
      </c>
      <c r="O74" t="s">
        <v>484</v>
      </c>
      <c r="P74" t="s">
        <v>484</v>
      </c>
      <c r="Q74">
        <v>1</v>
      </c>
      <c r="X74">
        <v>0.13</v>
      </c>
      <c r="Y74">
        <v>0</v>
      </c>
      <c r="Z74">
        <v>27.11</v>
      </c>
      <c r="AA74">
        <v>11.6</v>
      </c>
      <c r="AB74">
        <v>0</v>
      </c>
      <c r="AC74">
        <v>0</v>
      </c>
      <c r="AD74">
        <v>1</v>
      </c>
      <c r="AE74">
        <v>0</v>
      </c>
      <c r="AF74" t="s">
        <v>17</v>
      </c>
      <c r="AG74">
        <v>0.16250000000000001</v>
      </c>
      <c r="AH74">
        <v>2</v>
      </c>
      <c r="AI74">
        <v>39612739</v>
      </c>
      <c r="AJ74">
        <v>67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ROW(Source!A41)</f>
        <v>41</v>
      </c>
      <c r="B75">
        <v>39612760</v>
      </c>
      <c r="C75">
        <v>39612732</v>
      </c>
      <c r="D75">
        <v>39169973</v>
      </c>
      <c r="E75">
        <v>17</v>
      </c>
      <c r="F75">
        <v>1</v>
      </c>
      <c r="G75">
        <v>1</v>
      </c>
      <c r="H75">
        <v>3</v>
      </c>
      <c r="I75" t="s">
        <v>693</v>
      </c>
      <c r="J75" t="s">
        <v>3</v>
      </c>
      <c r="K75" t="s">
        <v>694</v>
      </c>
      <c r="L75">
        <v>1348</v>
      </c>
      <c r="N75">
        <v>1009</v>
      </c>
      <c r="O75" t="s">
        <v>104</v>
      </c>
      <c r="P75" t="s">
        <v>104</v>
      </c>
      <c r="Q75">
        <v>1000</v>
      </c>
      <c r="X75">
        <v>1.9E-2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 t="s">
        <v>3</v>
      </c>
      <c r="AG75">
        <v>1.9E-2</v>
      </c>
      <c r="AH75">
        <v>3</v>
      </c>
      <c r="AI75">
        <v>-1</v>
      </c>
      <c r="AJ75" t="s">
        <v>3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ROW(Source!A41)</f>
        <v>41</v>
      </c>
      <c r="B76">
        <v>39612761</v>
      </c>
      <c r="C76">
        <v>39612732</v>
      </c>
      <c r="D76">
        <v>36796087</v>
      </c>
      <c r="E76">
        <v>17</v>
      </c>
      <c r="F76">
        <v>1</v>
      </c>
      <c r="G76">
        <v>1</v>
      </c>
      <c r="H76">
        <v>3</v>
      </c>
      <c r="I76" t="s">
        <v>76</v>
      </c>
      <c r="J76" t="s">
        <v>3</v>
      </c>
      <c r="K76" t="s">
        <v>77</v>
      </c>
      <c r="L76">
        <v>1339</v>
      </c>
      <c r="N76">
        <v>1007</v>
      </c>
      <c r="O76" t="s">
        <v>28</v>
      </c>
      <c r="P76" t="s">
        <v>28</v>
      </c>
      <c r="Q76">
        <v>1</v>
      </c>
      <c r="X76">
        <v>1.45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 t="s">
        <v>3</v>
      </c>
      <c r="AG76">
        <v>1.45</v>
      </c>
      <c r="AH76">
        <v>2</v>
      </c>
      <c r="AI76">
        <v>39612740</v>
      </c>
      <c r="AJ76">
        <v>68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ROW(Source!A41)</f>
        <v>41</v>
      </c>
      <c r="B77">
        <v>39612762</v>
      </c>
      <c r="C77">
        <v>39612732</v>
      </c>
      <c r="D77">
        <v>36806545</v>
      </c>
      <c r="E77">
        <v>1</v>
      </c>
      <c r="F77">
        <v>1</v>
      </c>
      <c r="G77">
        <v>1</v>
      </c>
      <c r="H77">
        <v>3</v>
      </c>
      <c r="I77" t="s">
        <v>521</v>
      </c>
      <c r="J77" t="s">
        <v>522</v>
      </c>
      <c r="K77" t="s">
        <v>523</v>
      </c>
      <c r="L77">
        <v>1348</v>
      </c>
      <c r="N77">
        <v>1009</v>
      </c>
      <c r="O77" t="s">
        <v>104</v>
      </c>
      <c r="P77" t="s">
        <v>104</v>
      </c>
      <c r="Q77">
        <v>1000</v>
      </c>
      <c r="X77">
        <v>7.0000000000000001E-3</v>
      </c>
      <c r="Y77">
        <v>412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3</v>
      </c>
      <c r="AG77">
        <v>7.0000000000000001E-3</v>
      </c>
      <c r="AH77">
        <v>2</v>
      </c>
      <c r="AI77">
        <v>39612741</v>
      </c>
      <c r="AJ77">
        <v>70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ROW(Source!A41)</f>
        <v>41</v>
      </c>
      <c r="B78">
        <v>39612763</v>
      </c>
      <c r="C78">
        <v>39612732</v>
      </c>
      <c r="D78">
        <v>36807096</v>
      </c>
      <c r="E78">
        <v>1</v>
      </c>
      <c r="F78">
        <v>1</v>
      </c>
      <c r="G78">
        <v>1</v>
      </c>
      <c r="H78">
        <v>3</v>
      </c>
      <c r="I78" t="s">
        <v>524</v>
      </c>
      <c r="J78" t="s">
        <v>525</v>
      </c>
      <c r="K78" t="s">
        <v>526</v>
      </c>
      <c r="L78">
        <v>1339</v>
      </c>
      <c r="N78">
        <v>1007</v>
      </c>
      <c r="O78" t="s">
        <v>28</v>
      </c>
      <c r="P78" t="s">
        <v>28</v>
      </c>
      <c r="Q78">
        <v>1</v>
      </c>
      <c r="X78">
        <v>5.2</v>
      </c>
      <c r="Y78">
        <v>592.76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3</v>
      </c>
      <c r="AG78">
        <v>5.2</v>
      </c>
      <c r="AH78">
        <v>2</v>
      </c>
      <c r="AI78">
        <v>39612742</v>
      </c>
      <c r="AJ78">
        <v>71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ROW(Source!A41)</f>
        <v>41</v>
      </c>
      <c r="B79">
        <v>39612764</v>
      </c>
      <c r="C79">
        <v>39612732</v>
      </c>
      <c r="D79">
        <v>36797942</v>
      </c>
      <c r="E79">
        <v>17</v>
      </c>
      <c r="F79">
        <v>1</v>
      </c>
      <c r="G79">
        <v>1</v>
      </c>
      <c r="H79">
        <v>3</v>
      </c>
      <c r="I79" t="s">
        <v>83</v>
      </c>
      <c r="J79" t="s">
        <v>3</v>
      </c>
      <c r="K79" t="s">
        <v>84</v>
      </c>
      <c r="L79">
        <v>1339</v>
      </c>
      <c r="N79">
        <v>1007</v>
      </c>
      <c r="O79" t="s">
        <v>28</v>
      </c>
      <c r="P79" t="s">
        <v>28</v>
      </c>
      <c r="Q79">
        <v>1</v>
      </c>
      <c r="X79">
        <v>0.12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 t="s">
        <v>3</v>
      </c>
      <c r="AG79">
        <v>0.12</v>
      </c>
      <c r="AH79">
        <v>2</v>
      </c>
      <c r="AI79">
        <v>39612743</v>
      </c>
      <c r="AJ79">
        <v>72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ROW(Source!A41)</f>
        <v>41</v>
      </c>
      <c r="B80">
        <v>39612765</v>
      </c>
      <c r="C80">
        <v>39612732</v>
      </c>
      <c r="D80">
        <v>36807340</v>
      </c>
      <c r="E80">
        <v>1</v>
      </c>
      <c r="F80">
        <v>1</v>
      </c>
      <c r="G80">
        <v>1</v>
      </c>
      <c r="H80">
        <v>3</v>
      </c>
      <c r="I80" t="s">
        <v>485</v>
      </c>
      <c r="J80" t="s">
        <v>486</v>
      </c>
      <c r="K80" t="s">
        <v>487</v>
      </c>
      <c r="L80">
        <v>1339</v>
      </c>
      <c r="N80">
        <v>1007</v>
      </c>
      <c r="O80" t="s">
        <v>28</v>
      </c>
      <c r="P80" t="s">
        <v>28</v>
      </c>
      <c r="Q80">
        <v>1</v>
      </c>
      <c r="X80">
        <v>0.82</v>
      </c>
      <c r="Y80">
        <v>485.9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3</v>
      </c>
      <c r="AG80">
        <v>0.82</v>
      </c>
      <c r="AH80">
        <v>2</v>
      </c>
      <c r="AI80">
        <v>39612744</v>
      </c>
      <c r="AJ80">
        <v>73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ROW(Source!A41)</f>
        <v>41</v>
      </c>
      <c r="B81">
        <v>39612766</v>
      </c>
      <c r="C81">
        <v>39612732</v>
      </c>
      <c r="D81">
        <v>36796302</v>
      </c>
      <c r="E81">
        <v>17</v>
      </c>
      <c r="F81">
        <v>1</v>
      </c>
      <c r="G81">
        <v>1</v>
      </c>
      <c r="H81">
        <v>3</v>
      </c>
      <c r="I81" t="s">
        <v>90</v>
      </c>
      <c r="J81" t="s">
        <v>3</v>
      </c>
      <c r="K81" t="s">
        <v>91</v>
      </c>
      <c r="L81">
        <v>1301</v>
      </c>
      <c r="N81">
        <v>1003</v>
      </c>
      <c r="O81" t="s">
        <v>92</v>
      </c>
      <c r="P81" t="s">
        <v>92</v>
      </c>
      <c r="Q81">
        <v>1</v>
      </c>
      <c r="X81">
        <v>6.88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 t="s">
        <v>3</v>
      </c>
      <c r="AG81">
        <v>6.88</v>
      </c>
      <c r="AH81">
        <v>2</v>
      </c>
      <c r="AI81">
        <v>39612745</v>
      </c>
      <c r="AJ81">
        <v>76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ROW(Source!A41)</f>
        <v>41</v>
      </c>
      <c r="B82">
        <v>39612767</v>
      </c>
      <c r="C82">
        <v>39612732</v>
      </c>
      <c r="D82">
        <v>36808682</v>
      </c>
      <c r="E82">
        <v>1</v>
      </c>
      <c r="F82">
        <v>1</v>
      </c>
      <c r="G82">
        <v>1</v>
      </c>
      <c r="H82">
        <v>3</v>
      </c>
      <c r="I82" t="s">
        <v>527</v>
      </c>
      <c r="J82" t="s">
        <v>528</v>
      </c>
      <c r="K82" t="s">
        <v>529</v>
      </c>
      <c r="L82">
        <v>1339</v>
      </c>
      <c r="N82">
        <v>1007</v>
      </c>
      <c r="O82" t="s">
        <v>28</v>
      </c>
      <c r="P82" t="s">
        <v>28</v>
      </c>
      <c r="Q82">
        <v>1</v>
      </c>
      <c r="X82">
        <v>2.06</v>
      </c>
      <c r="Y82">
        <v>1382.9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3</v>
      </c>
      <c r="AG82">
        <v>2.06</v>
      </c>
      <c r="AH82">
        <v>2</v>
      </c>
      <c r="AI82">
        <v>39612746</v>
      </c>
      <c r="AJ82">
        <v>78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ROW(Source!A41)</f>
        <v>41</v>
      </c>
      <c r="B83">
        <v>39612768</v>
      </c>
      <c r="C83">
        <v>39612732</v>
      </c>
      <c r="D83">
        <v>36822565</v>
      </c>
      <c r="E83">
        <v>1</v>
      </c>
      <c r="F83">
        <v>1</v>
      </c>
      <c r="G83">
        <v>1</v>
      </c>
      <c r="H83">
        <v>3</v>
      </c>
      <c r="I83" t="s">
        <v>102</v>
      </c>
      <c r="J83" t="s">
        <v>105</v>
      </c>
      <c r="K83" t="s">
        <v>103</v>
      </c>
      <c r="L83">
        <v>1348</v>
      </c>
      <c r="N83">
        <v>1009</v>
      </c>
      <c r="O83" t="s">
        <v>104</v>
      </c>
      <c r="P83" t="s">
        <v>104</v>
      </c>
      <c r="Q83">
        <v>1000</v>
      </c>
      <c r="X83">
        <v>0</v>
      </c>
      <c r="Y83">
        <v>7571</v>
      </c>
      <c r="Z83">
        <v>0</v>
      </c>
      <c r="AA83">
        <v>0</v>
      </c>
      <c r="AB83">
        <v>0</v>
      </c>
      <c r="AC83">
        <v>1</v>
      </c>
      <c r="AD83">
        <v>0</v>
      </c>
      <c r="AE83">
        <v>0</v>
      </c>
      <c r="AF83" t="s">
        <v>3</v>
      </c>
      <c r="AG83">
        <v>0</v>
      </c>
      <c r="AH83">
        <v>2</v>
      </c>
      <c r="AI83">
        <v>39612747</v>
      </c>
      <c r="AJ83">
        <v>79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ROW(Source!A41)</f>
        <v>41</v>
      </c>
      <c r="B84">
        <v>39612769</v>
      </c>
      <c r="C84">
        <v>39612732</v>
      </c>
      <c r="D84">
        <v>39169932</v>
      </c>
      <c r="E84">
        <v>17</v>
      </c>
      <c r="F84">
        <v>1</v>
      </c>
      <c r="G84">
        <v>1</v>
      </c>
      <c r="H84">
        <v>3</v>
      </c>
      <c r="I84" t="s">
        <v>135</v>
      </c>
      <c r="J84" t="s">
        <v>3</v>
      </c>
      <c r="K84" t="s">
        <v>136</v>
      </c>
      <c r="L84">
        <v>1354</v>
      </c>
      <c r="N84">
        <v>1010</v>
      </c>
      <c r="O84" t="s">
        <v>99</v>
      </c>
      <c r="P84" t="s">
        <v>99</v>
      </c>
      <c r="Q84">
        <v>1</v>
      </c>
      <c r="X84">
        <v>0</v>
      </c>
      <c r="Y84">
        <v>0</v>
      </c>
      <c r="Z84">
        <v>0</v>
      </c>
      <c r="AA84">
        <v>0</v>
      </c>
      <c r="AB84">
        <v>0</v>
      </c>
      <c r="AC84">
        <v>1</v>
      </c>
      <c r="AD84">
        <v>0</v>
      </c>
      <c r="AE84">
        <v>0</v>
      </c>
      <c r="AF84" t="s">
        <v>3</v>
      </c>
      <c r="AG84">
        <v>0</v>
      </c>
      <c r="AH84">
        <v>3</v>
      </c>
      <c r="AI84">
        <v>-1</v>
      </c>
      <c r="AJ84" t="s">
        <v>3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ROW(Source!A60)</f>
        <v>60</v>
      </c>
      <c r="B85">
        <v>39612800</v>
      </c>
      <c r="C85">
        <v>39612779</v>
      </c>
      <c r="D85">
        <v>37072767</v>
      </c>
      <c r="E85">
        <v>1</v>
      </c>
      <c r="F85">
        <v>1</v>
      </c>
      <c r="G85">
        <v>1</v>
      </c>
      <c r="H85">
        <v>1</v>
      </c>
      <c r="I85" t="s">
        <v>530</v>
      </c>
      <c r="J85" t="s">
        <v>3</v>
      </c>
      <c r="K85" t="s">
        <v>531</v>
      </c>
      <c r="L85">
        <v>1191</v>
      </c>
      <c r="N85">
        <v>1013</v>
      </c>
      <c r="O85" t="s">
        <v>474</v>
      </c>
      <c r="P85" t="s">
        <v>474</v>
      </c>
      <c r="Q85">
        <v>1</v>
      </c>
      <c r="X85">
        <v>129.74</v>
      </c>
      <c r="Y85">
        <v>0</v>
      </c>
      <c r="Z85">
        <v>0</v>
      </c>
      <c r="AA85">
        <v>0</v>
      </c>
      <c r="AB85">
        <v>9.18</v>
      </c>
      <c r="AC85">
        <v>0</v>
      </c>
      <c r="AD85">
        <v>1</v>
      </c>
      <c r="AE85">
        <v>1</v>
      </c>
      <c r="AF85" t="s">
        <v>18</v>
      </c>
      <c r="AG85">
        <v>149.20099999999999</v>
      </c>
      <c r="AH85">
        <v>2</v>
      </c>
      <c r="AI85">
        <v>39612780</v>
      </c>
      <c r="AJ85">
        <v>81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ROW(Source!A60)</f>
        <v>60</v>
      </c>
      <c r="B86">
        <v>39612801</v>
      </c>
      <c r="C86">
        <v>39612779</v>
      </c>
      <c r="D86">
        <v>37064876</v>
      </c>
      <c r="E86">
        <v>1</v>
      </c>
      <c r="F86">
        <v>1</v>
      </c>
      <c r="G86">
        <v>1</v>
      </c>
      <c r="H86">
        <v>1</v>
      </c>
      <c r="I86" t="s">
        <v>479</v>
      </c>
      <c r="J86" t="s">
        <v>3</v>
      </c>
      <c r="K86" t="s">
        <v>480</v>
      </c>
      <c r="L86">
        <v>1191</v>
      </c>
      <c r="N86">
        <v>1013</v>
      </c>
      <c r="O86" t="s">
        <v>474</v>
      </c>
      <c r="P86" t="s">
        <v>474</v>
      </c>
      <c r="Q86">
        <v>1</v>
      </c>
      <c r="X86">
        <v>3.39</v>
      </c>
      <c r="Y86">
        <v>0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2</v>
      </c>
      <c r="AF86" t="s">
        <v>17</v>
      </c>
      <c r="AG86">
        <v>4.2374999999999998</v>
      </c>
      <c r="AH86">
        <v>2</v>
      </c>
      <c r="AI86">
        <v>39612781</v>
      </c>
      <c r="AJ86">
        <v>82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ROW(Source!A60)</f>
        <v>60</v>
      </c>
      <c r="B87">
        <v>39612802</v>
      </c>
      <c r="C87">
        <v>39612779</v>
      </c>
      <c r="D87">
        <v>36882159</v>
      </c>
      <c r="E87">
        <v>1</v>
      </c>
      <c r="F87">
        <v>1</v>
      </c>
      <c r="G87">
        <v>1</v>
      </c>
      <c r="H87">
        <v>2</v>
      </c>
      <c r="I87" t="s">
        <v>509</v>
      </c>
      <c r="J87" t="s">
        <v>510</v>
      </c>
      <c r="K87" t="s">
        <v>511</v>
      </c>
      <c r="L87">
        <v>1368</v>
      </c>
      <c r="N87">
        <v>1011</v>
      </c>
      <c r="O87" t="s">
        <v>484</v>
      </c>
      <c r="P87" t="s">
        <v>484</v>
      </c>
      <c r="Q87">
        <v>1</v>
      </c>
      <c r="X87">
        <v>2.38</v>
      </c>
      <c r="Y87">
        <v>0</v>
      </c>
      <c r="Z87">
        <v>111.99</v>
      </c>
      <c r="AA87">
        <v>13.5</v>
      </c>
      <c r="AB87">
        <v>0</v>
      </c>
      <c r="AC87">
        <v>0</v>
      </c>
      <c r="AD87">
        <v>1</v>
      </c>
      <c r="AE87">
        <v>0</v>
      </c>
      <c r="AF87" t="s">
        <v>17</v>
      </c>
      <c r="AG87">
        <v>2.9749999999999996</v>
      </c>
      <c r="AH87">
        <v>2</v>
      </c>
      <c r="AI87">
        <v>39612782</v>
      </c>
      <c r="AJ87">
        <v>83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ROW(Source!A60)</f>
        <v>60</v>
      </c>
      <c r="B88">
        <v>39612803</v>
      </c>
      <c r="C88">
        <v>39612779</v>
      </c>
      <c r="D88">
        <v>36882383</v>
      </c>
      <c r="E88">
        <v>1</v>
      </c>
      <c r="F88">
        <v>1</v>
      </c>
      <c r="G88">
        <v>1</v>
      </c>
      <c r="H88">
        <v>2</v>
      </c>
      <c r="I88" t="s">
        <v>512</v>
      </c>
      <c r="J88" t="s">
        <v>513</v>
      </c>
      <c r="K88" t="s">
        <v>514</v>
      </c>
      <c r="L88">
        <v>1368</v>
      </c>
      <c r="N88">
        <v>1011</v>
      </c>
      <c r="O88" t="s">
        <v>484</v>
      </c>
      <c r="P88" t="s">
        <v>484</v>
      </c>
      <c r="Q88">
        <v>1</v>
      </c>
      <c r="X88">
        <v>0.02</v>
      </c>
      <c r="Y88">
        <v>0</v>
      </c>
      <c r="Z88">
        <v>89.99</v>
      </c>
      <c r="AA88">
        <v>10.06</v>
      </c>
      <c r="AB88">
        <v>0</v>
      </c>
      <c r="AC88">
        <v>0</v>
      </c>
      <c r="AD88">
        <v>1</v>
      </c>
      <c r="AE88">
        <v>0</v>
      </c>
      <c r="AF88" t="s">
        <v>17</v>
      </c>
      <c r="AG88">
        <v>2.5000000000000001E-2</v>
      </c>
      <c r="AH88">
        <v>2</v>
      </c>
      <c r="AI88">
        <v>39612783</v>
      </c>
      <c r="AJ88">
        <v>84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ROW(Source!A60)</f>
        <v>60</v>
      </c>
      <c r="B89">
        <v>39612804</v>
      </c>
      <c r="C89">
        <v>39612779</v>
      </c>
      <c r="D89">
        <v>36882893</v>
      </c>
      <c r="E89">
        <v>1</v>
      </c>
      <c r="F89">
        <v>1</v>
      </c>
      <c r="G89">
        <v>1</v>
      </c>
      <c r="H89">
        <v>2</v>
      </c>
      <c r="I89" t="s">
        <v>515</v>
      </c>
      <c r="J89" t="s">
        <v>516</v>
      </c>
      <c r="K89" t="s">
        <v>517</v>
      </c>
      <c r="L89">
        <v>1368</v>
      </c>
      <c r="N89">
        <v>1011</v>
      </c>
      <c r="O89" t="s">
        <v>484</v>
      </c>
      <c r="P89" t="s">
        <v>484</v>
      </c>
      <c r="Q89">
        <v>1</v>
      </c>
      <c r="X89">
        <v>0.03</v>
      </c>
      <c r="Y89">
        <v>0</v>
      </c>
      <c r="Z89">
        <v>6.7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17</v>
      </c>
      <c r="AG89">
        <v>3.7499999999999999E-2</v>
      </c>
      <c r="AH89">
        <v>2</v>
      </c>
      <c r="AI89">
        <v>39612784</v>
      </c>
      <c r="AJ89">
        <v>85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ROW(Source!A60)</f>
        <v>60</v>
      </c>
      <c r="B90">
        <v>39612805</v>
      </c>
      <c r="C90">
        <v>39612779</v>
      </c>
      <c r="D90">
        <v>36883554</v>
      </c>
      <c r="E90">
        <v>1</v>
      </c>
      <c r="F90">
        <v>1</v>
      </c>
      <c r="G90">
        <v>1</v>
      </c>
      <c r="H90">
        <v>2</v>
      </c>
      <c r="I90" t="s">
        <v>504</v>
      </c>
      <c r="J90" t="s">
        <v>505</v>
      </c>
      <c r="K90" t="s">
        <v>506</v>
      </c>
      <c r="L90">
        <v>1368</v>
      </c>
      <c r="N90">
        <v>1011</v>
      </c>
      <c r="O90" t="s">
        <v>484</v>
      </c>
      <c r="P90" t="s">
        <v>484</v>
      </c>
      <c r="Q90">
        <v>1</v>
      </c>
      <c r="X90">
        <v>0.97</v>
      </c>
      <c r="Y90">
        <v>0</v>
      </c>
      <c r="Z90">
        <v>65.709999999999994</v>
      </c>
      <c r="AA90">
        <v>11.6</v>
      </c>
      <c r="AB90">
        <v>0</v>
      </c>
      <c r="AC90">
        <v>0</v>
      </c>
      <c r="AD90">
        <v>1</v>
      </c>
      <c r="AE90">
        <v>0</v>
      </c>
      <c r="AF90" t="s">
        <v>17</v>
      </c>
      <c r="AG90">
        <v>1.2124999999999999</v>
      </c>
      <c r="AH90">
        <v>2</v>
      </c>
      <c r="AI90">
        <v>39612785</v>
      </c>
      <c r="AJ90">
        <v>86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ROW(Source!A60)</f>
        <v>60</v>
      </c>
      <c r="B91">
        <v>39612806</v>
      </c>
      <c r="C91">
        <v>39612779</v>
      </c>
      <c r="D91">
        <v>36883682</v>
      </c>
      <c r="E91">
        <v>1</v>
      </c>
      <c r="F91">
        <v>1</v>
      </c>
      <c r="G91">
        <v>1</v>
      </c>
      <c r="H91">
        <v>2</v>
      </c>
      <c r="I91" t="s">
        <v>518</v>
      </c>
      <c r="J91" t="s">
        <v>519</v>
      </c>
      <c r="K91" t="s">
        <v>520</v>
      </c>
      <c r="L91">
        <v>1368</v>
      </c>
      <c r="N91">
        <v>1011</v>
      </c>
      <c r="O91" t="s">
        <v>484</v>
      </c>
      <c r="P91" t="s">
        <v>484</v>
      </c>
      <c r="Q91">
        <v>1</v>
      </c>
      <c r="X91">
        <v>0.02</v>
      </c>
      <c r="Y91">
        <v>0</v>
      </c>
      <c r="Z91">
        <v>27.11</v>
      </c>
      <c r="AA91">
        <v>11.6</v>
      </c>
      <c r="AB91">
        <v>0</v>
      </c>
      <c r="AC91">
        <v>0</v>
      </c>
      <c r="AD91">
        <v>1</v>
      </c>
      <c r="AE91">
        <v>0</v>
      </c>
      <c r="AF91" t="s">
        <v>17</v>
      </c>
      <c r="AG91">
        <v>2.5000000000000001E-2</v>
      </c>
      <c r="AH91">
        <v>2</v>
      </c>
      <c r="AI91">
        <v>39612786</v>
      </c>
      <c r="AJ91">
        <v>87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ROW(Source!A60)</f>
        <v>60</v>
      </c>
      <c r="B92">
        <v>39612807</v>
      </c>
      <c r="C92">
        <v>39612779</v>
      </c>
      <c r="D92">
        <v>39169973</v>
      </c>
      <c r="E92">
        <v>17</v>
      </c>
      <c r="F92">
        <v>1</v>
      </c>
      <c r="G92">
        <v>1</v>
      </c>
      <c r="H92">
        <v>3</v>
      </c>
      <c r="I92" t="s">
        <v>693</v>
      </c>
      <c r="J92" t="s">
        <v>3</v>
      </c>
      <c r="K92" t="s">
        <v>694</v>
      </c>
      <c r="L92">
        <v>1348</v>
      </c>
      <c r="N92">
        <v>1009</v>
      </c>
      <c r="O92" t="s">
        <v>104</v>
      </c>
      <c r="P92" t="s">
        <v>104</v>
      </c>
      <c r="Q92">
        <v>1000</v>
      </c>
      <c r="X92">
        <v>6.4999999999999997E-3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 t="s">
        <v>3</v>
      </c>
      <c r="AG92">
        <v>6.4999999999999997E-3</v>
      </c>
      <c r="AH92">
        <v>3</v>
      </c>
      <c r="AI92">
        <v>-1</v>
      </c>
      <c r="AJ92" t="s">
        <v>3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ROW(Source!A60)</f>
        <v>60</v>
      </c>
      <c r="B93">
        <v>39612808</v>
      </c>
      <c r="C93">
        <v>39612779</v>
      </c>
      <c r="D93">
        <v>36796092</v>
      </c>
      <c r="E93">
        <v>17</v>
      </c>
      <c r="F93">
        <v>1</v>
      </c>
      <c r="G93">
        <v>1</v>
      </c>
      <c r="H93">
        <v>3</v>
      </c>
      <c r="I93" t="s">
        <v>115</v>
      </c>
      <c r="J93" t="s">
        <v>3</v>
      </c>
      <c r="K93" t="s">
        <v>116</v>
      </c>
      <c r="L93">
        <v>1339</v>
      </c>
      <c r="N93">
        <v>1007</v>
      </c>
      <c r="O93" t="s">
        <v>28</v>
      </c>
      <c r="P93" t="s">
        <v>28</v>
      </c>
      <c r="Q93">
        <v>1</v>
      </c>
      <c r="X93">
        <v>0.19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 t="s">
        <v>3</v>
      </c>
      <c r="AG93">
        <v>0.19</v>
      </c>
      <c r="AH93">
        <v>2</v>
      </c>
      <c r="AI93">
        <v>39612787</v>
      </c>
      <c r="AJ93">
        <v>88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ROW(Source!A60)</f>
        <v>60</v>
      </c>
      <c r="B94">
        <v>39612809</v>
      </c>
      <c r="C94">
        <v>39612779</v>
      </c>
      <c r="D94">
        <v>36806545</v>
      </c>
      <c r="E94">
        <v>1</v>
      </c>
      <c r="F94">
        <v>1</v>
      </c>
      <c r="G94">
        <v>1</v>
      </c>
      <c r="H94">
        <v>3</v>
      </c>
      <c r="I94" t="s">
        <v>521</v>
      </c>
      <c r="J94" t="s">
        <v>522</v>
      </c>
      <c r="K94" t="s">
        <v>523</v>
      </c>
      <c r="L94">
        <v>1348</v>
      </c>
      <c r="N94">
        <v>1009</v>
      </c>
      <c r="O94" t="s">
        <v>104</v>
      </c>
      <c r="P94" t="s">
        <v>104</v>
      </c>
      <c r="Q94">
        <v>1000</v>
      </c>
      <c r="X94">
        <v>1.1999999999999999E-3</v>
      </c>
      <c r="Y94">
        <v>412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3</v>
      </c>
      <c r="AG94">
        <v>1.1999999999999999E-3</v>
      </c>
      <c r="AH94">
        <v>2</v>
      </c>
      <c r="AI94">
        <v>39612788</v>
      </c>
      <c r="AJ94">
        <v>90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ROW(Source!A60)</f>
        <v>60</v>
      </c>
      <c r="B95">
        <v>39612810</v>
      </c>
      <c r="C95">
        <v>39612779</v>
      </c>
      <c r="D95">
        <v>36807091</v>
      </c>
      <c r="E95">
        <v>1</v>
      </c>
      <c r="F95">
        <v>1</v>
      </c>
      <c r="G95">
        <v>1</v>
      </c>
      <c r="H95">
        <v>3</v>
      </c>
      <c r="I95" t="s">
        <v>532</v>
      </c>
      <c r="J95" t="s">
        <v>533</v>
      </c>
      <c r="K95" t="s">
        <v>534</v>
      </c>
      <c r="L95">
        <v>1339</v>
      </c>
      <c r="N95">
        <v>1007</v>
      </c>
      <c r="O95" t="s">
        <v>28</v>
      </c>
      <c r="P95" t="s">
        <v>28</v>
      </c>
      <c r="Q95">
        <v>1</v>
      </c>
      <c r="X95">
        <v>0.55000000000000004</v>
      </c>
      <c r="Y95">
        <v>545.6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3</v>
      </c>
      <c r="AG95">
        <v>0.55000000000000004</v>
      </c>
      <c r="AH95">
        <v>2</v>
      </c>
      <c r="AI95">
        <v>39612789</v>
      </c>
      <c r="AJ95">
        <v>91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ROW(Source!A60)</f>
        <v>60</v>
      </c>
      <c r="B96">
        <v>39612811</v>
      </c>
      <c r="C96">
        <v>39612779</v>
      </c>
      <c r="D96">
        <v>36807096</v>
      </c>
      <c r="E96">
        <v>1</v>
      </c>
      <c r="F96">
        <v>1</v>
      </c>
      <c r="G96">
        <v>1</v>
      </c>
      <c r="H96">
        <v>3</v>
      </c>
      <c r="I96" t="s">
        <v>524</v>
      </c>
      <c r="J96" t="s">
        <v>525</v>
      </c>
      <c r="K96" t="s">
        <v>526</v>
      </c>
      <c r="L96">
        <v>1339</v>
      </c>
      <c r="N96">
        <v>1007</v>
      </c>
      <c r="O96" t="s">
        <v>28</v>
      </c>
      <c r="P96" t="s">
        <v>28</v>
      </c>
      <c r="Q96">
        <v>1</v>
      </c>
      <c r="X96">
        <v>2.73</v>
      </c>
      <c r="Y96">
        <v>592.76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3</v>
      </c>
      <c r="AG96">
        <v>2.73</v>
      </c>
      <c r="AH96">
        <v>2</v>
      </c>
      <c r="AI96">
        <v>39612790</v>
      </c>
      <c r="AJ96">
        <v>92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ROW(Source!A60)</f>
        <v>60</v>
      </c>
      <c r="B97">
        <v>39612812</v>
      </c>
      <c r="C97">
        <v>39612779</v>
      </c>
      <c r="D97">
        <v>36797942</v>
      </c>
      <c r="E97">
        <v>17</v>
      </c>
      <c r="F97">
        <v>1</v>
      </c>
      <c r="G97">
        <v>1</v>
      </c>
      <c r="H97">
        <v>3</v>
      </c>
      <c r="I97" t="s">
        <v>83</v>
      </c>
      <c r="J97" t="s">
        <v>3</v>
      </c>
      <c r="K97" t="s">
        <v>84</v>
      </c>
      <c r="L97">
        <v>1339</v>
      </c>
      <c r="N97">
        <v>1007</v>
      </c>
      <c r="O97" t="s">
        <v>28</v>
      </c>
      <c r="P97" t="s">
        <v>28</v>
      </c>
      <c r="Q97">
        <v>1</v>
      </c>
      <c r="X97">
        <v>3.7999999999999999E-2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 t="s">
        <v>3</v>
      </c>
      <c r="AG97">
        <v>3.7999999999999999E-2</v>
      </c>
      <c r="AH97">
        <v>2</v>
      </c>
      <c r="AI97">
        <v>39612791</v>
      </c>
      <c r="AJ97">
        <v>93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ROW(Source!A60)</f>
        <v>60</v>
      </c>
      <c r="B98">
        <v>39612813</v>
      </c>
      <c r="C98">
        <v>39612779</v>
      </c>
      <c r="D98">
        <v>36807374</v>
      </c>
      <c r="E98">
        <v>1</v>
      </c>
      <c r="F98">
        <v>1</v>
      </c>
      <c r="G98">
        <v>1</v>
      </c>
      <c r="H98">
        <v>3</v>
      </c>
      <c r="I98" t="s">
        <v>535</v>
      </c>
      <c r="J98" t="s">
        <v>536</v>
      </c>
      <c r="K98" t="s">
        <v>537</v>
      </c>
      <c r="L98">
        <v>1339</v>
      </c>
      <c r="N98">
        <v>1007</v>
      </c>
      <c r="O98" t="s">
        <v>28</v>
      </c>
      <c r="P98" t="s">
        <v>28</v>
      </c>
      <c r="Q98">
        <v>1</v>
      </c>
      <c r="X98">
        <v>1.63</v>
      </c>
      <c r="Y98">
        <v>519.79999999999995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3</v>
      </c>
      <c r="AG98">
        <v>1.63</v>
      </c>
      <c r="AH98">
        <v>2</v>
      </c>
      <c r="AI98">
        <v>39612792</v>
      </c>
      <c r="AJ98">
        <v>95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ROW(Source!A60)</f>
        <v>60</v>
      </c>
      <c r="B99">
        <v>39612814</v>
      </c>
      <c r="C99">
        <v>39612779</v>
      </c>
      <c r="D99">
        <v>36796619</v>
      </c>
      <c r="E99">
        <v>17</v>
      </c>
      <c r="F99">
        <v>1</v>
      </c>
      <c r="G99">
        <v>1</v>
      </c>
      <c r="H99">
        <v>3</v>
      </c>
      <c r="I99" t="s">
        <v>126</v>
      </c>
      <c r="J99" t="s">
        <v>3</v>
      </c>
      <c r="K99" t="s">
        <v>127</v>
      </c>
      <c r="L99">
        <v>1356</v>
      </c>
      <c r="N99">
        <v>1010</v>
      </c>
      <c r="O99" t="s">
        <v>128</v>
      </c>
      <c r="P99" t="s">
        <v>128</v>
      </c>
      <c r="Q99">
        <v>1000</v>
      </c>
      <c r="X99">
        <v>2.93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 t="s">
        <v>3</v>
      </c>
      <c r="AG99">
        <v>2.93</v>
      </c>
      <c r="AH99">
        <v>2</v>
      </c>
      <c r="AI99">
        <v>39612793</v>
      </c>
      <c r="AJ99">
        <v>97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ROW(Source!A60)</f>
        <v>60</v>
      </c>
      <c r="B100">
        <v>39612815</v>
      </c>
      <c r="C100">
        <v>39612779</v>
      </c>
      <c r="D100">
        <v>36822565</v>
      </c>
      <c r="E100">
        <v>1</v>
      </c>
      <c r="F100">
        <v>1</v>
      </c>
      <c r="G100">
        <v>1</v>
      </c>
      <c r="H100">
        <v>3</v>
      </c>
      <c r="I100" t="s">
        <v>102</v>
      </c>
      <c r="J100" t="s">
        <v>105</v>
      </c>
      <c r="K100" t="s">
        <v>103</v>
      </c>
      <c r="L100">
        <v>1348</v>
      </c>
      <c r="N100">
        <v>1009</v>
      </c>
      <c r="O100" t="s">
        <v>104</v>
      </c>
      <c r="P100" t="s">
        <v>104</v>
      </c>
      <c r="Q100">
        <v>1000</v>
      </c>
      <c r="X100">
        <v>0</v>
      </c>
      <c r="Y100">
        <v>7571</v>
      </c>
      <c r="Z100">
        <v>0</v>
      </c>
      <c r="AA100">
        <v>0</v>
      </c>
      <c r="AB100">
        <v>0</v>
      </c>
      <c r="AC100">
        <v>1</v>
      </c>
      <c r="AD100">
        <v>0</v>
      </c>
      <c r="AE100">
        <v>0</v>
      </c>
      <c r="AF100" t="s">
        <v>3</v>
      </c>
      <c r="AG100">
        <v>0</v>
      </c>
      <c r="AH100">
        <v>2</v>
      </c>
      <c r="AI100">
        <v>39612794</v>
      </c>
      <c r="AJ100">
        <v>99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ROW(Source!A60)</f>
        <v>60</v>
      </c>
      <c r="B101">
        <v>39612816</v>
      </c>
      <c r="C101">
        <v>39612779</v>
      </c>
      <c r="D101">
        <v>39169932</v>
      </c>
      <c r="E101">
        <v>17</v>
      </c>
      <c r="F101">
        <v>1</v>
      </c>
      <c r="G101">
        <v>1</v>
      </c>
      <c r="H101">
        <v>3</v>
      </c>
      <c r="I101" t="s">
        <v>135</v>
      </c>
      <c r="J101" t="s">
        <v>3</v>
      </c>
      <c r="K101" t="s">
        <v>136</v>
      </c>
      <c r="L101">
        <v>1354</v>
      </c>
      <c r="N101">
        <v>1010</v>
      </c>
      <c r="O101" t="s">
        <v>99</v>
      </c>
      <c r="P101" t="s">
        <v>99</v>
      </c>
      <c r="Q101">
        <v>1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1</v>
      </c>
      <c r="AD101">
        <v>0</v>
      </c>
      <c r="AE101">
        <v>0</v>
      </c>
      <c r="AF101" t="s">
        <v>3</v>
      </c>
      <c r="AG101">
        <v>0</v>
      </c>
      <c r="AH101">
        <v>2</v>
      </c>
      <c r="AI101">
        <v>39612795</v>
      </c>
      <c r="AJ101">
        <v>100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ROW(Source!A61)</f>
        <v>61</v>
      </c>
      <c r="B102">
        <v>39612800</v>
      </c>
      <c r="C102">
        <v>39612779</v>
      </c>
      <c r="D102">
        <v>37072767</v>
      </c>
      <c r="E102">
        <v>1</v>
      </c>
      <c r="F102">
        <v>1</v>
      </c>
      <c r="G102">
        <v>1</v>
      </c>
      <c r="H102">
        <v>1</v>
      </c>
      <c r="I102" t="s">
        <v>530</v>
      </c>
      <c r="J102" t="s">
        <v>3</v>
      </c>
      <c r="K102" t="s">
        <v>531</v>
      </c>
      <c r="L102">
        <v>1191</v>
      </c>
      <c r="N102">
        <v>1013</v>
      </c>
      <c r="O102" t="s">
        <v>474</v>
      </c>
      <c r="P102" t="s">
        <v>474</v>
      </c>
      <c r="Q102">
        <v>1</v>
      </c>
      <c r="X102">
        <v>129.74</v>
      </c>
      <c r="Y102">
        <v>0</v>
      </c>
      <c r="Z102">
        <v>0</v>
      </c>
      <c r="AA102">
        <v>0</v>
      </c>
      <c r="AB102">
        <v>9.18</v>
      </c>
      <c r="AC102">
        <v>0</v>
      </c>
      <c r="AD102">
        <v>1</v>
      </c>
      <c r="AE102">
        <v>1</v>
      </c>
      <c r="AF102" t="s">
        <v>18</v>
      </c>
      <c r="AG102">
        <v>149.20099999999999</v>
      </c>
      <c r="AH102">
        <v>2</v>
      </c>
      <c r="AI102">
        <v>39612780</v>
      </c>
      <c r="AJ102">
        <v>102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ROW(Source!A61)</f>
        <v>61</v>
      </c>
      <c r="B103">
        <v>39612801</v>
      </c>
      <c r="C103">
        <v>39612779</v>
      </c>
      <c r="D103">
        <v>37064876</v>
      </c>
      <c r="E103">
        <v>1</v>
      </c>
      <c r="F103">
        <v>1</v>
      </c>
      <c r="G103">
        <v>1</v>
      </c>
      <c r="H103">
        <v>1</v>
      </c>
      <c r="I103" t="s">
        <v>479</v>
      </c>
      <c r="J103" t="s">
        <v>3</v>
      </c>
      <c r="K103" t="s">
        <v>480</v>
      </c>
      <c r="L103">
        <v>1191</v>
      </c>
      <c r="N103">
        <v>1013</v>
      </c>
      <c r="O103" t="s">
        <v>474</v>
      </c>
      <c r="P103" t="s">
        <v>474</v>
      </c>
      <c r="Q103">
        <v>1</v>
      </c>
      <c r="X103">
        <v>3.39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2</v>
      </c>
      <c r="AF103" t="s">
        <v>17</v>
      </c>
      <c r="AG103">
        <v>4.2374999999999998</v>
      </c>
      <c r="AH103">
        <v>2</v>
      </c>
      <c r="AI103">
        <v>39612781</v>
      </c>
      <c r="AJ103">
        <v>103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ROW(Source!A61)</f>
        <v>61</v>
      </c>
      <c r="B104">
        <v>39612802</v>
      </c>
      <c r="C104">
        <v>39612779</v>
      </c>
      <c r="D104">
        <v>36882159</v>
      </c>
      <c r="E104">
        <v>1</v>
      </c>
      <c r="F104">
        <v>1</v>
      </c>
      <c r="G104">
        <v>1</v>
      </c>
      <c r="H104">
        <v>2</v>
      </c>
      <c r="I104" t="s">
        <v>509</v>
      </c>
      <c r="J104" t="s">
        <v>510</v>
      </c>
      <c r="K104" t="s">
        <v>511</v>
      </c>
      <c r="L104">
        <v>1368</v>
      </c>
      <c r="N104">
        <v>1011</v>
      </c>
      <c r="O104" t="s">
        <v>484</v>
      </c>
      <c r="P104" t="s">
        <v>484</v>
      </c>
      <c r="Q104">
        <v>1</v>
      </c>
      <c r="X104">
        <v>2.38</v>
      </c>
      <c r="Y104">
        <v>0</v>
      </c>
      <c r="Z104">
        <v>111.99</v>
      </c>
      <c r="AA104">
        <v>13.5</v>
      </c>
      <c r="AB104">
        <v>0</v>
      </c>
      <c r="AC104">
        <v>0</v>
      </c>
      <c r="AD104">
        <v>1</v>
      </c>
      <c r="AE104">
        <v>0</v>
      </c>
      <c r="AF104" t="s">
        <v>17</v>
      </c>
      <c r="AG104">
        <v>2.9749999999999996</v>
      </c>
      <c r="AH104">
        <v>2</v>
      </c>
      <c r="AI104">
        <v>39612782</v>
      </c>
      <c r="AJ104">
        <v>104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ROW(Source!A61)</f>
        <v>61</v>
      </c>
      <c r="B105">
        <v>39612803</v>
      </c>
      <c r="C105">
        <v>39612779</v>
      </c>
      <c r="D105">
        <v>36882383</v>
      </c>
      <c r="E105">
        <v>1</v>
      </c>
      <c r="F105">
        <v>1</v>
      </c>
      <c r="G105">
        <v>1</v>
      </c>
      <c r="H105">
        <v>2</v>
      </c>
      <c r="I105" t="s">
        <v>512</v>
      </c>
      <c r="J105" t="s">
        <v>513</v>
      </c>
      <c r="K105" t="s">
        <v>514</v>
      </c>
      <c r="L105">
        <v>1368</v>
      </c>
      <c r="N105">
        <v>1011</v>
      </c>
      <c r="O105" t="s">
        <v>484</v>
      </c>
      <c r="P105" t="s">
        <v>484</v>
      </c>
      <c r="Q105">
        <v>1</v>
      </c>
      <c r="X105">
        <v>0.02</v>
      </c>
      <c r="Y105">
        <v>0</v>
      </c>
      <c r="Z105">
        <v>89.99</v>
      </c>
      <c r="AA105">
        <v>10.06</v>
      </c>
      <c r="AB105">
        <v>0</v>
      </c>
      <c r="AC105">
        <v>0</v>
      </c>
      <c r="AD105">
        <v>1</v>
      </c>
      <c r="AE105">
        <v>0</v>
      </c>
      <c r="AF105" t="s">
        <v>17</v>
      </c>
      <c r="AG105">
        <v>2.5000000000000001E-2</v>
      </c>
      <c r="AH105">
        <v>2</v>
      </c>
      <c r="AI105">
        <v>39612783</v>
      </c>
      <c r="AJ105">
        <v>105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ROW(Source!A61)</f>
        <v>61</v>
      </c>
      <c r="B106">
        <v>39612804</v>
      </c>
      <c r="C106">
        <v>39612779</v>
      </c>
      <c r="D106">
        <v>36882893</v>
      </c>
      <c r="E106">
        <v>1</v>
      </c>
      <c r="F106">
        <v>1</v>
      </c>
      <c r="G106">
        <v>1</v>
      </c>
      <c r="H106">
        <v>2</v>
      </c>
      <c r="I106" t="s">
        <v>515</v>
      </c>
      <c r="J106" t="s">
        <v>516</v>
      </c>
      <c r="K106" t="s">
        <v>517</v>
      </c>
      <c r="L106">
        <v>1368</v>
      </c>
      <c r="N106">
        <v>1011</v>
      </c>
      <c r="O106" t="s">
        <v>484</v>
      </c>
      <c r="P106" t="s">
        <v>484</v>
      </c>
      <c r="Q106">
        <v>1</v>
      </c>
      <c r="X106">
        <v>0.03</v>
      </c>
      <c r="Y106">
        <v>0</v>
      </c>
      <c r="Z106">
        <v>6.7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17</v>
      </c>
      <c r="AG106">
        <v>3.7499999999999999E-2</v>
      </c>
      <c r="AH106">
        <v>2</v>
      </c>
      <c r="AI106">
        <v>39612784</v>
      </c>
      <c r="AJ106">
        <v>106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ROW(Source!A61)</f>
        <v>61</v>
      </c>
      <c r="B107">
        <v>39612805</v>
      </c>
      <c r="C107">
        <v>39612779</v>
      </c>
      <c r="D107">
        <v>36883554</v>
      </c>
      <c r="E107">
        <v>1</v>
      </c>
      <c r="F107">
        <v>1</v>
      </c>
      <c r="G107">
        <v>1</v>
      </c>
      <c r="H107">
        <v>2</v>
      </c>
      <c r="I107" t="s">
        <v>504</v>
      </c>
      <c r="J107" t="s">
        <v>505</v>
      </c>
      <c r="K107" t="s">
        <v>506</v>
      </c>
      <c r="L107">
        <v>1368</v>
      </c>
      <c r="N107">
        <v>1011</v>
      </c>
      <c r="O107" t="s">
        <v>484</v>
      </c>
      <c r="P107" t="s">
        <v>484</v>
      </c>
      <c r="Q107">
        <v>1</v>
      </c>
      <c r="X107">
        <v>0.97</v>
      </c>
      <c r="Y107">
        <v>0</v>
      </c>
      <c r="Z107">
        <v>65.709999999999994</v>
      </c>
      <c r="AA107">
        <v>11.6</v>
      </c>
      <c r="AB107">
        <v>0</v>
      </c>
      <c r="AC107">
        <v>0</v>
      </c>
      <c r="AD107">
        <v>1</v>
      </c>
      <c r="AE107">
        <v>0</v>
      </c>
      <c r="AF107" t="s">
        <v>17</v>
      </c>
      <c r="AG107">
        <v>1.2124999999999999</v>
      </c>
      <c r="AH107">
        <v>2</v>
      </c>
      <c r="AI107">
        <v>39612785</v>
      </c>
      <c r="AJ107">
        <v>107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ROW(Source!A61)</f>
        <v>61</v>
      </c>
      <c r="B108">
        <v>39612806</v>
      </c>
      <c r="C108">
        <v>39612779</v>
      </c>
      <c r="D108">
        <v>36883682</v>
      </c>
      <c r="E108">
        <v>1</v>
      </c>
      <c r="F108">
        <v>1</v>
      </c>
      <c r="G108">
        <v>1</v>
      </c>
      <c r="H108">
        <v>2</v>
      </c>
      <c r="I108" t="s">
        <v>518</v>
      </c>
      <c r="J108" t="s">
        <v>519</v>
      </c>
      <c r="K108" t="s">
        <v>520</v>
      </c>
      <c r="L108">
        <v>1368</v>
      </c>
      <c r="N108">
        <v>1011</v>
      </c>
      <c r="O108" t="s">
        <v>484</v>
      </c>
      <c r="P108" t="s">
        <v>484</v>
      </c>
      <c r="Q108">
        <v>1</v>
      </c>
      <c r="X108">
        <v>0.02</v>
      </c>
      <c r="Y108">
        <v>0</v>
      </c>
      <c r="Z108">
        <v>27.11</v>
      </c>
      <c r="AA108">
        <v>11.6</v>
      </c>
      <c r="AB108">
        <v>0</v>
      </c>
      <c r="AC108">
        <v>0</v>
      </c>
      <c r="AD108">
        <v>1</v>
      </c>
      <c r="AE108">
        <v>0</v>
      </c>
      <c r="AF108" t="s">
        <v>17</v>
      </c>
      <c r="AG108">
        <v>2.5000000000000001E-2</v>
      </c>
      <c r="AH108">
        <v>2</v>
      </c>
      <c r="AI108">
        <v>39612786</v>
      </c>
      <c r="AJ108">
        <v>108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ROW(Source!A61)</f>
        <v>61</v>
      </c>
      <c r="B109">
        <v>39612807</v>
      </c>
      <c r="C109">
        <v>39612779</v>
      </c>
      <c r="D109">
        <v>39169973</v>
      </c>
      <c r="E109">
        <v>17</v>
      </c>
      <c r="F109">
        <v>1</v>
      </c>
      <c r="G109">
        <v>1</v>
      </c>
      <c r="H109">
        <v>3</v>
      </c>
      <c r="I109" t="s">
        <v>693</v>
      </c>
      <c r="J109" t="s">
        <v>3</v>
      </c>
      <c r="K109" t="s">
        <v>694</v>
      </c>
      <c r="L109">
        <v>1348</v>
      </c>
      <c r="N109">
        <v>1009</v>
      </c>
      <c r="O109" t="s">
        <v>104</v>
      </c>
      <c r="P109" t="s">
        <v>104</v>
      </c>
      <c r="Q109">
        <v>1000</v>
      </c>
      <c r="X109">
        <v>6.4999999999999997E-3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 t="s">
        <v>3</v>
      </c>
      <c r="AG109">
        <v>6.4999999999999997E-3</v>
      </c>
      <c r="AH109">
        <v>3</v>
      </c>
      <c r="AI109">
        <v>-1</v>
      </c>
      <c r="AJ109" t="s">
        <v>3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ROW(Source!A61)</f>
        <v>61</v>
      </c>
      <c r="B110">
        <v>39612808</v>
      </c>
      <c r="C110">
        <v>39612779</v>
      </c>
      <c r="D110">
        <v>36796092</v>
      </c>
      <c r="E110">
        <v>17</v>
      </c>
      <c r="F110">
        <v>1</v>
      </c>
      <c r="G110">
        <v>1</v>
      </c>
      <c r="H110">
        <v>3</v>
      </c>
      <c r="I110" t="s">
        <v>115</v>
      </c>
      <c r="J110" t="s">
        <v>3</v>
      </c>
      <c r="K110" t="s">
        <v>116</v>
      </c>
      <c r="L110">
        <v>1339</v>
      </c>
      <c r="N110">
        <v>1007</v>
      </c>
      <c r="O110" t="s">
        <v>28</v>
      </c>
      <c r="P110" t="s">
        <v>28</v>
      </c>
      <c r="Q110">
        <v>1</v>
      </c>
      <c r="X110">
        <v>0.19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 t="s">
        <v>3</v>
      </c>
      <c r="AG110">
        <v>0.19</v>
      </c>
      <c r="AH110">
        <v>2</v>
      </c>
      <c r="AI110">
        <v>39612787</v>
      </c>
      <c r="AJ110">
        <v>109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ROW(Source!A61)</f>
        <v>61</v>
      </c>
      <c r="B111">
        <v>39612809</v>
      </c>
      <c r="C111">
        <v>39612779</v>
      </c>
      <c r="D111">
        <v>36806545</v>
      </c>
      <c r="E111">
        <v>1</v>
      </c>
      <c r="F111">
        <v>1</v>
      </c>
      <c r="G111">
        <v>1</v>
      </c>
      <c r="H111">
        <v>3</v>
      </c>
      <c r="I111" t="s">
        <v>521</v>
      </c>
      <c r="J111" t="s">
        <v>522</v>
      </c>
      <c r="K111" t="s">
        <v>523</v>
      </c>
      <c r="L111">
        <v>1348</v>
      </c>
      <c r="N111">
        <v>1009</v>
      </c>
      <c r="O111" t="s">
        <v>104</v>
      </c>
      <c r="P111" t="s">
        <v>104</v>
      </c>
      <c r="Q111">
        <v>1000</v>
      </c>
      <c r="X111">
        <v>1.1999999999999999E-3</v>
      </c>
      <c r="Y111">
        <v>412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3</v>
      </c>
      <c r="AG111">
        <v>1.1999999999999999E-3</v>
      </c>
      <c r="AH111">
        <v>2</v>
      </c>
      <c r="AI111">
        <v>39612788</v>
      </c>
      <c r="AJ111">
        <v>111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ROW(Source!A61)</f>
        <v>61</v>
      </c>
      <c r="B112">
        <v>39612810</v>
      </c>
      <c r="C112">
        <v>39612779</v>
      </c>
      <c r="D112">
        <v>36807091</v>
      </c>
      <c r="E112">
        <v>1</v>
      </c>
      <c r="F112">
        <v>1</v>
      </c>
      <c r="G112">
        <v>1</v>
      </c>
      <c r="H112">
        <v>3</v>
      </c>
      <c r="I112" t="s">
        <v>532</v>
      </c>
      <c r="J112" t="s">
        <v>533</v>
      </c>
      <c r="K112" t="s">
        <v>534</v>
      </c>
      <c r="L112">
        <v>1339</v>
      </c>
      <c r="N112">
        <v>1007</v>
      </c>
      <c r="O112" t="s">
        <v>28</v>
      </c>
      <c r="P112" t="s">
        <v>28</v>
      </c>
      <c r="Q112">
        <v>1</v>
      </c>
      <c r="X112">
        <v>0.55000000000000004</v>
      </c>
      <c r="Y112">
        <v>545.6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3</v>
      </c>
      <c r="AG112">
        <v>0.55000000000000004</v>
      </c>
      <c r="AH112">
        <v>2</v>
      </c>
      <c r="AI112">
        <v>39612789</v>
      </c>
      <c r="AJ112">
        <v>112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ROW(Source!A61)</f>
        <v>61</v>
      </c>
      <c r="B113">
        <v>39612811</v>
      </c>
      <c r="C113">
        <v>39612779</v>
      </c>
      <c r="D113">
        <v>36807096</v>
      </c>
      <c r="E113">
        <v>1</v>
      </c>
      <c r="F113">
        <v>1</v>
      </c>
      <c r="G113">
        <v>1</v>
      </c>
      <c r="H113">
        <v>3</v>
      </c>
      <c r="I113" t="s">
        <v>524</v>
      </c>
      <c r="J113" t="s">
        <v>525</v>
      </c>
      <c r="K113" t="s">
        <v>526</v>
      </c>
      <c r="L113">
        <v>1339</v>
      </c>
      <c r="N113">
        <v>1007</v>
      </c>
      <c r="O113" t="s">
        <v>28</v>
      </c>
      <c r="P113" t="s">
        <v>28</v>
      </c>
      <c r="Q113">
        <v>1</v>
      </c>
      <c r="X113">
        <v>2.73</v>
      </c>
      <c r="Y113">
        <v>592.76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3</v>
      </c>
      <c r="AG113">
        <v>2.73</v>
      </c>
      <c r="AH113">
        <v>2</v>
      </c>
      <c r="AI113">
        <v>39612790</v>
      </c>
      <c r="AJ113">
        <v>113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ROW(Source!A61)</f>
        <v>61</v>
      </c>
      <c r="B114">
        <v>39612812</v>
      </c>
      <c r="C114">
        <v>39612779</v>
      </c>
      <c r="D114">
        <v>36797942</v>
      </c>
      <c r="E114">
        <v>17</v>
      </c>
      <c r="F114">
        <v>1</v>
      </c>
      <c r="G114">
        <v>1</v>
      </c>
      <c r="H114">
        <v>3</v>
      </c>
      <c r="I114" t="s">
        <v>83</v>
      </c>
      <c r="J114" t="s">
        <v>3</v>
      </c>
      <c r="K114" t="s">
        <v>84</v>
      </c>
      <c r="L114">
        <v>1339</v>
      </c>
      <c r="N114">
        <v>1007</v>
      </c>
      <c r="O114" t="s">
        <v>28</v>
      </c>
      <c r="P114" t="s">
        <v>28</v>
      </c>
      <c r="Q114">
        <v>1</v>
      </c>
      <c r="X114">
        <v>3.7999999999999999E-2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 t="s">
        <v>3</v>
      </c>
      <c r="AG114">
        <v>3.7999999999999999E-2</v>
      </c>
      <c r="AH114">
        <v>2</v>
      </c>
      <c r="AI114">
        <v>39612791</v>
      </c>
      <c r="AJ114">
        <v>114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ROW(Source!A61)</f>
        <v>61</v>
      </c>
      <c r="B115">
        <v>39612813</v>
      </c>
      <c r="C115">
        <v>39612779</v>
      </c>
      <c r="D115">
        <v>36807374</v>
      </c>
      <c r="E115">
        <v>1</v>
      </c>
      <c r="F115">
        <v>1</v>
      </c>
      <c r="G115">
        <v>1</v>
      </c>
      <c r="H115">
        <v>3</v>
      </c>
      <c r="I115" t="s">
        <v>535</v>
      </c>
      <c r="J115" t="s">
        <v>536</v>
      </c>
      <c r="K115" t="s">
        <v>537</v>
      </c>
      <c r="L115">
        <v>1339</v>
      </c>
      <c r="N115">
        <v>1007</v>
      </c>
      <c r="O115" t="s">
        <v>28</v>
      </c>
      <c r="P115" t="s">
        <v>28</v>
      </c>
      <c r="Q115">
        <v>1</v>
      </c>
      <c r="X115">
        <v>1.63</v>
      </c>
      <c r="Y115">
        <v>519.79999999999995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3</v>
      </c>
      <c r="AG115">
        <v>1.63</v>
      </c>
      <c r="AH115">
        <v>2</v>
      </c>
      <c r="AI115">
        <v>39612792</v>
      </c>
      <c r="AJ115">
        <v>116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ROW(Source!A61)</f>
        <v>61</v>
      </c>
      <c r="B116">
        <v>39612814</v>
      </c>
      <c r="C116">
        <v>39612779</v>
      </c>
      <c r="D116">
        <v>36796619</v>
      </c>
      <c r="E116">
        <v>17</v>
      </c>
      <c r="F116">
        <v>1</v>
      </c>
      <c r="G116">
        <v>1</v>
      </c>
      <c r="H116">
        <v>3</v>
      </c>
      <c r="I116" t="s">
        <v>126</v>
      </c>
      <c r="J116" t="s">
        <v>3</v>
      </c>
      <c r="K116" t="s">
        <v>127</v>
      </c>
      <c r="L116">
        <v>1356</v>
      </c>
      <c r="N116">
        <v>1010</v>
      </c>
      <c r="O116" t="s">
        <v>128</v>
      </c>
      <c r="P116" t="s">
        <v>128</v>
      </c>
      <c r="Q116">
        <v>1000</v>
      </c>
      <c r="X116">
        <v>2.93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 t="s">
        <v>3</v>
      </c>
      <c r="AG116">
        <v>2.93</v>
      </c>
      <c r="AH116">
        <v>2</v>
      </c>
      <c r="AI116">
        <v>39612793</v>
      </c>
      <c r="AJ116">
        <v>118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ROW(Source!A61)</f>
        <v>61</v>
      </c>
      <c r="B117">
        <v>39612815</v>
      </c>
      <c r="C117">
        <v>39612779</v>
      </c>
      <c r="D117">
        <v>36822565</v>
      </c>
      <c r="E117">
        <v>1</v>
      </c>
      <c r="F117">
        <v>1</v>
      </c>
      <c r="G117">
        <v>1</v>
      </c>
      <c r="H117">
        <v>3</v>
      </c>
      <c r="I117" t="s">
        <v>102</v>
      </c>
      <c r="J117" t="s">
        <v>105</v>
      </c>
      <c r="K117" t="s">
        <v>103</v>
      </c>
      <c r="L117">
        <v>1348</v>
      </c>
      <c r="N117">
        <v>1009</v>
      </c>
      <c r="O117" t="s">
        <v>104</v>
      </c>
      <c r="P117" t="s">
        <v>104</v>
      </c>
      <c r="Q117">
        <v>1000</v>
      </c>
      <c r="X117">
        <v>0</v>
      </c>
      <c r="Y117">
        <v>7571</v>
      </c>
      <c r="Z117">
        <v>0</v>
      </c>
      <c r="AA117">
        <v>0</v>
      </c>
      <c r="AB117">
        <v>0</v>
      </c>
      <c r="AC117">
        <v>1</v>
      </c>
      <c r="AD117">
        <v>0</v>
      </c>
      <c r="AE117">
        <v>0</v>
      </c>
      <c r="AF117" t="s">
        <v>3</v>
      </c>
      <c r="AG117">
        <v>0</v>
      </c>
      <c r="AH117">
        <v>2</v>
      </c>
      <c r="AI117">
        <v>39612794</v>
      </c>
      <c r="AJ117">
        <v>120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ROW(Source!A61)</f>
        <v>61</v>
      </c>
      <c r="B118">
        <v>39612816</v>
      </c>
      <c r="C118">
        <v>39612779</v>
      </c>
      <c r="D118">
        <v>39169932</v>
      </c>
      <c r="E118">
        <v>17</v>
      </c>
      <c r="F118">
        <v>1</v>
      </c>
      <c r="G118">
        <v>1</v>
      </c>
      <c r="H118">
        <v>3</v>
      </c>
      <c r="I118" t="s">
        <v>135</v>
      </c>
      <c r="J118" t="s">
        <v>3</v>
      </c>
      <c r="K118" t="s">
        <v>136</v>
      </c>
      <c r="L118">
        <v>1354</v>
      </c>
      <c r="N118">
        <v>1010</v>
      </c>
      <c r="O118" t="s">
        <v>99</v>
      </c>
      <c r="P118" t="s">
        <v>99</v>
      </c>
      <c r="Q118">
        <v>1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1</v>
      </c>
      <c r="AD118">
        <v>0</v>
      </c>
      <c r="AE118">
        <v>0</v>
      </c>
      <c r="AF118" t="s">
        <v>3</v>
      </c>
      <c r="AG118">
        <v>0</v>
      </c>
      <c r="AH118">
        <v>2</v>
      </c>
      <c r="AI118">
        <v>39612795</v>
      </c>
      <c r="AJ118">
        <v>121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ROW(Source!A82)</f>
        <v>82</v>
      </c>
      <c r="B119">
        <v>39612847</v>
      </c>
      <c r="C119">
        <v>39612826</v>
      </c>
      <c r="D119">
        <v>37072767</v>
      </c>
      <c r="E119">
        <v>1</v>
      </c>
      <c r="F119">
        <v>1</v>
      </c>
      <c r="G119">
        <v>1</v>
      </c>
      <c r="H119">
        <v>1</v>
      </c>
      <c r="I119" t="s">
        <v>530</v>
      </c>
      <c r="J119" t="s">
        <v>3</v>
      </c>
      <c r="K119" t="s">
        <v>531</v>
      </c>
      <c r="L119">
        <v>1191</v>
      </c>
      <c r="N119">
        <v>1013</v>
      </c>
      <c r="O119" t="s">
        <v>474</v>
      </c>
      <c r="P119" t="s">
        <v>474</v>
      </c>
      <c r="Q119">
        <v>1</v>
      </c>
      <c r="X119">
        <v>263.24</v>
      </c>
      <c r="Y119">
        <v>0</v>
      </c>
      <c r="Z119">
        <v>0</v>
      </c>
      <c r="AA119">
        <v>0</v>
      </c>
      <c r="AB119">
        <v>9.18</v>
      </c>
      <c r="AC119">
        <v>0</v>
      </c>
      <c r="AD119">
        <v>1</v>
      </c>
      <c r="AE119">
        <v>1</v>
      </c>
      <c r="AF119" t="s">
        <v>18</v>
      </c>
      <c r="AG119">
        <v>302.726</v>
      </c>
      <c r="AH119">
        <v>2</v>
      </c>
      <c r="AI119">
        <v>39612827</v>
      </c>
      <c r="AJ119">
        <v>123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ROW(Source!A82)</f>
        <v>82</v>
      </c>
      <c r="B120">
        <v>39612848</v>
      </c>
      <c r="C120">
        <v>39612826</v>
      </c>
      <c r="D120">
        <v>37064876</v>
      </c>
      <c r="E120">
        <v>1</v>
      </c>
      <c r="F120">
        <v>1</v>
      </c>
      <c r="G120">
        <v>1</v>
      </c>
      <c r="H120">
        <v>1</v>
      </c>
      <c r="I120" t="s">
        <v>479</v>
      </c>
      <c r="J120" t="s">
        <v>3</v>
      </c>
      <c r="K120" t="s">
        <v>480</v>
      </c>
      <c r="L120">
        <v>1191</v>
      </c>
      <c r="N120">
        <v>1013</v>
      </c>
      <c r="O120" t="s">
        <v>474</v>
      </c>
      <c r="P120" t="s">
        <v>474</v>
      </c>
      <c r="Q120">
        <v>1</v>
      </c>
      <c r="X120">
        <v>3.36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2</v>
      </c>
      <c r="AF120" t="s">
        <v>17</v>
      </c>
      <c r="AG120">
        <v>4.2</v>
      </c>
      <c r="AH120">
        <v>2</v>
      </c>
      <c r="AI120">
        <v>39612828</v>
      </c>
      <c r="AJ120">
        <v>124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ROW(Source!A82)</f>
        <v>82</v>
      </c>
      <c r="B121">
        <v>39612849</v>
      </c>
      <c r="C121">
        <v>39612826</v>
      </c>
      <c r="D121">
        <v>36882159</v>
      </c>
      <c r="E121">
        <v>1</v>
      </c>
      <c r="F121">
        <v>1</v>
      </c>
      <c r="G121">
        <v>1</v>
      </c>
      <c r="H121">
        <v>2</v>
      </c>
      <c r="I121" t="s">
        <v>509</v>
      </c>
      <c r="J121" t="s">
        <v>510</v>
      </c>
      <c r="K121" t="s">
        <v>511</v>
      </c>
      <c r="L121">
        <v>1368</v>
      </c>
      <c r="N121">
        <v>1011</v>
      </c>
      <c r="O121" t="s">
        <v>484</v>
      </c>
      <c r="P121" t="s">
        <v>484</v>
      </c>
      <c r="Q121">
        <v>1</v>
      </c>
      <c r="X121">
        <v>2.5099999999999998</v>
      </c>
      <c r="Y121">
        <v>0</v>
      </c>
      <c r="Z121">
        <v>111.99</v>
      </c>
      <c r="AA121">
        <v>13.5</v>
      </c>
      <c r="AB121">
        <v>0</v>
      </c>
      <c r="AC121">
        <v>0</v>
      </c>
      <c r="AD121">
        <v>1</v>
      </c>
      <c r="AE121">
        <v>0</v>
      </c>
      <c r="AF121" t="s">
        <v>17</v>
      </c>
      <c r="AG121">
        <v>3.1374999999999997</v>
      </c>
      <c r="AH121">
        <v>2</v>
      </c>
      <c r="AI121">
        <v>39612829</v>
      </c>
      <c r="AJ121">
        <v>125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ROW(Source!A82)</f>
        <v>82</v>
      </c>
      <c r="B122">
        <v>39612850</v>
      </c>
      <c r="C122">
        <v>39612826</v>
      </c>
      <c r="D122">
        <v>36882383</v>
      </c>
      <c r="E122">
        <v>1</v>
      </c>
      <c r="F122">
        <v>1</v>
      </c>
      <c r="G122">
        <v>1</v>
      </c>
      <c r="H122">
        <v>2</v>
      </c>
      <c r="I122" t="s">
        <v>512</v>
      </c>
      <c r="J122" t="s">
        <v>513</v>
      </c>
      <c r="K122" t="s">
        <v>514</v>
      </c>
      <c r="L122">
        <v>1368</v>
      </c>
      <c r="N122">
        <v>1011</v>
      </c>
      <c r="O122" t="s">
        <v>484</v>
      </c>
      <c r="P122" t="s">
        <v>484</v>
      </c>
      <c r="Q122">
        <v>1</v>
      </c>
      <c r="X122">
        <v>0.01</v>
      </c>
      <c r="Y122">
        <v>0</v>
      </c>
      <c r="Z122">
        <v>89.99</v>
      </c>
      <c r="AA122">
        <v>10.06</v>
      </c>
      <c r="AB122">
        <v>0</v>
      </c>
      <c r="AC122">
        <v>0</v>
      </c>
      <c r="AD122">
        <v>1</v>
      </c>
      <c r="AE122">
        <v>0</v>
      </c>
      <c r="AF122" t="s">
        <v>17</v>
      </c>
      <c r="AG122">
        <v>1.2500000000000001E-2</v>
      </c>
      <c r="AH122">
        <v>2</v>
      </c>
      <c r="AI122">
        <v>39612830</v>
      </c>
      <c r="AJ122">
        <v>126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ROW(Source!A82)</f>
        <v>82</v>
      </c>
      <c r="B123">
        <v>39612851</v>
      </c>
      <c r="C123">
        <v>39612826</v>
      </c>
      <c r="D123">
        <v>36882893</v>
      </c>
      <c r="E123">
        <v>1</v>
      </c>
      <c r="F123">
        <v>1</v>
      </c>
      <c r="G123">
        <v>1</v>
      </c>
      <c r="H123">
        <v>2</v>
      </c>
      <c r="I123" t="s">
        <v>515</v>
      </c>
      <c r="J123" t="s">
        <v>516</v>
      </c>
      <c r="K123" t="s">
        <v>517</v>
      </c>
      <c r="L123">
        <v>1368</v>
      </c>
      <c r="N123">
        <v>1011</v>
      </c>
      <c r="O123" t="s">
        <v>484</v>
      </c>
      <c r="P123" t="s">
        <v>484</v>
      </c>
      <c r="Q123">
        <v>1</v>
      </c>
      <c r="X123">
        <v>0.02</v>
      </c>
      <c r="Y123">
        <v>0</v>
      </c>
      <c r="Z123">
        <v>6.7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17</v>
      </c>
      <c r="AG123">
        <v>2.5000000000000001E-2</v>
      </c>
      <c r="AH123">
        <v>2</v>
      </c>
      <c r="AI123">
        <v>39612831</v>
      </c>
      <c r="AJ123">
        <v>127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ROW(Source!A82)</f>
        <v>82</v>
      </c>
      <c r="B124">
        <v>39612852</v>
      </c>
      <c r="C124">
        <v>39612826</v>
      </c>
      <c r="D124">
        <v>36883554</v>
      </c>
      <c r="E124">
        <v>1</v>
      </c>
      <c r="F124">
        <v>1</v>
      </c>
      <c r="G124">
        <v>1</v>
      </c>
      <c r="H124">
        <v>2</v>
      </c>
      <c r="I124" t="s">
        <v>504</v>
      </c>
      <c r="J124" t="s">
        <v>505</v>
      </c>
      <c r="K124" t="s">
        <v>506</v>
      </c>
      <c r="L124">
        <v>1368</v>
      </c>
      <c r="N124">
        <v>1011</v>
      </c>
      <c r="O124" t="s">
        <v>484</v>
      </c>
      <c r="P124" t="s">
        <v>484</v>
      </c>
      <c r="Q124">
        <v>1</v>
      </c>
      <c r="X124">
        <v>0.83</v>
      </c>
      <c r="Y124">
        <v>0</v>
      </c>
      <c r="Z124">
        <v>65.709999999999994</v>
      </c>
      <c r="AA124">
        <v>11.6</v>
      </c>
      <c r="AB124">
        <v>0</v>
      </c>
      <c r="AC124">
        <v>0</v>
      </c>
      <c r="AD124">
        <v>1</v>
      </c>
      <c r="AE124">
        <v>0</v>
      </c>
      <c r="AF124" t="s">
        <v>17</v>
      </c>
      <c r="AG124">
        <v>1.0374999999999999</v>
      </c>
      <c r="AH124">
        <v>2</v>
      </c>
      <c r="AI124">
        <v>39612832</v>
      </c>
      <c r="AJ124">
        <v>128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ROW(Source!A82)</f>
        <v>82</v>
      </c>
      <c r="B125">
        <v>39612853</v>
      </c>
      <c r="C125">
        <v>39612826</v>
      </c>
      <c r="D125">
        <v>36883682</v>
      </c>
      <c r="E125">
        <v>1</v>
      </c>
      <c r="F125">
        <v>1</v>
      </c>
      <c r="G125">
        <v>1</v>
      </c>
      <c r="H125">
        <v>2</v>
      </c>
      <c r="I125" t="s">
        <v>518</v>
      </c>
      <c r="J125" t="s">
        <v>519</v>
      </c>
      <c r="K125" t="s">
        <v>520</v>
      </c>
      <c r="L125">
        <v>1368</v>
      </c>
      <c r="N125">
        <v>1011</v>
      </c>
      <c r="O125" t="s">
        <v>484</v>
      </c>
      <c r="P125" t="s">
        <v>484</v>
      </c>
      <c r="Q125">
        <v>1</v>
      </c>
      <c r="X125">
        <v>0.01</v>
      </c>
      <c r="Y125">
        <v>0</v>
      </c>
      <c r="Z125">
        <v>27.11</v>
      </c>
      <c r="AA125">
        <v>11.6</v>
      </c>
      <c r="AB125">
        <v>0</v>
      </c>
      <c r="AC125">
        <v>0</v>
      </c>
      <c r="AD125">
        <v>1</v>
      </c>
      <c r="AE125">
        <v>0</v>
      </c>
      <c r="AF125" t="s">
        <v>17</v>
      </c>
      <c r="AG125">
        <v>1.2500000000000001E-2</v>
      </c>
      <c r="AH125">
        <v>2</v>
      </c>
      <c r="AI125">
        <v>39612833</v>
      </c>
      <c r="AJ125">
        <v>129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ROW(Source!A82)</f>
        <v>82</v>
      </c>
      <c r="B126">
        <v>39612854</v>
      </c>
      <c r="C126">
        <v>39612826</v>
      </c>
      <c r="D126">
        <v>36804729</v>
      </c>
      <c r="E126">
        <v>1</v>
      </c>
      <c r="F126">
        <v>1</v>
      </c>
      <c r="G126">
        <v>1</v>
      </c>
      <c r="H126">
        <v>3</v>
      </c>
      <c r="I126" t="s">
        <v>538</v>
      </c>
      <c r="J126" t="s">
        <v>539</v>
      </c>
      <c r="K126" t="s">
        <v>540</v>
      </c>
      <c r="L126">
        <v>1354</v>
      </c>
      <c r="N126">
        <v>1010</v>
      </c>
      <c r="O126" t="s">
        <v>99</v>
      </c>
      <c r="P126" t="s">
        <v>99</v>
      </c>
      <c r="Q126">
        <v>1</v>
      </c>
      <c r="X126">
        <v>10.4</v>
      </c>
      <c r="Y126">
        <v>6.55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3</v>
      </c>
      <c r="AG126">
        <v>10.4</v>
      </c>
      <c r="AH126">
        <v>2</v>
      </c>
      <c r="AI126">
        <v>39612834</v>
      </c>
      <c r="AJ126">
        <v>130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ROW(Source!A82)</f>
        <v>82</v>
      </c>
      <c r="B127">
        <v>39612855</v>
      </c>
      <c r="C127">
        <v>39612826</v>
      </c>
      <c r="D127">
        <v>39169973</v>
      </c>
      <c r="E127">
        <v>17</v>
      </c>
      <c r="F127">
        <v>1</v>
      </c>
      <c r="G127">
        <v>1</v>
      </c>
      <c r="H127">
        <v>3</v>
      </c>
      <c r="I127" t="s">
        <v>693</v>
      </c>
      <c r="J127" t="s">
        <v>3</v>
      </c>
      <c r="K127" t="s">
        <v>694</v>
      </c>
      <c r="L127">
        <v>1348</v>
      </c>
      <c r="N127">
        <v>1009</v>
      </c>
      <c r="O127" t="s">
        <v>104</v>
      </c>
      <c r="P127" t="s">
        <v>104</v>
      </c>
      <c r="Q127">
        <v>1000</v>
      </c>
      <c r="X127">
        <v>3.7000000000000002E-3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 t="s">
        <v>3</v>
      </c>
      <c r="AG127">
        <v>3.7000000000000002E-3</v>
      </c>
      <c r="AH127">
        <v>3</v>
      </c>
      <c r="AI127">
        <v>-1</v>
      </c>
      <c r="AJ127" t="s">
        <v>3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ROW(Source!A82)</f>
        <v>82</v>
      </c>
      <c r="B128">
        <v>39612856</v>
      </c>
      <c r="C128">
        <v>39612826</v>
      </c>
      <c r="D128">
        <v>36796092</v>
      </c>
      <c r="E128">
        <v>17</v>
      </c>
      <c r="F128">
        <v>1</v>
      </c>
      <c r="G128">
        <v>1</v>
      </c>
      <c r="H128">
        <v>3</v>
      </c>
      <c r="I128" t="s">
        <v>115</v>
      </c>
      <c r="J128" t="s">
        <v>3</v>
      </c>
      <c r="K128" t="s">
        <v>116</v>
      </c>
      <c r="L128">
        <v>1339</v>
      </c>
      <c r="N128">
        <v>1007</v>
      </c>
      <c r="O128" t="s">
        <v>28</v>
      </c>
      <c r="P128" t="s">
        <v>28</v>
      </c>
      <c r="Q128">
        <v>1</v>
      </c>
      <c r="X128">
        <v>0.11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 t="s">
        <v>3</v>
      </c>
      <c r="AG128">
        <v>0.11</v>
      </c>
      <c r="AH128">
        <v>2</v>
      </c>
      <c r="AI128">
        <v>39612835</v>
      </c>
      <c r="AJ128">
        <v>131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ROW(Source!A82)</f>
        <v>82</v>
      </c>
      <c r="B129">
        <v>39612857</v>
      </c>
      <c r="C129">
        <v>39612826</v>
      </c>
      <c r="D129">
        <v>36806545</v>
      </c>
      <c r="E129">
        <v>1</v>
      </c>
      <c r="F129">
        <v>1</v>
      </c>
      <c r="G129">
        <v>1</v>
      </c>
      <c r="H129">
        <v>3</v>
      </c>
      <c r="I129" t="s">
        <v>521</v>
      </c>
      <c r="J129" t="s">
        <v>522</v>
      </c>
      <c r="K129" t="s">
        <v>523</v>
      </c>
      <c r="L129">
        <v>1348</v>
      </c>
      <c r="N129">
        <v>1009</v>
      </c>
      <c r="O129" t="s">
        <v>104</v>
      </c>
      <c r="P129" t="s">
        <v>104</v>
      </c>
      <c r="Q129">
        <v>1000</v>
      </c>
      <c r="X129">
        <v>4.0000000000000002E-4</v>
      </c>
      <c r="Y129">
        <v>412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3</v>
      </c>
      <c r="AG129">
        <v>4.0000000000000002E-4</v>
      </c>
      <c r="AH129">
        <v>2</v>
      </c>
      <c r="AI129">
        <v>39612836</v>
      </c>
      <c r="AJ129">
        <v>133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ROW(Source!A82)</f>
        <v>82</v>
      </c>
      <c r="B130">
        <v>39612858</v>
      </c>
      <c r="C130">
        <v>39612826</v>
      </c>
      <c r="D130">
        <v>36807091</v>
      </c>
      <c r="E130">
        <v>1</v>
      </c>
      <c r="F130">
        <v>1</v>
      </c>
      <c r="G130">
        <v>1</v>
      </c>
      <c r="H130">
        <v>3</v>
      </c>
      <c r="I130" t="s">
        <v>532</v>
      </c>
      <c r="J130" t="s">
        <v>533</v>
      </c>
      <c r="K130" t="s">
        <v>534</v>
      </c>
      <c r="L130">
        <v>1339</v>
      </c>
      <c r="N130">
        <v>1007</v>
      </c>
      <c r="O130" t="s">
        <v>28</v>
      </c>
      <c r="P130" t="s">
        <v>28</v>
      </c>
      <c r="Q130">
        <v>1</v>
      </c>
      <c r="X130">
        <v>1.1399999999999999</v>
      </c>
      <c r="Y130">
        <v>545.6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3</v>
      </c>
      <c r="AG130">
        <v>1.1399999999999999</v>
      </c>
      <c r="AH130">
        <v>2</v>
      </c>
      <c r="AI130">
        <v>39612837</v>
      </c>
      <c r="AJ130">
        <v>134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ROW(Source!A82)</f>
        <v>82</v>
      </c>
      <c r="B131">
        <v>39612859</v>
      </c>
      <c r="C131">
        <v>39612826</v>
      </c>
      <c r="D131">
        <v>36807096</v>
      </c>
      <c r="E131">
        <v>1</v>
      </c>
      <c r="F131">
        <v>1</v>
      </c>
      <c r="G131">
        <v>1</v>
      </c>
      <c r="H131">
        <v>3</v>
      </c>
      <c r="I131" t="s">
        <v>524</v>
      </c>
      <c r="J131" t="s">
        <v>525</v>
      </c>
      <c r="K131" t="s">
        <v>526</v>
      </c>
      <c r="L131">
        <v>1339</v>
      </c>
      <c r="N131">
        <v>1007</v>
      </c>
      <c r="O131" t="s">
        <v>28</v>
      </c>
      <c r="P131" t="s">
        <v>28</v>
      </c>
      <c r="Q131">
        <v>1</v>
      </c>
      <c r="X131">
        <v>1.24</v>
      </c>
      <c r="Y131">
        <v>592.76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3</v>
      </c>
      <c r="AG131">
        <v>1.24</v>
      </c>
      <c r="AH131">
        <v>2</v>
      </c>
      <c r="AI131">
        <v>39612838</v>
      </c>
      <c r="AJ131">
        <v>135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ROW(Source!A82)</f>
        <v>82</v>
      </c>
      <c r="B132">
        <v>39612860</v>
      </c>
      <c r="C132">
        <v>39612826</v>
      </c>
      <c r="D132">
        <v>36797942</v>
      </c>
      <c r="E132">
        <v>17</v>
      </c>
      <c r="F132">
        <v>1</v>
      </c>
      <c r="G132">
        <v>1</v>
      </c>
      <c r="H132">
        <v>3</v>
      </c>
      <c r="I132" t="s">
        <v>83</v>
      </c>
      <c r="J132" t="s">
        <v>3</v>
      </c>
      <c r="K132" t="s">
        <v>84</v>
      </c>
      <c r="L132">
        <v>1339</v>
      </c>
      <c r="N132">
        <v>1007</v>
      </c>
      <c r="O132" t="s">
        <v>28</v>
      </c>
      <c r="P132" t="s">
        <v>28</v>
      </c>
      <c r="Q132">
        <v>1</v>
      </c>
      <c r="X132">
        <v>0.05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 t="s">
        <v>3</v>
      </c>
      <c r="AG132">
        <v>0.05</v>
      </c>
      <c r="AH132">
        <v>2</v>
      </c>
      <c r="AI132">
        <v>39612839</v>
      </c>
      <c r="AJ132">
        <v>136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ROW(Source!A82)</f>
        <v>82</v>
      </c>
      <c r="B133">
        <v>39612861</v>
      </c>
      <c r="C133">
        <v>39612826</v>
      </c>
      <c r="D133">
        <v>36807374</v>
      </c>
      <c r="E133">
        <v>1</v>
      </c>
      <c r="F133">
        <v>1</v>
      </c>
      <c r="G133">
        <v>1</v>
      </c>
      <c r="H133">
        <v>3</v>
      </c>
      <c r="I133" t="s">
        <v>535</v>
      </c>
      <c r="J133" t="s">
        <v>536</v>
      </c>
      <c r="K133" t="s">
        <v>537</v>
      </c>
      <c r="L133">
        <v>1339</v>
      </c>
      <c r="N133">
        <v>1007</v>
      </c>
      <c r="O133" t="s">
        <v>28</v>
      </c>
      <c r="P133" t="s">
        <v>28</v>
      </c>
      <c r="Q133">
        <v>1</v>
      </c>
      <c r="X133">
        <v>1.9</v>
      </c>
      <c r="Y133">
        <v>519.79999999999995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3</v>
      </c>
      <c r="AG133">
        <v>1.9</v>
      </c>
      <c r="AH133">
        <v>2</v>
      </c>
      <c r="AI133">
        <v>39612840</v>
      </c>
      <c r="AJ133">
        <v>138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ROW(Source!A82)</f>
        <v>82</v>
      </c>
      <c r="B134">
        <v>39612862</v>
      </c>
      <c r="C134">
        <v>39612826</v>
      </c>
      <c r="D134">
        <v>36796619</v>
      </c>
      <c r="E134">
        <v>17</v>
      </c>
      <c r="F134">
        <v>1</v>
      </c>
      <c r="G134">
        <v>1</v>
      </c>
      <c r="H134">
        <v>3</v>
      </c>
      <c r="I134" t="s">
        <v>126</v>
      </c>
      <c r="J134" t="s">
        <v>3</v>
      </c>
      <c r="K134" t="s">
        <v>127</v>
      </c>
      <c r="L134">
        <v>1356</v>
      </c>
      <c r="N134">
        <v>1010</v>
      </c>
      <c r="O134" t="s">
        <v>128</v>
      </c>
      <c r="P134" t="s">
        <v>128</v>
      </c>
      <c r="Q134">
        <v>1000</v>
      </c>
      <c r="X134">
        <v>3.5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 t="s">
        <v>3</v>
      </c>
      <c r="AG134">
        <v>3.5</v>
      </c>
      <c r="AH134">
        <v>2</v>
      </c>
      <c r="AI134">
        <v>39612841</v>
      </c>
      <c r="AJ134">
        <v>140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ROW(Source!A82)</f>
        <v>82</v>
      </c>
      <c r="B135">
        <v>39612863</v>
      </c>
      <c r="C135">
        <v>39612826</v>
      </c>
      <c r="D135">
        <v>39169932</v>
      </c>
      <c r="E135">
        <v>17</v>
      </c>
      <c r="F135">
        <v>1</v>
      </c>
      <c r="G135">
        <v>1</v>
      </c>
      <c r="H135">
        <v>3</v>
      </c>
      <c r="I135" t="s">
        <v>135</v>
      </c>
      <c r="J135" t="s">
        <v>3</v>
      </c>
      <c r="K135" t="s">
        <v>136</v>
      </c>
      <c r="L135">
        <v>1354</v>
      </c>
      <c r="N135">
        <v>1010</v>
      </c>
      <c r="O135" t="s">
        <v>99</v>
      </c>
      <c r="P135" t="s">
        <v>99</v>
      </c>
      <c r="Q135">
        <v>1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1</v>
      </c>
      <c r="AD135">
        <v>0</v>
      </c>
      <c r="AE135">
        <v>0</v>
      </c>
      <c r="AF135" t="s">
        <v>3</v>
      </c>
      <c r="AG135">
        <v>0</v>
      </c>
      <c r="AH135">
        <v>2</v>
      </c>
      <c r="AI135">
        <v>39612842</v>
      </c>
      <c r="AJ135">
        <v>142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ROW(Source!A83)</f>
        <v>83</v>
      </c>
      <c r="B136">
        <v>39612847</v>
      </c>
      <c r="C136">
        <v>39612826</v>
      </c>
      <c r="D136">
        <v>37072767</v>
      </c>
      <c r="E136">
        <v>1</v>
      </c>
      <c r="F136">
        <v>1</v>
      </c>
      <c r="G136">
        <v>1</v>
      </c>
      <c r="H136">
        <v>1</v>
      </c>
      <c r="I136" t="s">
        <v>530</v>
      </c>
      <c r="J136" t="s">
        <v>3</v>
      </c>
      <c r="K136" t="s">
        <v>531</v>
      </c>
      <c r="L136">
        <v>1191</v>
      </c>
      <c r="N136">
        <v>1013</v>
      </c>
      <c r="O136" t="s">
        <v>474</v>
      </c>
      <c r="P136" t="s">
        <v>474</v>
      </c>
      <c r="Q136">
        <v>1</v>
      </c>
      <c r="X136">
        <v>263.24</v>
      </c>
      <c r="Y136">
        <v>0</v>
      </c>
      <c r="Z136">
        <v>0</v>
      </c>
      <c r="AA136">
        <v>0</v>
      </c>
      <c r="AB136">
        <v>9.18</v>
      </c>
      <c r="AC136">
        <v>0</v>
      </c>
      <c r="AD136">
        <v>1</v>
      </c>
      <c r="AE136">
        <v>1</v>
      </c>
      <c r="AF136" t="s">
        <v>18</v>
      </c>
      <c r="AG136">
        <v>302.726</v>
      </c>
      <c r="AH136">
        <v>2</v>
      </c>
      <c r="AI136">
        <v>39612827</v>
      </c>
      <c r="AJ136">
        <v>144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ROW(Source!A83)</f>
        <v>83</v>
      </c>
      <c r="B137">
        <v>39612848</v>
      </c>
      <c r="C137">
        <v>39612826</v>
      </c>
      <c r="D137">
        <v>37064876</v>
      </c>
      <c r="E137">
        <v>1</v>
      </c>
      <c r="F137">
        <v>1</v>
      </c>
      <c r="G137">
        <v>1</v>
      </c>
      <c r="H137">
        <v>1</v>
      </c>
      <c r="I137" t="s">
        <v>479</v>
      </c>
      <c r="J137" t="s">
        <v>3</v>
      </c>
      <c r="K137" t="s">
        <v>480</v>
      </c>
      <c r="L137">
        <v>1191</v>
      </c>
      <c r="N137">
        <v>1013</v>
      </c>
      <c r="O137" t="s">
        <v>474</v>
      </c>
      <c r="P137" t="s">
        <v>474</v>
      </c>
      <c r="Q137">
        <v>1</v>
      </c>
      <c r="X137">
        <v>3.36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2</v>
      </c>
      <c r="AF137" t="s">
        <v>17</v>
      </c>
      <c r="AG137">
        <v>4.2</v>
      </c>
      <c r="AH137">
        <v>2</v>
      </c>
      <c r="AI137">
        <v>39612828</v>
      </c>
      <c r="AJ137">
        <v>145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ROW(Source!A83)</f>
        <v>83</v>
      </c>
      <c r="B138">
        <v>39612849</v>
      </c>
      <c r="C138">
        <v>39612826</v>
      </c>
      <c r="D138">
        <v>36882159</v>
      </c>
      <c r="E138">
        <v>1</v>
      </c>
      <c r="F138">
        <v>1</v>
      </c>
      <c r="G138">
        <v>1</v>
      </c>
      <c r="H138">
        <v>2</v>
      </c>
      <c r="I138" t="s">
        <v>509</v>
      </c>
      <c r="J138" t="s">
        <v>510</v>
      </c>
      <c r="K138" t="s">
        <v>511</v>
      </c>
      <c r="L138">
        <v>1368</v>
      </c>
      <c r="N138">
        <v>1011</v>
      </c>
      <c r="O138" t="s">
        <v>484</v>
      </c>
      <c r="P138" t="s">
        <v>484</v>
      </c>
      <c r="Q138">
        <v>1</v>
      </c>
      <c r="X138">
        <v>2.5099999999999998</v>
      </c>
      <c r="Y138">
        <v>0</v>
      </c>
      <c r="Z138">
        <v>111.99</v>
      </c>
      <c r="AA138">
        <v>13.5</v>
      </c>
      <c r="AB138">
        <v>0</v>
      </c>
      <c r="AC138">
        <v>0</v>
      </c>
      <c r="AD138">
        <v>1</v>
      </c>
      <c r="AE138">
        <v>0</v>
      </c>
      <c r="AF138" t="s">
        <v>17</v>
      </c>
      <c r="AG138">
        <v>3.1374999999999997</v>
      </c>
      <c r="AH138">
        <v>2</v>
      </c>
      <c r="AI138">
        <v>39612829</v>
      </c>
      <c r="AJ138">
        <v>146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ROW(Source!A83)</f>
        <v>83</v>
      </c>
      <c r="B139">
        <v>39612850</v>
      </c>
      <c r="C139">
        <v>39612826</v>
      </c>
      <c r="D139">
        <v>36882383</v>
      </c>
      <c r="E139">
        <v>1</v>
      </c>
      <c r="F139">
        <v>1</v>
      </c>
      <c r="G139">
        <v>1</v>
      </c>
      <c r="H139">
        <v>2</v>
      </c>
      <c r="I139" t="s">
        <v>512</v>
      </c>
      <c r="J139" t="s">
        <v>513</v>
      </c>
      <c r="K139" t="s">
        <v>514</v>
      </c>
      <c r="L139">
        <v>1368</v>
      </c>
      <c r="N139">
        <v>1011</v>
      </c>
      <c r="O139" t="s">
        <v>484</v>
      </c>
      <c r="P139" t="s">
        <v>484</v>
      </c>
      <c r="Q139">
        <v>1</v>
      </c>
      <c r="X139">
        <v>0.01</v>
      </c>
      <c r="Y139">
        <v>0</v>
      </c>
      <c r="Z139">
        <v>89.99</v>
      </c>
      <c r="AA139">
        <v>10.06</v>
      </c>
      <c r="AB139">
        <v>0</v>
      </c>
      <c r="AC139">
        <v>0</v>
      </c>
      <c r="AD139">
        <v>1</v>
      </c>
      <c r="AE139">
        <v>0</v>
      </c>
      <c r="AF139" t="s">
        <v>17</v>
      </c>
      <c r="AG139">
        <v>1.2500000000000001E-2</v>
      </c>
      <c r="AH139">
        <v>2</v>
      </c>
      <c r="AI139">
        <v>39612830</v>
      </c>
      <c r="AJ139">
        <v>147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ROW(Source!A83)</f>
        <v>83</v>
      </c>
      <c r="B140">
        <v>39612851</v>
      </c>
      <c r="C140">
        <v>39612826</v>
      </c>
      <c r="D140">
        <v>36882893</v>
      </c>
      <c r="E140">
        <v>1</v>
      </c>
      <c r="F140">
        <v>1</v>
      </c>
      <c r="G140">
        <v>1</v>
      </c>
      <c r="H140">
        <v>2</v>
      </c>
      <c r="I140" t="s">
        <v>515</v>
      </c>
      <c r="J140" t="s">
        <v>516</v>
      </c>
      <c r="K140" t="s">
        <v>517</v>
      </c>
      <c r="L140">
        <v>1368</v>
      </c>
      <c r="N140">
        <v>1011</v>
      </c>
      <c r="O140" t="s">
        <v>484</v>
      </c>
      <c r="P140" t="s">
        <v>484</v>
      </c>
      <c r="Q140">
        <v>1</v>
      </c>
      <c r="X140">
        <v>0.02</v>
      </c>
      <c r="Y140">
        <v>0</v>
      </c>
      <c r="Z140">
        <v>6.7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17</v>
      </c>
      <c r="AG140">
        <v>2.5000000000000001E-2</v>
      </c>
      <c r="AH140">
        <v>2</v>
      </c>
      <c r="AI140">
        <v>39612831</v>
      </c>
      <c r="AJ140">
        <v>148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ROW(Source!A83)</f>
        <v>83</v>
      </c>
      <c r="B141">
        <v>39612852</v>
      </c>
      <c r="C141">
        <v>39612826</v>
      </c>
      <c r="D141">
        <v>36883554</v>
      </c>
      <c r="E141">
        <v>1</v>
      </c>
      <c r="F141">
        <v>1</v>
      </c>
      <c r="G141">
        <v>1</v>
      </c>
      <c r="H141">
        <v>2</v>
      </c>
      <c r="I141" t="s">
        <v>504</v>
      </c>
      <c r="J141" t="s">
        <v>505</v>
      </c>
      <c r="K141" t="s">
        <v>506</v>
      </c>
      <c r="L141">
        <v>1368</v>
      </c>
      <c r="N141">
        <v>1011</v>
      </c>
      <c r="O141" t="s">
        <v>484</v>
      </c>
      <c r="P141" t="s">
        <v>484</v>
      </c>
      <c r="Q141">
        <v>1</v>
      </c>
      <c r="X141">
        <v>0.83</v>
      </c>
      <c r="Y141">
        <v>0</v>
      </c>
      <c r="Z141">
        <v>65.709999999999994</v>
      </c>
      <c r="AA141">
        <v>11.6</v>
      </c>
      <c r="AB141">
        <v>0</v>
      </c>
      <c r="AC141">
        <v>0</v>
      </c>
      <c r="AD141">
        <v>1</v>
      </c>
      <c r="AE141">
        <v>0</v>
      </c>
      <c r="AF141" t="s">
        <v>17</v>
      </c>
      <c r="AG141">
        <v>1.0374999999999999</v>
      </c>
      <c r="AH141">
        <v>2</v>
      </c>
      <c r="AI141">
        <v>39612832</v>
      </c>
      <c r="AJ141">
        <v>149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ROW(Source!A83)</f>
        <v>83</v>
      </c>
      <c r="B142">
        <v>39612853</v>
      </c>
      <c r="C142">
        <v>39612826</v>
      </c>
      <c r="D142">
        <v>36883682</v>
      </c>
      <c r="E142">
        <v>1</v>
      </c>
      <c r="F142">
        <v>1</v>
      </c>
      <c r="G142">
        <v>1</v>
      </c>
      <c r="H142">
        <v>2</v>
      </c>
      <c r="I142" t="s">
        <v>518</v>
      </c>
      <c r="J142" t="s">
        <v>519</v>
      </c>
      <c r="K142" t="s">
        <v>520</v>
      </c>
      <c r="L142">
        <v>1368</v>
      </c>
      <c r="N142">
        <v>1011</v>
      </c>
      <c r="O142" t="s">
        <v>484</v>
      </c>
      <c r="P142" t="s">
        <v>484</v>
      </c>
      <c r="Q142">
        <v>1</v>
      </c>
      <c r="X142">
        <v>0.01</v>
      </c>
      <c r="Y142">
        <v>0</v>
      </c>
      <c r="Z142">
        <v>27.11</v>
      </c>
      <c r="AA142">
        <v>11.6</v>
      </c>
      <c r="AB142">
        <v>0</v>
      </c>
      <c r="AC142">
        <v>0</v>
      </c>
      <c r="AD142">
        <v>1</v>
      </c>
      <c r="AE142">
        <v>0</v>
      </c>
      <c r="AF142" t="s">
        <v>17</v>
      </c>
      <c r="AG142">
        <v>1.2500000000000001E-2</v>
      </c>
      <c r="AH142">
        <v>2</v>
      </c>
      <c r="AI142">
        <v>39612833</v>
      </c>
      <c r="AJ142">
        <v>150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ROW(Source!A83)</f>
        <v>83</v>
      </c>
      <c r="B143">
        <v>39612854</v>
      </c>
      <c r="C143">
        <v>39612826</v>
      </c>
      <c r="D143">
        <v>36804729</v>
      </c>
      <c r="E143">
        <v>1</v>
      </c>
      <c r="F143">
        <v>1</v>
      </c>
      <c r="G143">
        <v>1</v>
      </c>
      <c r="H143">
        <v>3</v>
      </c>
      <c r="I143" t="s">
        <v>538</v>
      </c>
      <c r="J143" t="s">
        <v>539</v>
      </c>
      <c r="K143" t="s">
        <v>540</v>
      </c>
      <c r="L143">
        <v>1354</v>
      </c>
      <c r="N143">
        <v>1010</v>
      </c>
      <c r="O143" t="s">
        <v>99</v>
      </c>
      <c r="P143" t="s">
        <v>99</v>
      </c>
      <c r="Q143">
        <v>1</v>
      </c>
      <c r="X143">
        <v>10.4</v>
      </c>
      <c r="Y143">
        <v>6.55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3</v>
      </c>
      <c r="AG143">
        <v>10.4</v>
      </c>
      <c r="AH143">
        <v>2</v>
      </c>
      <c r="AI143">
        <v>39612834</v>
      </c>
      <c r="AJ143">
        <v>151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ROW(Source!A83)</f>
        <v>83</v>
      </c>
      <c r="B144">
        <v>39612855</v>
      </c>
      <c r="C144">
        <v>39612826</v>
      </c>
      <c r="D144">
        <v>39169973</v>
      </c>
      <c r="E144">
        <v>17</v>
      </c>
      <c r="F144">
        <v>1</v>
      </c>
      <c r="G144">
        <v>1</v>
      </c>
      <c r="H144">
        <v>3</v>
      </c>
      <c r="I144" t="s">
        <v>693</v>
      </c>
      <c r="J144" t="s">
        <v>3</v>
      </c>
      <c r="K144" t="s">
        <v>694</v>
      </c>
      <c r="L144">
        <v>1348</v>
      </c>
      <c r="N144">
        <v>1009</v>
      </c>
      <c r="O144" t="s">
        <v>104</v>
      </c>
      <c r="P144" t="s">
        <v>104</v>
      </c>
      <c r="Q144">
        <v>1000</v>
      </c>
      <c r="X144">
        <v>3.7000000000000002E-3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 t="s">
        <v>3</v>
      </c>
      <c r="AG144">
        <v>3.7000000000000002E-3</v>
      </c>
      <c r="AH144">
        <v>3</v>
      </c>
      <c r="AI144">
        <v>-1</v>
      </c>
      <c r="AJ144" t="s">
        <v>3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ROW(Source!A83)</f>
        <v>83</v>
      </c>
      <c r="B145">
        <v>39612856</v>
      </c>
      <c r="C145">
        <v>39612826</v>
      </c>
      <c r="D145">
        <v>36796092</v>
      </c>
      <c r="E145">
        <v>17</v>
      </c>
      <c r="F145">
        <v>1</v>
      </c>
      <c r="G145">
        <v>1</v>
      </c>
      <c r="H145">
        <v>3</v>
      </c>
      <c r="I145" t="s">
        <v>115</v>
      </c>
      <c r="J145" t="s">
        <v>3</v>
      </c>
      <c r="K145" t="s">
        <v>116</v>
      </c>
      <c r="L145">
        <v>1339</v>
      </c>
      <c r="N145">
        <v>1007</v>
      </c>
      <c r="O145" t="s">
        <v>28</v>
      </c>
      <c r="P145" t="s">
        <v>28</v>
      </c>
      <c r="Q145">
        <v>1</v>
      </c>
      <c r="X145">
        <v>0.11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 t="s">
        <v>3</v>
      </c>
      <c r="AG145">
        <v>0.11</v>
      </c>
      <c r="AH145">
        <v>2</v>
      </c>
      <c r="AI145">
        <v>39612835</v>
      </c>
      <c r="AJ145">
        <v>152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ROW(Source!A83)</f>
        <v>83</v>
      </c>
      <c r="B146">
        <v>39612857</v>
      </c>
      <c r="C146">
        <v>39612826</v>
      </c>
      <c r="D146">
        <v>36806545</v>
      </c>
      <c r="E146">
        <v>1</v>
      </c>
      <c r="F146">
        <v>1</v>
      </c>
      <c r="G146">
        <v>1</v>
      </c>
      <c r="H146">
        <v>3</v>
      </c>
      <c r="I146" t="s">
        <v>521</v>
      </c>
      <c r="J146" t="s">
        <v>522</v>
      </c>
      <c r="K146" t="s">
        <v>523</v>
      </c>
      <c r="L146">
        <v>1348</v>
      </c>
      <c r="N146">
        <v>1009</v>
      </c>
      <c r="O146" t="s">
        <v>104</v>
      </c>
      <c r="P146" t="s">
        <v>104</v>
      </c>
      <c r="Q146">
        <v>1000</v>
      </c>
      <c r="X146">
        <v>4.0000000000000002E-4</v>
      </c>
      <c r="Y146">
        <v>412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3</v>
      </c>
      <c r="AG146">
        <v>4.0000000000000002E-4</v>
      </c>
      <c r="AH146">
        <v>2</v>
      </c>
      <c r="AI146">
        <v>39612836</v>
      </c>
      <c r="AJ146">
        <v>154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ROW(Source!A83)</f>
        <v>83</v>
      </c>
      <c r="B147">
        <v>39612858</v>
      </c>
      <c r="C147">
        <v>39612826</v>
      </c>
      <c r="D147">
        <v>36807091</v>
      </c>
      <c r="E147">
        <v>1</v>
      </c>
      <c r="F147">
        <v>1</v>
      </c>
      <c r="G147">
        <v>1</v>
      </c>
      <c r="H147">
        <v>3</v>
      </c>
      <c r="I147" t="s">
        <v>532</v>
      </c>
      <c r="J147" t="s">
        <v>533</v>
      </c>
      <c r="K147" t="s">
        <v>534</v>
      </c>
      <c r="L147">
        <v>1339</v>
      </c>
      <c r="N147">
        <v>1007</v>
      </c>
      <c r="O147" t="s">
        <v>28</v>
      </c>
      <c r="P147" t="s">
        <v>28</v>
      </c>
      <c r="Q147">
        <v>1</v>
      </c>
      <c r="X147">
        <v>1.1399999999999999</v>
      </c>
      <c r="Y147">
        <v>545.6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0</v>
      </c>
      <c r="AF147" t="s">
        <v>3</v>
      </c>
      <c r="AG147">
        <v>1.1399999999999999</v>
      </c>
      <c r="AH147">
        <v>2</v>
      </c>
      <c r="AI147">
        <v>39612837</v>
      </c>
      <c r="AJ147">
        <v>155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ROW(Source!A83)</f>
        <v>83</v>
      </c>
      <c r="B148">
        <v>39612859</v>
      </c>
      <c r="C148">
        <v>39612826</v>
      </c>
      <c r="D148">
        <v>36807096</v>
      </c>
      <c r="E148">
        <v>1</v>
      </c>
      <c r="F148">
        <v>1</v>
      </c>
      <c r="G148">
        <v>1</v>
      </c>
      <c r="H148">
        <v>3</v>
      </c>
      <c r="I148" t="s">
        <v>524</v>
      </c>
      <c r="J148" t="s">
        <v>525</v>
      </c>
      <c r="K148" t="s">
        <v>526</v>
      </c>
      <c r="L148">
        <v>1339</v>
      </c>
      <c r="N148">
        <v>1007</v>
      </c>
      <c r="O148" t="s">
        <v>28</v>
      </c>
      <c r="P148" t="s">
        <v>28</v>
      </c>
      <c r="Q148">
        <v>1</v>
      </c>
      <c r="X148">
        <v>1.24</v>
      </c>
      <c r="Y148">
        <v>592.76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0</v>
      </c>
      <c r="AF148" t="s">
        <v>3</v>
      </c>
      <c r="AG148">
        <v>1.24</v>
      </c>
      <c r="AH148">
        <v>2</v>
      </c>
      <c r="AI148">
        <v>39612838</v>
      </c>
      <c r="AJ148">
        <v>156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ROW(Source!A83)</f>
        <v>83</v>
      </c>
      <c r="B149">
        <v>39612860</v>
      </c>
      <c r="C149">
        <v>39612826</v>
      </c>
      <c r="D149">
        <v>36797942</v>
      </c>
      <c r="E149">
        <v>17</v>
      </c>
      <c r="F149">
        <v>1</v>
      </c>
      <c r="G149">
        <v>1</v>
      </c>
      <c r="H149">
        <v>3</v>
      </c>
      <c r="I149" t="s">
        <v>83</v>
      </c>
      <c r="J149" t="s">
        <v>3</v>
      </c>
      <c r="K149" t="s">
        <v>84</v>
      </c>
      <c r="L149">
        <v>1339</v>
      </c>
      <c r="N149">
        <v>1007</v>
      </c>
      <c r="O149" t="s">
        <v>28</v>
      </c>
      <c r="P149" t="s">
        <v>28</v>
      </c>
      <c r="Q149">
        <v>1</v>
      </c>
      <c r="X149">
        <v>0.05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 t="s">
        <v>3</v>
      </c>
      <c r="AG149">
        <v>0.05</v>
      </c>
      <c r="AH149">
        <v>2</v>
      </c>
      <c r="AI149">
        <v>39612839</v>
      </c>
      <c r="AJ149">
        <v>157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ROW(Source!A83)</f>
        <v>83</v>
      </c>
      <c r="B150">
        <v>39612861</v>
      </c>
      <c r="C150">
        <v>39612826</v>
      </c>
      <c r="D150">
        <v>36807374</v>
      </c>
      <c r="E150">
        <v>1</v>
      </c>
      <c r="F150">
        <v>1</v>
      </c>
      <c r="G150">
        <v>1</v>
      </c>
      <c r="H150">
        <v>3</v>
      </c>
      <c r="I150" t="s">
        <v>535</v>
      </c>
      <c r="J150" t="s">
        <v>536</v>
      </c>
      <c r="K150" t="s">
        <v>537</v>
      </c>
      <c r="L150">
        <v>1339</v>
      </c>
      <c r="N150">
        <v>1007</v>
      </c>
      <c r="O150" t="s">
        <v>28</v>
      </c>
      <c r="P150" t="s">
        <v>28</v>
      </c>
      <c r="Q150">
        <v>1</v>
      </c>
      <c r="X150">
        <v>1.9</v>
      </c>
      <c r="Y150">
        <v>519.79999999999995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3</v>
      </c>
      <c r="AG150">
        <v>1.9</v>
      </c>
      <c r="AH150">
        <v>2</v>
      </c>
      <c r="AI150">
        <v>39612840</v>
      </c>
      <c r="AJ150">
        <v>159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ROW(Source!A83)</f>
        <v>83</v>
      </c>
      <c r="B151">
        <v>39612862</v>
      </c>
      <c r="C151">
        <v>39612826</v>
      </c>
      <c r="D151">
        <v>36796619</v>
      </c>
      <c r="E151">
        <v>17</v>
      </c>
      <c r="F151">
        <v>1</v>
      </c>
      <c r="G151">
        <v>1</v>
      </c>
      <c r="H151">
        <v>3</v>
      </c>
      <c r="I151" t="s">
        <v>126</v>
      </c>
      <c r="J151" t="s">
        <v>3</v>
      </c>
      <c r="K151" t="s">
        <v>127</v>
      </c>
      <c r="L151">
        <v>1356</v>
      </c>
      <c r="N151">
        <v>1010</v>
      </c>
      <c r="O151" t="s">
        <v>128</v>
      </c>
      <c r="P151" t="s">
        <v>128</v>
      </c>
      <c r="Q151">
        <v>1000</v>
      </c>
      <c r="X151">
        <v>3.5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 t="s">
        <v>3</v>
      </c>
      <c r="AG151">
        <v>3.5</v>
      </c>
      <c r="AH151">
        <v>2</v>
      </c>
      <c r="AI151">
        <v>39612841</v>
      </c>
      <c r="AJ151">
        <v>161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ROW(Source!A83)</f>
        <v>83</v>
      </c>
      <c r="B152">
        <v>39612863</v>
      </c>
      <c r="C152">
        <v>39612826</v>
      </c>
      <c r="D152">
        <v>39169932</v>
      </c>
      <c r="E152">
        <v>17</v>
      </c>
      <c r="F152">
        <v>1</v>
      </c>
      <c r="G152">
        <v>1</v>
      </c>
      <c r="H152">
        <v>3</v>
      </c>
      <c r="I152" t="s">
        <v>135</v>
      </c>
      <c r="J152" t="s">
        <v>3</v>
      </c>
      <c r="K152" t="s">
        <v>136</v>
      </c>
      <c r="L152">
        <v>1354</v>
      </c>
      <c r="N152">
        <v>1010</v>
      </c>
      <c r="O152" t="s">
        <v>99</v>
      </c>
      <c r="P152" t="s">
        <v>99</v>
      </c>
      <c r="Q152">
        <v>1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1</v>
      </c>
      <c r="AD152">
        <v>0</v>
      </c>
      <c r="AE152">
        <v>0</v>
      </c>
      <c r="AF152" t="s">
        <v>3</v>
      </c>
      <c r="AG152">
        <v>0</v>
      </c>
      <c r="AH152">
        <v>2</v>
      </c>
      <c r="AI152">
        <v>39612842</v>
      </c>
      <c r="AJ152">
        <v>163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ROW(Source!A102)</f>
        <v>102</v>
      </c>
      <c r="B153">
        <v>39612878</v>
      </c>
      <c r="C153">
        <v>39612872</v>
      </c>
      <c r="D153">
        <v>37066717</v>
      </c>
      <c r="E153">
        <v>1</v>
      </c>
      <c r="F153">
        <v>1</v>
      </c>
      <c r="G153">
        <v>1</v>
      </c>
      <c r="H153">
        <v>1</v>
      </c>
      <c r="I153" t="s">
        <v>541</v>
      </c>
      <c r="J153" t="s">
        <v>3</v>
      </c>
      <c r="K153" t="s">
        <v>542</v>
      </c>
      <c r="L153">
        <v>1191</v>
      </c>
      <c r="N153">
        <v>1013</v>
      </c>
      <c r="O153" t="s">
        <v>474</v>
      </c>
      <c r="P153" t="s">
        <v>474</v>
      </c>
      <c r="Q153">
        <v>1</v>
      </c>
      <c r="X153">
        <v>10.199999999999999</v>
      </c>
      <c r="Y153">
        <v>0</v>
      </c>
      <c r="Z153">
        <v>0</v>
      </c>
      <c r="AA153">
        <v>0</v>
      </c>
      <c r="AB153">
        <v>8.17</v>
      </c>
      <c r="AC153">
        <v>0</v>
      </c>
      <c r="AD153">
        <v>1</v>
      </c>
      <c r="AE153">
        <v>1</v>
      </c>
      <c r="AF153" t="s">
        <v>18</v>
      </c>
      <c r="AG153">
        <v>11.729999999999999</v>
      </c>
      <c r="AH153">
        <v>2</v>
      </c>
      <c r="AI153">
        <v>39612873</v>
      </c>
      <c r="AJ153">
        <v>165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ROW(Source!A102)</f>
        <v>102</v>
      </c>
      <c r="B154">
        <v>39612879</v>
      </c>
      <c r="C154">
        <v>39612872</v>
      </c>
      <c r="D154">
        <v>37064876</v>
      </c>
      <c r="E154">
        <v>1</v>
      </c>
      <c r="F154">
        <v>1</v>
      </c>
      <c r="G154">
        <v>1</v>
      </c>
      <c r="H154">
        <v>1</v>
      </c>
      <c r="I154" t="s">
        <v>479</v>
      </c>
      <c r="J154" t="s">
        <v>3</v>
      </c>
      <c r="K154" t="s">
        <v>480</v>
      </c>
      <c r="L154">
        <v>1191</v>
      </c>
      <c r="N154">
        <v>1013</v>
      </c>
      <c r="O154" t="s">
        <v>474</v>
      </c>
      <c r="P154" t="s">
        <v>474</v>
      </c>
      <c r="Q154">
        <v>1</v>
      </c>
      <c r="X154">
        <v>0.35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2</v>
      </c>
      <c r="AF154" t="s">
        <v>17</v>
      </c>
      <c r="AG154">
        <v>0.4375</v>
      </c>
      <c r="AH154">
        <v>2</v>
      </c>
      <c r="AI154">
        <v>39612874</v>
      </c>
      <c r="AJ154">
        <v>166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ROW(Source!A102)</f>
        <v>102</v>
      </c>
      <c r="B155">
        <v>39612880</v>
      </c>
      <c r="C155">
        <v>39612872</v>
      </c>
      <c r="D155">
        <v>36882383</v>
      </c>
      <c r="E155">
        <v>1</v>
      </c>
      <c r="F155">
        <v>1</v>
      </c>
      <c r="G155">
        <v>1</v>
      </c>
      <c r="H155">
        <v>2</v>
      </c>
      <c r="I155" t="s">
        <v>512</v>
      </c>
      <c r="J155" t="s">
        <v>513</v>
      </c>
      <c r="K155" t="s">
        <v>514</v>
      </c>
      <c r="L155">
        <v>1368</v>
      </c>
      <c r="N155">
        <v>1011</v>
      </c>
      <c r="O155" t="s">
        <v>484</v>
      </c>
      <c r="P155" t="s">
        <v>484</v>
      </c>
      <c r="Q155">
        <v>1</v>
      </c>
      <c r="X155">
        <v>0.35</v>
      </c>
      <c r="Y155">
        <v>0</v>
      </c>
      <c r="Z155">
        <v>89.99</v>
      </c>
      <c r="AA155">
        <v>10.06</v>
      </c>
      <c r="AB155">
        <v>0</v>
      </c>
      <c r="AC155">
        <v>0</v>
      </c>
      <c r="AD155">
        <v>1</v>
      </c>
      <c r="AE155">
        <v>0</v>
      </c>
      <c r="AF155" t="s">
        <v>17</v>
      </c>
      <c r="AG155">
        <v>0.4375</v>
      </c>
      <c r="AH155">
        <v>2</v>
      </c>
      <c r="AI155">
        <v>39612875</v>
      </c>
      <c r="AJ155">
        <v>167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ROW(Source!A102)</f>
        <v>102</v>
      </c>
      <c r="B156">
        <v>39612881</v>
      </c>
      <c r="C156">
        <v>39612872</v>
      </c>
      <c r="D156">
        <v>36796087</v>
      </c>
      <c r="E156">
        <v>17</v>
      </c>
      <c r="F156">
        <v>1</v>
      </c>
      <c r="G156">
        <v>1</v>
      </c>
      <c r="H156">
        <v>3</v>
      </c>
      <c r="I156" t="s">
        <v>76</v>
      </c>
      <c r="J156" t="s">
        <v>3</v>
      </c>
      <c r="K156" t="s">
        <v>77</v>
      </c>
      <c r="L156">
        <v>1339</v>
      </c>
      <c r="N156">
        <v>1007</v>
      </c>
      <c r="O156" t="s">
        <v>28</v>
      </c>
      <c r="P156" t="s">
        <v>28</v>
      </c>
      <c r="Q156">
        <v>1</v>
      </c>
      <c r="X156">
        <v>11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 t="s">
        <v>3</v>
      </c>
      <c r="AG156">
        <v>11</v>
      </c>
      <c r="AH156">
        <v>2</v>
      </c>
      <c r="AI156">
        <v>39612876</v>
      </c>
      <c r="AJ156">
        <v>168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ROW(Source!A103)</f>
        <v>103</v>
      </c>
      <c r="B157">
        <v>39612878</v>
      </c>
      <c r="C157">
        <v>39612872</v>
      </c>
      <c r="D157">
        <v>37066717</v>
      </c>
      <c r="E157">
        <v>1</v>
      </c>
      <c r="F157">
        <v>1</v>
      </c>
      <c r="G157">
        <v>1</v>
      </c>
      <c r="H157">
        <v>1</v>
      </c>
      <c r="I157" t="s">
        <v>541</v>
      </c>
      <c r="J157" t="s">
        <v>3</v>
      </c>
      <c r="K157" t="s">
        <v>542</v>
      </c>
      <c r="L157">
        <v>1191</v>
      </c>
      <c r="N157">
        <v>1013</v>
      </c>
      <c r="O157" t="s">
        <v>474</v>
      </c>
      <c r="P157" t="s">
        <v>474</v>
      </c>
      <c r="Q157">
        <v>1</v>
      </c>
      <c r="X157">
        <v>10.199999999999999</v>
      </c>
      <c r="Y157">
        <v>0</v>
      </c>
      <c r="Z157">
        <v>0</v>
      </c>
      <c r="AA157">
        <v>0</v>
      </c>
      <c r="AB157">
        <v>8.17</v>
      </c>
      <c r="AC157">
        <v>0</v>
      </c>
      <c r="AD157">
        <v>1</v>
      </c>
      <c r="AE157">
        <v>1</v>
      </c>
      <c r="AF157" t="s">
        <v>18</v>
      </c>
      <c r="AG157">
        <v>11.729999999999999</v>
      </c>
      <c r="AH157">
        <v>2</v>
      </c>
      <c r="AI157">
        <v>39612873</v>
      </c>
      <c r="AJ157">
        <v>170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ROW(Source!A103)</f>
        <v>103</v>
      </c>
      <c r="B158">
        <v>39612879</v>
      </c>
      <c r="C158">
        <v>39612872</v>
      </c>
      <c r="D158">
        <v>37064876</v>
      </c>
      <c r="E158">
        <v>1</v>
      </c>
      <c r="F158">
        <v>1</v>
      </c>
      <c r="G158">
        <v>1</v>
      </c>
      <c r="H158">
        <v>1</v>
      </c>
      <c r="I158" t="s">
        <v>479</v>
      </c>
      <c r="J158" t="s">
        <v>3</v>
      </c>
      <c r="K158" t="s">
        <v>480</v>
      </c>
      <c r="L158">
        <v>1191</v>
      </c>
      <c r="N158">
        <v>1013</v>
      </c>
      <c r="O158" t="s">
        <v>474</v>
      </c>
      <c r="P158" t="s">
        <v>474</v>
      </c>
      <c r="Q158">
        <v>1</v>
      </c>
      <c r="X158">
        <v>0.35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2</v>
      </c>
      <c r="AF158" t="s">
        <v>17</v>
      </c>
      <c r="AG158">
        <v>0.4375</v>
      </c>
      <c r="AH158">
        <v>2</v>
      </c>
      <c r="AI158">
        <v>39612874</v>
      </c>
      <c r="AJ158">
        <v>171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ROW(Source!A103)</f>
        <v>103</v>
      </c>
      <c r="B159">
        <v>39612880</v>
      </c>
      <c r="C159">
        <v>39612872</v>
      </c>
      <c r="D159">
        <v>36882383</v>
      </c>
      <c r="E159">
        <v>1</v>
      </c>
      <c r="F159">
        <v>1</v>
      </c>
      <c r="G159">
        <v>1</v>
      </c>
      <c r="H159">
        <v>2</v>
      </c>
      <c r="I159" t="s">
        <v>512</v>
      </c>
      <c r="J159" t="s">
        <v>513</v>
      </c>
      <c r="K159" t="s">
        <v>514</v>
      </c>
      <c r="L159">
        <v>1368</v>
      </c>
      <c r="N159">
        <v>1011</v>
      </c>
      <c r="O159" t="s">
        <v>484</v>
      </c>
      <c r="P159" t="s">
        <v>484</v>
      </c>
      <c r="Q159">
        <v>1</v>
      </c>
      <c r="X159">
        <v>0.35</v>
      </c>
      <c r="Y159">
        <v>0</v>
      </c>
      <c r="Z159">
        <v>89.99</v>
      </c>
      <c r="AA159">
        <v>10.06</v>
      </c>
      <c r="AB159">
        <v>0</v>
      </c>
      <c r="AC159">
        <v>0</v>
      </c>
      <c r="AD159">
        <v>1</v>
      </c>
      <c r="AE159">
        <v>0</v>
      </c>
      <c r="AF159" t="s">
        <v>17</v>
      </c>
      <c r="AG159">
        <v>0.4375</v>
      </c>
      <c r="AH159">
        <v>2</v>
      </c>
      <c r="AI159">
        <v>39612875</v>
      </c>
      <c r="AJ159">
        <v>172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ROW(Source!A103)</f>
        <v>103</v>
      </c>
      <c r="B160">
        <v>39612881</v>
      </c>
      <c r="C160">
        <v>39612872</v>
      </c>
      <c r="D160">
        <v>36796087</v>
      </c>
      <c r="E160">
        <v>17</v>
      </c>
      <c r="F160">
        <v>1</v>
      </c>
      <c r="G160">
        <v>1</v>
      </c>
      <c r="H160">
        <v>3</v>
      </c>
      <c r="I160" t="s">
        <v>76</v>
      </c>
      <c r="J160" t="s">
        <v>3</v>
      </c>
      <c r="K160" t="s">
        <v>77</v>
      </c>
      <c r="L160">
        <v>1339</v>
      </c>
      <c r="N160">
        <v>1007</v>
      </c>
      <c r="O160" t="s">
        <v>28</v>
      </c>
      <c r="P160" t="s">
        <v>28</v>
      </c>
      <c r="Q160">
        <v>1</v>
      </c>
      <c r="X160">
        <v>11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 t="s">
        <v>3</v>
      </c>
      <c r="AG160">
        <v>11</v>
      </c>
      <c r="AH160">
        <v>2</v>
      </c>
      <c r="AI160">
        <v>39612876</v>
      </c>
      <c r="AJ160">
        <v>173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ROW(Source!A108)</f>
        <v>108</v>
      </c>
      <c r="B161">
        <v>39612889</v>
      </c>
      <c r="C161">
        <v>39612884</v>
      </c>
      <c r="D161">
        <v>37066717</v>
      </c>
      <c r="E161">
        <v>1</v>
      </c>
      <c r="F161">
        <v>1</v>
      </c>
      <c r="G161">
        <v>1</v>
      </c>
      <c r="H161">
        <v>1</v>
      </c>
      <c r="I161" t="s">
        <v>541</v>
      </c>
      <c r="J161" t="s">
        <v>3</v>
      </c>
      <c r="K161" t="s">
        <v>542</v>
      </c>
      <c r="L161">
        <v>1191</v>
      </c>
      <c r="N161">
        <v>1013</v>
      </c>
      <c r="O161" t="s">
        <v>474</v>
      </c>
      <c r="P161" t="s">
        <v>474</v>
      </c>
      <c r="Q161">
        <v>1</v>
      </c>
      <c r="X161">
        <v>10.199999999999999</v>
      </c>
      <c r="Y161">
        <v>0</v>
      </c>
      <c r="Z161">
        <v>0</v>
      </c>
      <c r="AA161">
        <v>0</v>
      </c>
      <c r="AB161">
        <v>8.17</v>
      </c>
      <c r="AC161">
        <v>0</v>
      </c>
      <c r="AD161">
        <v>1</v>
      </c>
      <c r="AE161">
        <v>1</v>
      </c>
      <c r="AF161" t="s">
        <v>18</v>
      </c>
      <c r="AG161">
        <v>11.729999999999999</v>
      </c>
      <c r="AH161">
        <v>2</v>
      </c>
      <c r="AI161">
        <v>39612885</v>
      </c>
      <c r="AJ161">
        <v>175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ROW(Source!A108)</f>
        <v>108</v>
      </c>
      <c r="B162">
        <v>39612890</v>
      </c>
      <c r="C162">
        <v>39612884</v>
      </c>
      <c r="D162">
        <v>37064876</v>
      </c>
      <c r="E162">
        <v>1</v>
      </c>
      <c r="F162">
        <v>1</v>
      </c>
      <c r="G162">
        <v>1</v>
      </c>
      <c r="H162">
        <v>1</v>
      </c>
      <c r="I162" t="s">
        <v>479</v>
      </c>
      <c r="J162" t="s">
        <v>3</v>
      </c>
      <c r="K162" t="s">
        <v>480</v>
      </c>
      <c r="L162">
        <v>1191</v>
      </c>
      <c r="N162">
        <v>1013</v>
      </c>
      <c r="O162" t="s">
        <v>474</v>
      </c>
      <c r="P162" t="s">
        <v>474</v>
      </c>
      <c r="Q162">
        <v>1</v>
      </c>
      <c r="X162">
        <v>0.51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2</v>
      </c>
      <c r="AF162" t="s">
        <v>17</v>
      </c>
      <c r="AG162">
        <v>0.63749999999999996</v>
      </c>
      <c r="AH162">
        <v>2</v>
      </c>
      <c r="AI162">
        <v>39612886</v>
      </c>
      <c r="AJ162">
        <v>176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ROW(Source!A108)</f>
        <v>108</v>
      </c>
      <c r="B163">
        <v>39612891</v>
      </c>
      <c r="C163">
        <v>39612884</v>
      </c>
      <c r="D163">
        <v>36882383</v>
      </c>
      <c r="E163">
        <v>1</v>
      </c>
      <c r="F163">
        <v>1</v>
      </c>
      <c r="G163">
        <v>1</v>
      </c>
      <c r="H163">
        <v>2</v>
      </c>
      <c r="I163" t="s">
        <v>512</v>
      </c>
      <c r="J163" t="s">
        <v>513</v>
      </c>
      <c r="K163" t="s">
        <v>514</v>
      </c>
      <c r="L163">
        <v>1368</v>
      </c>
      <c r="N163">
        <v>1011</v>
      </c>
      <c r="O163" t="s">
        <v>484</v>
      </c>
      <c r="P163" t="s">
        <v>484</v>
      </c>
      <c r="Q163">
        <v>1</v>
      </c>
      <c r="X163">
        <v>0.51</v>
      </c>
      <c r="Y163">
        <v>0</v>
      </c>
      <c r="Z163">
        <v>89.99</v>
      </c>
      <c r="AA163">
        <v>10.06</v>
      </c>
      <c r="AB163">
        <v>0</v>
      </c>
      <c r="AC163">
        <v>0</v>
      </c>
      <c r="AD163">
        <v>1</v>
      </c>
      <c r="AE163">
        <v>0</v>
      </c>
      <c r="AF163" t="s">
        <v>17</v>
      </c>
      <c r="AG163">
        <v>0.63749999999999996</v>
      </c>
      <c r="AH163">
        <v>2</v>
      </c>
      <c r="AI163">
        <v>39612887</v>
      </c>
      <c r="AJ163">
        <v>177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ROW(Source!A108)</f>
        <v>108</v>
      </c>
      <c r="B164">
        <v>39612892</v>
      </c>
      <c r="C164">
        <v>39612884</v>
      </c>
      <c r="D164">
        <v>36806199</v>
      </c>
      <c r="E164">
        <v>1</v>
      </c>
      <c r="F164">
        <v>1</v>
      </c>
      <c r="G164">
        <v>1</v>
      </c>
      <c r="H164">
        <v>3</v>
      </c>
      <c r="I164" t="s">
        <v>543</v>
      </c>
      <c r="J164" t="s">
        <v>544</v>
      </c>
      <c r="K164" t="s">
        <v>545</v>
      </c>
      <c r="L164">
        <v>1339</v>
      </c>
      <c r="N164">
        <v>1007</v>
      </c>
      <c r="O164" t="s">
        <v>28</v>
      </c>
      <c r="P164" t="s">
        <v>28</v>
      </c>
      <c r="Q164">
        <v>1</v>
      </c>
      <c r="X164">
        <v>12.5</v>
      </c>
      <c r="Y164">
        <v>118.6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3</v>
      </c>
      <c r="AG164">
        <v>12.5</v>
      </c>
      <c r="AH164">
        <v>2</v>
      </c>
      <c r="AI164">
        <v>39612888</v>
      </c>
      <c r="AJ164">
        <v>178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ROW(Source!A109)</f>
        <v>109</v>
      </c>
      <c r="B165">
        <v>39612889</v>
      </c>
      <c r="C165">
        <v>39612884</v>
      </c>
      <c r="D165">
        <v>37066717</v>
      </c>
      <c r="E165">
        <v>1</v>
      </c>
      <c r="F165">
        <v>1</v>
      </c>
      <c r="G165">
        <v>1</v>
      </c>
      <c r="H165">
        <v>1</v>
      </c>
      <c r="I165" t="s">
        <v>541</v>
      </c>
      <c r="J165" t="s">
        <v>3</v>
      </c>
      <c r="K165" t="s">
        <v>542</v>
      </c>
      <c r="L165">
        <v>1191</v>
      </c>
      <c r="N165">
        <v>1013</v>
      </c>
      <c r="O165" t="s">
        <v>474</v>
      </c>
      <c r="P165" t="s">
        <v>474</v>
      </c>
      <c r="Q165">
        <v>1</v>
      </c>
      <c r="X165">
        <v>10.199999999999999</v>
      </c>
      <c r="Y165">
        <v>0</v>
      </c>
      <c r="Z165">
        <v>0</v>
      </c>
      <c r="AA165">
        <v>0</v>
      </c>
      <c r="AB165">
        <v>8.17</v>
      </c>
      <c r="AC165">
        <v>0</v>
      </c>
      <c r="AD165">
        <v>1</v>
      </c>
      <c r="AE165">
        <v>1</v>
      </c>
      <c r="AF165" t="s">
        <v>18</v>
      </c>
      <c r="AG165">
        <v>11.729999999999999</v>
      </c>
      <c r="AH165">
        <v>2</v>
      </c>
      <c r="AI165">
        <v>39612885</v>
      </c>
      <c r="AJ165">
        <v>179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ROW(Source!A109)</f>
        <v>109</v>
      </c>
      <c r="B166">
        <v>39612890</v>
      </c>
      <c r="C166">
        <v>39612884</v>
      </c>
      <c r="D166">
        <v>37064876</v>
      </c>
      <c r="E166">
        <v>1</v>
      </c>
      <c r="F166">
        <v>1</v>
      </c>
      <c r="G166">
        <v>1</v>
      </c>
      <c r="H166">
        <v>1</v>
      </c>
      <c r="I166" t="s">
        <v>479</v>
      </c>
      <c r="J166" t="s">
        <v>3</v>
      </c>
      <c r="K166" t="s">
        <v>480</v>
      </c>
      <c r="L166">
        <v>1191</v>
      </c>
      <c r="N166">
        <v>1013</v>
      </c>
      <c r="O166" t="s">
        <v>474</v>
      </c>
      <c r="P166" t="s">
        <v>474</v>
      </c>
      <c r="Q166">
        <v>1</v>
      </c>
      <c r="X166">
        <v>0.51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2</v>
      </c>
      <c r="AF166" t="s">
        <v>17</v>
      </c>
      <c r="AG166">
        <v>0.63749999999999996</v>
      </c>
      <c r="AH166">
        <v>2</v>
      </c>
      <c r="AI166">
        <v>39612886</v>
      </c>
      <c r="AJ166">
        <v>180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ROW(Source!A109)</f>
        <v>109</v>
      </c>
      <c r="B167">
        <v>39612891</v>
      </c>
      <c r="C167">
        <v>39612884</v>
      </c>
      <c r="D167">
        <v>36882383</v>
      </c>
      <c r="E167">
        <v>1</v>
      </c>
      <c r="F167">
        <v>1</v>
      </c>
      <c r="G167">
        <v>1</v>
      </c>
      <c r="H167">
        <v>2</v>
      </c>
      <c r="I167" t="s">
        <v>512</v>
      </c>
      <c r="J167" t="s">
        <v>513</v>
      </c>
      <c r="K167" t="s">
        <v>514</v>
      </c>
      <c r="L167">
        <v>1368</v>
      </c>
      <c r="N167">
        <v>1011</v>
      </c>
      <c r="O167" t="s">
        <v>484</v>
      </c>
      <c r="P167" t="s">
        <v>484</v>
      </c>
      <c r="Q167">
        <v>1</v>
      </c>
      <c r="X167">
        <v>0.51</v>
      </c>
      <c r="Y167">
        <v>0</v>
      </c>
      <c r="Z167">
        <v>89.99</v>
      </c>
      <c r="AA167">
        <v>10.06</v>
      </c>
      <c r="AB167">
        <v>0</v>
      </c>
      <c r="AC167">
        <v>0</v>
      </c>
      <c r="AD167">
        <v>1</v>
      </c>
      <c r="AE167">
        <v>0</v>
      </c>
      <c r="AF167" t="s">
        <v>17</v>
      </c>
      <c r="AG167">
        <v>0.63749999999999996</v>
      </c>
      <c r="AH167">
        <v>2</v>
      </c>
      <c r="AI167">
        <v>39612887</v>
      </c>
      <c r="AJ167">
        <v>181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ROW(Source!A109)</f>
        <v>109</v>
      </c>
      <c r="B168">
        <v>39612892</v>
      </c>
      <c r="C168">
        <v>39612884</v>
      </c>
      <c r="D168">
        <v>36806199</v>
      </c>
      <c r="E168">
        <v>1</v>
      </c>
      <c r="F168">
        <v>1</v>
      </c>
      <c r="G168">
        <v>1</v>
      </c>
      <c r="H168">
        <v>3</v>
      </c>
      <c r="I168" t="s">
        <v>543</v>
      </c>
      <c r="J168" t="s">
        <v>544</v>
      </c>
      <c r="K168" t="s">
        <v>545</v>
      </c>
      <c r="L168">
        <v>1339</v>
      </c>
      <c r="N168">
        <v>1007</v>
      </c>
      <c r="O168" t="s">
        <v>28</v>
      </c>
      <c r="P168" t="s">
        <v>28</v>
      </c>
      <c r="Q168">
        <v>1</v>
      </c>
      <c r="X168">
        <v>12.5</v>
      </c>
      <c r="Y168">
        <v>118.6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3</v>
      </c>
      <c r="AG168">
        <v>12.5</v>
      </c>
      <c r="AH168">
        <v>2</v>
      </c>
      <c r="AI168">
        <v>39612888</v>
      </c>
      <c r="AJ168">
        <v>182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ROW(Source!A110)</f>
        <v>110</v>
      </c>
      <c r="B169">
        <v>39613390</v>
      </c>
      <c r="C169">
        <v>39613389</v>
      </c>
      <c r="D169">
        <v>37066717</v>
      </c>
      <c r="E169">
        <v>1</v>
      </c>
      <c r="F169">
        <v>1</v>
      </c>
      <c r="G169">
        <v>1</v>
      </c>
      <c r="H169">
        <v>1</v>
      </c>
      <c r="I169" t="s">
        <v>541</v>
      </c>
      <c r="J169" t="s">
        <v>3</v>
      </c>
      <c r="K169" t="s">
        <v>542</v>
      </c>
      <c r="L169">
        <v>1191</v>
      </c>
      <c r="N169">
        <v>1013</v>
      </c>
      <c r="O169" t="s">
        <v>474</v>
      </c>
      <c r="P169" t="s">
        <v>474</v>
      </c>
      <c r="Q169">
        <v>1</v>
      </c>
      <c r="X169">
        <v>17.399999999999999</v>
      </c>
      <c r="Y169">
        <v>0</v>
      </c>
      <c r="Z169">
        <v>0</v>
      </c>
      <c r="AA169">
        <v>0</v>
      </c>
      <c r="AB169">
        <v>8.17</v>
      </c>
      <c r="AC169">
        <v>0</v>
      </c>
      <c r="AD169">
        <v>1</v>
      </c>
      <c r="AE169">
        <v>1</v>
      </c>
      <c r="AF169" t="s">
        <v>3</v>
      </c>
      <c r="AG169">
        <v>17.399999999999999</v>
      </c>
      <c r="AH169">
        <v>2</v>
      </c>
      <c r="AI169">
        <v>39613390</v>
      </c>
      <c r="AJ169">
        <v>183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ROW(Source!A110)</f>
        <v>110</v>
      </c>
      <c r="B170">
        <v>39613391</v>
      </c>
      <c r="C170">
        <v>39613389</v>
      </c>
      <c r="D170">
        <v>37064876</v>
      </c>
      <c r="E170">
        <v>1</v>
      </c>
      <c r="F170">
        <v>1</v>
      </c>
      <c r="G170">
        <v>1</v>
      </c>
      <c r="H170">
        <v>1</v>
      </c>
      <c r="I170" t="s">
        <v>479</v>
      </c>
      <c r="J170" t="s">
        <v>3</v>
      </c>
      <c r="K170" t="s">
        <v>480</v>
      </c>
      <c r="L170">
        <v>1191</v>
      </c>
      <c r="N170">
        <v>1013</v>
      </c>
      <c r="O170" t="s">
        <v>474</v>
      </c>
      <c r="P170" t="s">
        <v>474</v>
      </c>
      <c r="Q170">
        <v>1</v>
      </c>
      <c r="X170">
        <v>7.05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2</v>
      </c>
      <c r="AF170" t="s">
        <v>3</v>
      </c>
      <c r="AG170">
        <v>7.05</v>
      </c>
      <c r="AH170">
        <v>2</v>
      </c>
      <c r="AI170">
        <v>39613391</v>
      </c>
      <c r="AJ170">
        <v>184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ROW(Source!A110)</f>
        <v>110</v>
      </c>
      <c r="B171">
        <v>39613392</v>
      </c>
      <c r="C171">
        <v>39613389</v>
      </c>
      <c r="D171">
        <v>36882159</v>
      </c>
      <c r="E171">
        <v>1</v>
      </c>
      <c r="F171">
        <v>1</v>
      </c>
      <c r="G171">
        <v>1</v>
      </c>
      <c r="H171">
        <v>2</v>
      </c>
      <c r="I171" t="s">
        <v>509</v>
      </c>
      <c r="J171" t="s">
        <v>510</v>
      </c>
      <c r="K171" t="s">
        <v>511</v>
      </c>
      <c r="L171">
        <v>1368</v>
      </c>
      <c r="N171">
        <v>1011</v>
      </c>
      <c r="O171" t="s">
        <v>484</v>
      </c>
      <c r="P171" t="s">
        <v>484</v>
      </c>
      <c r="Q171">
        <v>1</v>
      </c>
      <c r="X171">
        <v>2.46</v>
      </c>
      <c r="Y171">
        <v>0</v>
      </c>
      <c r="Z171">
        <v>111.99</v>
      </c>
      <c r="AA171">
        <v>13.5</v>
      </c>
      <c r="AB171">
        <v>0</v>
      </c>
      <c r="AC171">
        <v>0</v>
      </c>
      <c r="AD171">
        <v>1</v>
      </c>
      <c r="AE171">
        <v>0</v>
      </c>
      <c r="AF171" t="s">
        <v>3</v>
      </c>
      <c r="AG171">
        <v>2.46</v>
      </c>
      <c r="AH171">
        <v>2</v>
      </c>
      <c r="AI171">
        <v>39613392</v>
      </c>
      <c r="AJ171">
        <v>185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ROW(Source!A110)</f>
        <v>110</v>
      </c>
      <c r="B172">
        <v>39613393</v>
      </c>
      <c r="C172">
        <v>39613389</v>
      </c>
      <c r="D172">
        <v>36882569</v>
      </c>
      <c r="E172">
        <v>1</v>
      </c>
      <c r="F172">
        <v>1</v>
      </c>
      <c r="G172">
        <v>1</v>
      </c>
      <c r="H172">
        <v>2</v>
      </c>
      <c r="I172" t="s">
        <v>546</v>
      </c>
      <c r="J172" t="s">
        <v>547</v>
      </c>
      <c r="K172" t="s">
        <v>548</v>
      </c>
      <c r="L172">
        <v>1368</v>
      </c>
      <c r="N172">
        <v>1011</v>
      </c>
      <c r="O172" t="s">
        <v>484</v>
      </c>
      <c r="P172" t="s">
        <v>484</v>
      </c>
      <c r="Q172">
        <v>1</v>
      </c>
      <c r="X172">
        <v>8.8699999999999992</v>
      </c>
      <c r="Y172">
        <v>0</v>
      </c>
      <c r="Z172">
        <v>0.5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3</v>
      </c>
      <c r="AG172">
        <v>8.8699999999999992</v>
      </c>
      <c r="AH172">
        <v>2</v>
      </c>
      <c r="AI172">
        <v>39613393</v>
      </c>
      <c r="AJ172">
        <v>186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ROW(Source!A110)</f>
        <v>110</v>
      </c>
      <c r="B173">
        <v>39613394</v>
      </c>
      <c r="C173">
        <v>39613389</v>
      </c>
      <c r="D173">
        <v>36883554</v>
      </c>
      <c r="E173">
        <v>1</v>
      </c>
      <c r="F173">
        <v>1</v>
      </c>
      <c r="G173">
        <v>1</v>
      </c>
      <c r="H173">
        <v>2</v>
      </c>
      <c r="I173" t="s">
        <v>504</v>
      </c>
      <c r="J173" t="s">
        <v>505</v>
      </c>
      <c r="K173" t="s">
        <v>506</v>
      </c>
      <c r="L173">
        <v>1368</v>
      </c>
      <c r="N173">
        <v>1011</v>
      </c>
      <c r="O173" t="s">
        <v>484</v>
      </c>
      <c r="P173" t="s">
        <v>484</v>
      </c>
      <c r="Q173">
        <v>1</v>
      </c>
      <c r="X173">
        <v>0.15</v>
      </c>
      <c r="Y173">
        <v>0</v>
      </c>
      <c r="Z173">
        <v>65.709999999999994</v>
      </c>
      <c r="AA173">
        <v>11.6</v>
      </c>
      <c r="AB173">
        <v>0</v>
      </c>
      <c r="AC173">
        <v>0</v>
      </c>
      <c r="AD173">
        <v>1</v>
      </c>
      <c r="AE173">
        <v>0</v>
      </c>
      <c r="AF173" t="s">
        <v>3</v>
      </c>
      <c r="AG173">
        <v>0.15</v>
      </c>
      <c r="AH173">
        <v>2</v>
      </c>
      <c r="AI173">
        <v>39613394</v>
      </c>
      <c r="AJ173">
        <v>187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ROW(Source!A110)</f>
        <v>110</v>
      </c>
      <c r="B174">
        <v>39613395</v>
      </c>
      <c r="C174">
        <v>39613389</v>
      </c>
      <c r="D174">
        <v>36883682</v>
      </c>
      <c r="E174">
        <v>1</v>
      </c>
      <c r="F174">
        <v>1</v>
      </c>
      <c r="G174">
        <v>1</v>
      </c>
      <c r="H174">
        <v>2</v>
      </c>
      <c r="I174" t="s">
        <v>518</v>
      </c>
      <c r="J174" t="s">
        <v>519</v>
      </c>
      <c r="K174" t="s">
        <v>520</v>
      </c>
      <c r="L174">
        <v>1368</v>
      </c>
      <c r="N174">
        <v>1011</v>
      </c>
      <c r="O174" t="s">
        <v>484</v>
      </c>
      <c r="P174" t="s">
        <v>484</v>
      </c>
      <c r="Q174">
        <v>1</v>
      </c>
      <c r="X174">
        <v>4.4400000000000004</v>
      </c>
      <c r="Y174">
        <v>0</v>
      </c>
      <c r="Z174">
        <v>27.11</v>
      </c>
      <c r="AA174">
        <v>11.6</v>
      </c>
      <c r="AB174">
        <v>0</v>
      </c>
      <c r="AC174">
        <v>0</v>
      </c>
      <c r="AD174">
        <v>1</v>
      </c>
      <c r="AE174">
        <v>0</v>
      </c>
      <c r="AF174" t="s">
        <v>3</v>
      </c>
      <c r="AG174">
        <v>4.4400000000000004</v>
      </c>
      <c r="AH174">
        <v>2</v>
      </c>
      <c r="AI174">
        <v>39613395</v>
      </c>
      <c r="AJ174">
        <v>188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ROW(Source!A110)</f>
        <v>110</v>
      </c>
      <c r="B175">
        <v>39613396</v>
      </c>
      <c r="C175">
        <v>39613389</v>
      </c>
      <c r="D175">
        <v>36801792</v>
      </c>
      <c r="E175">
        <v>1</v>
      </c>
      <c r="F175">
        <v>1</v>
      </c>
      <c r="G175">
        <v>1</v>
      </c>
      <c r="H175">
        <v>3</v>
      </c>
      <c r="I175" t="s">
        <v>549</v>
      </c>
      <c r="J175" t="s">
        <v>550</v>
      </c>
      <c r="K175" t="s">
        <v>551</v>
      </c>
      <c r="L175">
        <v>1339</v>
      </c>
      <c r="N175">
        <v>1007</v>
      </c>
      <c r="O175" t="s">
        <v>28</v>
      </c>
      <c r="P175" t="s">
        <v>28</v>
      </c>
      <c r="Q175">
        <v>1</v>
      </c>
      <c r="X175">
        <v>0.12</v>
      </c>
      <c r="Y175">
        <v>2.44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3</v>
      </c>
      <c r="AG175">
        <v>0.12</v>
      </c>
      <c r="AH175">
        <v>2</v>
      </c>
      <c r="AI175">
        <v>39613396</v>
      </c>
      <c r="AJ175">
        <v>189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ROW(Source!A110)</f>
        <v>110</v>
      </c>
      <c r="B176">
        <v>39613397</v>
      </c>
      <c r="C176">
        <v>39613389</v>
      </c>
      <c r="D176">
        <v>36804545</v>
      </c>
      <c r="E176">
        <v>1</v>
      </c>
      <c r="F176">
        <v>1</v>
      </c>
      <c r="G176">
        <v>1</v>
      </c>
      <c r="H176">
        <v>3</v>
      </c>
      <c r="I176" t="s">
        <v>552</v>
      </c>
      <c r="J176" t="s">
        <v>553</v>
      </c>
      <c r="K176" t="s">
        <v>554</v>
      </c>
      <c r="L176">
        <v>1348</v>
      </c>
      <c r="N176">
        <v>1009</v>
      </c>
      <c r="O176" t="s">
        <v>104</v>
      </c>
      <c r="P176" t="s">
        <v>104</v>
      </c>
      <c r="Q176">
        <v>1000</v>
      </c>
      <c r="X176">
        <v>3.0000000000000001E-3</v>
      </c>
      <c r="Y176">
        <v>11978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0</v>
      </c>
      <c r="AF176" t="s">
        <v>3</v>
      </c>
      <c r="AG176">
        <v>3.0000000000000001E-3</v>
      </c>
      <c r="AH176">
        <v>2</v>
      </c>
      <c r="AI176">
        <v>39613397</v>
      </c>
      <c r="AJ176">
        <v>190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ROW(Source!A110)</f>
        <v>110</v>
      </c>
      <c r="B177">
        <v>39613398</v>
      </c>
      <c r="C177">
        <v>39613389</v>
      </c>
      <c r="D177">
        <v>36805534</v>
      </c>
      <c r="E177">
        <v>1</v>
      </c>
      <c r="F177">
        <v>1</v>
      </c>
      <c r="G177">
        <v>1</v>
      </c>
      <c r="H177">
        <v>3</v>
      </c>
      <c r="I177" t="s">
        <v>555</v>
      </c>
      <c r="J177" t="s">
        <v>556</v>
      </c>
      <c r="K177" t="s">
        <v>557</v>
      </c>
      <c r="L177">
        <v>1327</v>
      </c>
      <c r="N177">
        <v>1005</v>
      </c>
      <c r="O177" t="s">
        <v>558</v>
      </c>
      <c r="P177" t="s">
        <v>558</v>
      </c>
      <c r="Q177">
        <v>1</v>
      </c>
      <c r="X177">
        <v>17.8</v>
      </c>
      <c r="Y177">
        <v>10.199999999999999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3</v>
      </c>
      <c r="AG177">
        <v>17.8</v>
      </c>
      <c r="AH177">
        <v>2</v>
      </c>
      <c r="AI177">
        <v>39613398</v>
      </c>
      <c r="AJ177">
        <v>191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ROW(Source!A110)</f>
        <v>110</v>
      </c>
      <c r="B178">
        <v>39613399</v>
      </c>
      <c r="C178">
        <v>39613389</v>
      </c>
      <c r="D178">
        <v>36807093</v>
      </c>
      <c r="E178">
        <v>1</v>
      </c>
      <c r="F178">
        <v>1</v>
      </c>
      <c r="G178">
        <v>1</v>
      </c>
      <c r="H178">
        <v>3</v>
      </c>
      <c r="I178" t="s">
        <v>559</v>
      </c>
      <c r="J178" t="s">
        <v>560</v>
      </c>
      <c r="K178" t="s">
        <v>561</v>
      </c>
      <c r="L178">
        <v>1339</v>
      </c>
      <c r="N178">
        <v>1007</v>
      </c>
      <c r="O178" t="s">
        <v>28</v>
      </c>
      <c r="P178" t="s">
        <v>28</v>
      </c>
      <c r="Q178">
        <v>1</v>
      </c>
      <c r="X178">
        <v>10.199999999999999</v>
      </c>
      <c r="Y178">
        <v>560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3</v>
      </c>
      <c r="AG178">
        <v>10.199999999999999</v>
      </c>
      <c r="AH178">
        <v>2</v>
      </c>
      <c r="AI178">
        <v>39613399</v>
      </c>
      <c r="AJ178">
        <v>192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ROW(Source!A110)</f>
        <v>110</v>
      </c>
      <c r="B179">
        <v>39613400</v>
      </c>
      <c r="C179">
        <v>39613389</v>
      </c>
      <c r="D179">
        <v>36830500</v>
      </c>
      <c r="E179">
        <v>1</v>
      </c>
      <c r="F179">
        <v>1</v>
      </c>
      <c r="G179">
        <v>1</v>
      </c>
      <c r="H179">
        <v>3</v>
      </c>
      <c r="I179" t="s">
        <v>562</v>
      </c>
      <c r="J179" t="s">
        <v>563</v>
      </c>
      <c r="K179" t="s">
        <v>564</v>
      </c>
      <c r="L179">
        <v>1339</v>
      </c>
      <c r="N179">
        <v>1007</v>
      </c>
      <c r="O179" t="s">
        <v>28</v>
      </c>
      <c r="P179" t="s">
        <v>28</v>
      </c>
      <c r="Q179">
        <v>1</v>
      </c>
      <c r="X179">
        <v>0.22</v>
      </c>
      <c r="Y179">
        <v>1375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3</v>
      </c>
      <c r="AG179">
        <v>0.22</v>
      </c>
      <c r="AH179">
        <v>2</v>
      </c>
      <c r="AI179">
        <v>39613400</v>
      </c>
      <c r="AJ179">
        <v>193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ROW(Source!A111)</f>
        <v>111</v>
      </c>
      <c r="B180">
        <v>39613390</v>
      </c>
      <c r="C180">
        <v>39613389</v>
      </c>
      <c r="D180">
        <v>37066717</v>
      </c>
      <c r="E180">
        <v>1</v>
      </c>
      <c r="F180">
        <v>1</v>
      </c>
      <c r="G180">
        <v>1</v>
      </c>
      <c r="H180">
        <v>1</v>
      </c>
      <c r="I180" t="s">
        <v>541</v>
      </c>
      <c r="J180" t="s">
        <v>3</v>
      </c>
      <c r="K180" t="s">
        <v>542</v>
      </c>
      <c r="L180">
        <v>1191</v>
      </c>
      <c r="N180">
        <v>1013</v>
      </c>
      <c r="O180" t="s">
        <v>474</v>
      </c>
      <c r="P180" t="s">
        <v>474</v>
      </c>
      <c r="Q180">
        <v>1</v>
      </c>
      <c r="X180">
        <v>17.399999999999999</v>
      </c>
      <c r="Y180">
        <v>0</v>
      </c>
      <c r="Z180">
        <v>0</v>
      </c>
      <c r="AA180">
        <v>0</v>
      </c>
      <c r="AB180">
        <v>8.17</v>
      </c>
      <c r="AC180">
        <v>0</v>
      </c>
      <c r="AD180">
        <v>1</v>
      </c>
      <c r="AE180">
        <v>1</v>
      </c>
      <c r="AF180" t="s">
        <v>3</v>
      </c>
      <c r="AG180">
        <v>17.399999999999999</v>
      </c>
      <c r="AH180">
        <v>2</v>
      </c>
      <c r="AI180">
        <v>39613390</v>
      </c>
      <c r="AJ180">
        <v>194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ROW(Source!A111)</f>
        <v>111</v>
      </c>
      <c r="B181">
        <v>39613391</v>
      </c>
      <c r="C181">
        <v>39613389</v>
      </c>
      <c r="D181">
        <v>37064876</v>
      </c>
      <c r="E181">
        <v>1</v>
      </c>
      <c r="F181">
        <v>1</v>
      </c>
      <c r="G181">
        <v>1</v>
      </c>
      <c r="H181">
        <v>1</v>
      </c>
      <c r="I181" t="s">
        <v>479</v>
      </c>
      <c r="J181" t="s">
        <v>3</v>
      </c>
      <c r="K181" t="s">
        <v>480</v>
      </c>
      <c r="L181">
        <v>1191</v>
      </c>
      <c r="N181">
        <v>1013</v>
      </c>
      <c r="O181" t="s">
        <v>474</v>
      </c>
      <c r="P181" t="s">
        <v>474</v>
      </c>
      <c r="Q181">
        <v>1</v>
      </c>
      <c r="X181">
        <v>7.05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2</v>
      </c>
      <c r="AF181" t="s">
        <v>3</v>
      </c>
      <c r="AG181">
        <v>7.05</v>
      </c>
      <c r="AH181">
        <v>2</v>
      </c>
      <c r="AI181">
        <v>39613391</v>
      </c>
      <c r="AJ181">
        <v>195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ROW(Source!A111)</f>
        <v>111</v>
      </c>
      <c r="B182">
        <v>39613392</v>
      </c>
      <c r="C182">
        <v>39613389</v>
      </c>
      <c r="D182">
        <v>36882159</v>
      </c>
      <c r="E182">
        <v>1</v>
      </c>
      <c r="F182">
        <v>1</v>
      </c>
      <c r="G182">
        <v>1</v>
      </c>
      <c r="H182">
        <v>2</v>
      </c>
      <c r="I182" t="s">
        <v>509</v>
      </c>
      <c r="J182" t="s">
        <v>510</v>
      </c>
      <c r="K182" t="s">
        <v>511</v>
      </c>
      <c r="L182">
        <v>1368</v>
      </c>
      <c r="N182">
        <v>1011</v>
      </c>
      <c r="O182" t="s">
        <v>484</v>
      </c>
      <c r="P182" t="s">
        <v>484</v>
      </c>
      <c r="Q182">
        <v>1</v>
      </c>
      <c r="X182">
        <v>2.46</v>
      </c>
      <c r="Y182">
        <v>0</v>
      </c>
      <c r="Z182">
        <v>111.99</v>
      </c>
      <c r="AA182">
        <v>13.5</v>
      </c>
      <c r="AB182">
        <v>0</v>
      </c>
      <c r="AC182">
        <v>0</v>
      </c>
      <c r="AD182">
        <v>1</v>
      </c>
      <c r="AE182">
        <v>0</v>
      </c>
      <c r="AF182" t="s">
        <v>3</v>
      </c>
      <c r="AG182">
        <v>2.46</v>
      </c>
      <c r="AH182">
        <v>2</v>
      </c>
      <c r="AI182">
        <v>39613392</v>
      </c>
      <c r="AJ182">
        <v>196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ROW(Source!A111)</f>
        <v>111</v>
      </c>
      <c r="B183">
        <v>39613393</v>
      </c>
      <c r="C183">
        <v>39613389</v>
      </c>
      <c r="D183">
        <v>36882569</v>
      </c>
      <c r="E183">
        <v>1</v>
      </c>
      <c r="F183">
        <v>1</v>
      </c>
      <c r="G183">
        <v>1</v>
      </c>
      <c r="H183">
        <v>2</v>
      </c>
      <c r="I183" t="s">
        <v>546</v>
      </c>
      <c r="J183" t="s">
        <v>547</v>
      </c>
      <c r="K183" t="s">
        <v>548</v>
      </c>
      <c r="L183">
        <v>1368</v>
      </c>
      <c r="N183">
        <v>1011</v>
      </c>
      <c r="O183" t="s">
        <v>484</v>
      </c>
      <c r="P183" t="s">
        <v>484</v>
      </c>
      <c r="Q183">
        <v>1</v>
      </c>
      <c r="X183">
        <v>8.8699999999999992</v>
      </c>
      <c r="Y183">
        <v>0</v>
      </c>
      <c r="Z183">
        <v>0.5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3</v>
      </c>
      <c r="AG183">
        <v>8.8699999999999992</v>
      </c>
      <c r="AH183">
        <v>2</v>
      </c>
      <c r="AI183">
        <v>39613393</v>
      </c>
      <c r="AJ183">
        <v>197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ROW(Source!A111)</f>
        <v>111</v>
      </c>
      <c r="B184">
        <v>39613394</v>
      </c>
      <c r="C184">
        <v>39613389</v>
      </c>
      <c r="D184">
        <v>36883554</v>
      </c>
      <c r="E184">
        <v>1</v>
      </c>
      <c r="F184">
        <v>1</v>
      </c>
      <c r="G184">
        <v>1</v>
      </c>
      <c r="H184">
        <v>2</v>
      </c>
      <c r="I184" t="s">
        <v>504</v>
      </c>
      <c r="J184" t="s">
        <v>505</v>
      </c>
      <c r="K184" t="s">
        <v>506</v>
      </c>
      <c r="L184">
        <v>1368</v>
      </c>
      <c r="N184">
        <v>1011</v>
      </c>
      <c r="O184" t="s">
        <v>484</v>
      </c>
      <c r="P184" t="s">
        <v>484</v>
      </c>
      <c r="Q184">
        <v>1</v>
      </c>
      <c r="X184">
        <v>0.15</v>
      </c>
      <c r="Y184">
        <v>0</v>
      </c>
      <c r="Z184">
        <v>65.709999999999994</v>
      </c>
      <c r="AA184">
        <v>11.6</v>
      </c>
      <c r="AB184">
        <v>0</v>
      </c>
      <c r="AC184">
        <v>0</v>
      </c>
      <c r="AD184">
        <v>1</v>
      </c>
      <c r="AE184">
        <v>0</v>
      </c>
      <c r="AF184" t="s">
        <v>3</v>
      </c>
      <c r="AG184">
        <v>0.15</v>
      </c>
      <c r="AH184">
        <v>2</v>
      </c>
      <c r="AI184">
        <v>39613394</v>
      </c>
      <c r="AJ184">
        <v>198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ROW(Source!A111)</f>
        <v>111</v>
      </c>
      <c r="B185">
        <v>39613395</v>
      </c>
      <c r="C185">
        <v>39613389</v>
      </c>
      <c r="D185">
        <v>36883682</v>
      </c>
      <c r="E185">
        <v>1</v>
      </c>
      <c r="F185">
        <v>1</v>
      </c>
      <c r="G185">
        <v>1</v>
      </c>
      <c r="H185">
        <v>2</v>
      </c>
      <c r="I185" t="s">
        <v>518</v>
      </c>
      <c r="J185" t="s">
        <v>519</v>
      </c>
      <c r="K185" t="s">
        <v>520</v>
      </c>
      <c r="L185">
        <v>1368</v>
      </c>
      <c r="N185">
        <v>1011</v>
      </c>
      <c r="O185" t="s">
        <v>484</v>
      </c>
      <c r="P185" t="s">
        <v>484</v>
      </c>
      <c r="Q185">
        <v>1</v>
      </c>
      <c r="X185">
        <v>4.4400000000000004</v>
      </c>
      <c r="Y185">
        <v>0</v>
      </c>
      <c r="Z185">
        <v>27.11</v>
      </c>
      <c r="AA185">
        <v>11.6</v>
      </c>
      <c r="AB185">
        <v>0</v>
      </c>
      <c r="AC185">
        <v>0</v>
      </c>
      <c r="AD185">
        <v>1</v>
      </c>
      <c r="AE185">
        <v>0</v>
      </c>
      <c r="AF185" t="s">
        <v>3</v>
      </c>
      <c r="AG185">
        <v>4.4400000000000004</v>
      </c>
      <c r="AH185">
        <v>2</v>
      </c>
      <c r="AI185">
        <v>39613395</v>
      </c>
      <c r="AJ185">
        <v>199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ROW(Source!A111)</f>
        <v>111</v>
      </c>
      <c r="B186">
        <v>39613396</v>
      </c>
      <c r="C186">
        <v>39613389</v>
      </c>
      <c r="D186">
        <v>36801792</v>
      </c>
      <c r="E186">
        <v>1</v>
      </c>
      <c r="F186">
        <v>1</v>
      </c>
      <c r="G186">
        <v>1</v>
      </c>
      <c r="H186">
        <v>3</v>
      </c>
      <c r="I186" t="s">
        <v>549</v>
      </c>
      <c r="J186" t="s">
        <v>550</v>
      </c>
      <c r="K186" t="s">
        <v>551</v>
      </c>
      <c r="L186">
        <v>1339</v>
      </c>
      <c r="N186">
        <v>1007</v>
      </c>
      <c r="O186" t="s">
        <v>28</v>
      </c>
      <c r="P186" t="s">
        <v>28</v>
      </c>
      <c r="Q186">
        <v>1</v>
      </c>
      <c r="X186">
        <v>0.12</v>
      </c>
      <c r="Y186">
        <v>2.44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3</v>
      </c>
      <c r="AG186">
        <v>0.12</v>
      </c>
      <c r="AH186">
        <v>2</v>
      </c>
      <c r="AI186">
        <v>39613396</v>
      </c>
      <c r="AJ186">
        <v>200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ROW(Source!A111)</f>
        <v>111</v>
      </c>
      <c r="B187">
        <v>39613397</v>
      </c>
      <c r="C187">
        <v>39613389</v>
      </c>
      <c r="D187">
        <v>36804545</v>
      </c>
      <c r="E187">
        <v>1</v>
      </c>
      <c r="F187">
        <v>1</v>
      </c>
      <c r="G187">
        <v>1</v>
      </c>
      <c r="H187">
        <v>3</v>
      </c>
      <c r="I187" t="s">
        <v>552</v>
      </c>
      <c r="J187" t="s">
        <v>553</v>
      </c>
      <c r="K187" t="s">
        <v>554</v>
      </c>
      <c r="L187">
        <v>1348</v>
      </c>
      <c r="N187">
        <v>1009</v>
      </c>
      <c r="O187" t="s">
        <v>104</v>
      </c>
      <c r="P187" t="s">
        <v>104</v>
      </c>
      <c r="Q187">
        <v>1000</v>
      </c>
      <c r="X187">
        <v>3.0000000000000001E-3</v>
      </c>
      <c r="Y187">
        <v>11978</v>
      </c>
      <c r="Z187">
        <v>0</v>
      </c>
      <c r="AA187">
        <v>0</v>
      </c>
      <c r="AB187">
        <v>0</v>
      </c>
      <c r="AC187">
        <v>0</v>
      </c>
      <c r="AD187">
        <v>1</v>
      </c>
      <c r="AE187">
        <v>0</v>
      </c>
      <c r="AF187" t="s">
        <v>3</v>
      </c>
      <c r="AG187">
        <v>3.0000000000000001E-3</v>
      </c>
      <c r="AH187">
        <v>2</v>
      </c>
      <c r="AI187">
        <v>39613397</v>
      </c>
      <c r="AJ187">
        <v>201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ROW(Source!A111)</f>
        <v>111</v>
      </c>
      <c r="B188">
        <v>39613398</v>
      </c>
      <c r="C188">
        <v>39613389</v>
      </c>
      <c r="D188">
        <v>36805534</v>
      </c>
      <c r="E188">
        <v>1</v>
      </c>
      <c r="F188">
        <v>1</v>
      </c>
      <c r="G188">
        <v>1</v>
      </c>
      <c r="H188">
        <v>3</v>
      </c>
      <c r="I188" t="s">
        <v>555</v>
      </c>
      <c r="J188" t="s">
        <v>556</v>
      </c>
      <c r="K188" t="s">
        <v>557</v>
      </c>
      <c r="L188">
        <v>1327</v>
      </c>
      <c r="N188">
        <v>1005</v>
      </c>
      <c r="O188" t="s">
        <v>558</v>
      </c>
      <c r="P188" t="s">
        <v>558</v>
      </c>
      <c r="Q188">
        <v>1</v>
      </c>
      <c r="X188">
        <v>17.8</v>
      </c>
      <c r="Y188">
        <v>10.199999999999999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3</v>
      </c>
      <c r="AG188">
        <v>17.8</v>
      </c>
      <c r="AH188">
        <v>2</v>
      </c>
      <c r="AI188">
        <v>39613398</v>
      </c>
      <c r="AJ188">
        <v>202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ROW(Source!A111)</f>
        <v>111</v>
      </c>
      <c r="B189">
        <v>39613399</v>
      </c>
      <c r="C189">
        <v>39613389</v>
      </c>
      <c r="D189">
        <v>36807093</v>
      </c>
      <c r="E189">
        <v>1</v>
      </c>
      <c r="F189">
        <v>1</v>
      </c>
      <c r="G189">
        <v>1</v>
      </c>
      <c r="H189">
        <v>3</v>
      </c>
      <c r="I189" t="s">
        <v>559</v>
      </c>
      <c r="J189" t="s">
        <v>560</v>
      </c>
      <c r="K189" t="s">
        <v>561</v>
      </c>
      <c r="L189">
        <v>1339</v>
      </c>
      <c r="N189">
        <v>1007</v>
      </c>
      <c r="O189" t="s">
        <v>28</v>
      </c>
      <c r="P189" t="s">
        <v>28</v>
      </c>
      <c r="Q189">
        <v>1</v>
      </c>
      <c r="X189">
        <v>10.199999999999999</v>
      </c>
      <c r="Y189">
        <v>560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3</v>
      </c>
      <c r="AG189">
        <v>10.199999999999999</v>
      </c>
      <c r="AH189">
        <v>2</v>
      </c>
      <c r="AI189">
        <v>39613399</v>
      </c>
      <c r="AJ189">
        <v>203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ROW(Source!A111)</f>
        <v>111</v>
      </c>
      <c r="B190">
        <v>39613400</v>
      </c>
      <c r="C190">
        <v>39613389</v>
      </c>
      <c r="D190">
        <v>36830500</v>
      </c>
      <c r="E190">
        <v>1</v>
      </c>
      <c r="F190">
        <v>1</v>
      </c>
      <c r="G190">
        <v>1</v>
      </c>
      <c r="H190">
        <v>3</v>
      </c>
      <c r="I190" t="s">
        <v>562</v>
      </c>
      <c r="J190" t="s">
        <v>563</v>
      </c>
      <c r="K190" t="s">
        <v>564</v>
      </c>
      <c r="L190">
        <v>1339</v>
      </c>
      <c r="N190">
        <v>1007</v>
      </c>
      <c r="O190" t="s">
        <v>28</v>
      </c>
      <c r="P190" t="s">
        <v>28</v>
      </c>
      <c r="Q190">
        <v>1</v>
      </c>
      <c r="X190">
        <v>0.22</v>
      </c>
      <c r="Y190">
        <v>1375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3</v>
      </c>
      <c r="AG190">
        <v>0.22</v>
      </c>
      <c r="AH190">
        <v>2</v>
      </c>
      <c r="AI190">
        <v>39613400</v>
      </c>
      <c r="AJ190">
        <v>204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ROW(Source!A112)</f>
        <v>112</v>
      </c>
      <c r="B191">
        <v>39612897</v>
      </c>
      <c r="C191">
        <v>39612893</v>
      </c>
      <c r="D191">
        <v>37070090</v>
      </c>
      <c r="E191">
        <v>1</v>
      </c>
      <c r="F191">
        <v>1</v>
      </c>
      <c r="G191">
        <v>1</v>
      </c>
      <c r="H191">
        <v>1</v>
      </c>
      <c r="I191" t="s">
        <v>565</v>
      </c>
      <c r="J191" t="s">
        <v>3</v>
      </c>
      <c r="K191" t="s">
        <v>566</v>
      </c>
      <c r="L191">
        <v>1191</v>
      </c>
      <c r="N191">
        <v>1013</v>
      </c>
      <c r="O191" t="s">
        <v>474</v>
      </c>
      <c r="P191" t="s">
        <v>474</v>
      </c>
      <c r="Q191">
        <v>1</v>
      </c>
      <c r="X191">
        <v>27.61</v>
      </c>
      <c r="Y191">
        <v>0</v>
      </c>
      <c r="Z191">
        <v>0</v>
      </c>
      <c r="AA191">
        <v>0</v>
      </c>
      <c r="AB191">
        <v>8.9700000000000006</v>
      </c>
      <c r="AC191">
        <v>0</v>
      </c>
      <c r="AD191">
        <v>1</v>
      </c>
      <c r="AE191">
        <v>1</v>
      </c>
      <c r="AF191" t="s">
        <v>3</v>
      </c>
      <c r="AG191">
        <v>27.61</v>
      </c>
      <c r="AH191">
        <v>2</v>
      </c>
      <c r="AI191">
        <v>39612894</v>
      </c>
      <c r="AJ191">
        <v>205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ROW(Source!A112)</f>
        <v>112</v>
      </c>
      <c r="B192">
        <v>39612898</v>
      </c>
      <c r="C192">
        <v>39612893</v>
      </c>
      <c r="D192">
        <v>36883883</v>
      </c>
      <c r="E192">
        <v>1</v>
      </c>
      <c r="F192">
        <v>1</v>
      </c>
      <c r="G192">
        <v>1</v>
      </c>
      <c r="H192">
        <v>2</v>
      </c>
      <c r="I192" t="s">
        <v>567</v>
      </c>
      <c r="J192" t="s">
        <v>568</v>
      </c>
      <c r="K192" t="s">
        <v>569</v>
      </c>
      <c r="L192">
        <v>1368</v>
      </c>
      <c r="N192">
        <v>1011</v>
      </c>
      <c r="O192" t="s">
        <v>484</v>
      </c>
      <c r="P192" t="s">
        <v>484</v>
      </c>
      <c r="Q192">
        <v>1</v>
      </c>
      <c r="X192">
        <v>11.43</v>
      </c>
      <c r="Y192">
        <v>0</v>
      </c>
      <c r="Z192">
        <v>32.5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3</v>
      </c>
      <c r="AG192">
        <v>11.43</v>
      </c>
      <c r="AH192">
        <v>2</v>
      </c>
      <c r="AI192">
        <v>39612895</v>
      </c>
      <c r="AJ192">
        <v>206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ROW(Source!A112)</f>
        <v>112</v>
      </c>
      <c r="B193">
        <v>39612899</v>
      </c>
      <c r="C193">
        <v>39612893</v>
      </c>
      <c r="D193">
        <v>36884481</v>
      </c>
      <c r="E193">
        <v>1</v>
      </c>
      <c r="F193">
        <v>1</v>
      </c>
      <c r="G193">
        <v>1</v>
      </c>
      <c r="H193">
        <v>2</v>
      </c>
      <c r="I193" t="s">
        <v>570</v>
      </c>
      <c r="J193" t="s">
        <v>571</v>
      </c>
      <c r="K193" t="s">
        <v>572</v>
      </c>
      <c r="L193">
        <v>1368</v>
      </c>
      <c r="N193">
        <v>1011</v>
      </c>
      <c r="O193" t="s">
        <v>484</v>
      </c>
      <c r="P193" t="s">
        <v>484</v>
      </c>
      <c r="Q193">
        <v>1</v>
      </c>
      <c r="X193">
        <v>22.86</v>
      </c>
      <c r="Y193">
        <v>0</v>
      </c>
      <c r="Z193">
        <v>1.53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3</v>
      </c>
      <c r="AG193">
        <v>22.86</v>
      </c>
      <c r="AH193">
        <v>2</v>
      </c>
      <c r="AI193">
        <v>39612896</v>
      </c>
      <c r="AJ193">
        <v>207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ROW(Source!A113)</f>
        <v>113</v>
      </c>
      <c r="B194">
        <v>39612897</v>
      </c>
      <c r="C194">
        <v>39612893</v>
      </c>
      <c r="D194">
        <v>37070090</v>
      </c>
      <c r="E194">
        <v>1</v>
      </c>
      <c r="F194">
        <v>1</v>
      </c>
      <c r="G194">
        <v>1</v>
      </c>
      <c r="H194">
        <v>1</v>
      </c>
      <c r="I194" t="s">
        <v>565</v>
      </c>
      <c r="J194" t="s">
        <v>3</v>
      </c>
      <c r="K194" t="s">
        <v>566</v>
      </c>
      <c r="L194">
        <v>1191</v>
      </c>
      <c r="N194">
        <v>1013</v>
      </c>
      <c r="O194" t="s">
        <v>474</v>
      </c>
      <c r="P194" t="s">
        <v>474</v>
      </c>
      <c r="Q194">
        <v>1</v>
      </c>
      <c r="X194">
        <v>27.61</v>
      </c>
      <c r="Y194">
        <v>0</v>
      </c>
      <c r="Z194">
        <v>0</v>
      </c>
      <c r="AA194">
        <v>0</v>
      </c>
      <c r="AB194">
        <v>8.9700000000000006</v>
      </c>
      <c r="AC194">
        <v>0</v>
      </c>
      <c r="AD194">
        <v>1</v>
      </c>
      <c r="AE194">
        <v>1</v>
      </c>
      <c r="AF194" t="s">
        <v>3</v>
      </c>
      <c r="AG194">
        <v>27.61</v>
      </c>
      <c r="AH194">
        <v>2</v>
      </c>
      <c r="AI194">
        <v>39612894</v>
      </c>
      <c r="AJ194">
        <v>208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ROW(Source!A113)</f>
        <v>113</v>
      </c>
      <c r="B195">
        <v>39612898</v>
      </c>
      <c r="C195">
        <v>39612893</v>
      </c>
      <c r="D195">
        <v>36883883</v>
      </c>
      <c r="E195">
        <v>1</v>
      </c>
      <c r="F195">
        <v>1</v>
      </c>
      <c r="G195">
        <v>1</v>
      </c>
      <c r="H195">
        <v>2</v>
      </c>
      <c r="I195" t="s">
        <v>567</v>
      </c>
      <c r="J195" t="s">
        <v>568</v>
      </c>
      <c r="K195" t="s">
        <v>569</v>
      </c>
      <c r="L195">
        <v>1368</v>
      </c>
      <c r="N195">
        <v>1011</v>
      </c>
      <c r="O195" t="s">
        <v>484</v>
      </c>
      <c r="P195" t="s">
        <v>484</v>
      </c>
      <c r="Q195">
        <v>1</v>
      </c>
      <c r="X195">
        <v>11.43</v>
      </c>
      <c r="Y195">
        <v>0</v>
      </c>
      <c r="Z195">
        <v>32.5</v>
      </c>
      <c r="AA195">
        <v>0</v>
      </c>
      <c r="AB195">
        <v>0</v>
      </c>
      <c r="AC195">
        <v>0</v>
      </c>
      <c r="AD195">
        <v>1</v>
      </c>
      <c r="AE195">
        <v>0</v>
      </c>
      <c r="AF195" t="s">
        <v>3</v>
      </c>
      <c r="AG195">
        <v>11.43</v>
      </c>
      <c r="AH195">
        <v>2</v>
      </c>
      <c r="AI195">
        <v>39612895</v>
      </c>
      <c r="AJ195">
        <v>209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ROW(Source!A113)</f>
        <v>113</v>
      </c>
      <c r="B196">
        <v>39612899</v>
      </c>
      <c r="C196">
        <v>39612893</v>
      </c>
      <c r="D196">
        <v>36884481</v>
      </c>
      <c r="E196">
        <v>1</v>
      </c>
      <c r="F196">
        <v>1</v>
      </c>
      <c r="G196">
        <v>1</v>
      </c>
      <c r="H196">
        <v>2</v>
      </c>
      <c r="I196" t="s">
        <v>570</v>
      </c>
      <c r="J196" t="s">
        <v>571</v>
      </c>
      <c r="K196" t="s">
        <v>572</v>
      </c>
      <c r="L196">
        <v>1368</v>
      </c>
      <c r="N196">
        <v>1011</v>
      </c>
      <c r="O196" t="s">
        <v>484</v>
      </c>
      <c r="P196" t="s">
        <v>484</v>
      </c>
      <c r="Q196">
        <v>1</v>
      </c>
      <c r="X196">
        <v>22.86</v>
      </c>
      <c r="Y196">
        <v>0</v>
      </c>
      <c r="Z196">
        <v>1.53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3</v>
      </c>
      <c r="AG196">
        <v>22.86</v>
      </c>
      <c r="AH196">
        <v>2</v>
      </c>
      <c r="AI196">
        <v>39612896</v>
      </c>
      <c r="AJ196">
        <v>210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ROW(Source!A114)</f>
        <v>114</v>
      </c>
      <c r="B197">
        <v>39612912</v>
      </c>
      <c r="C197">
        <v>39612901</v>
      </c>
      <c r="D197">
        <v>37070164</v>
      </c>
      <c r="E197">
        <v>1</v>
      </c>
      <c r="F197">
        <v>1</v>
      </c>
      <c r="G197">
        <v>1</v>
      </c>
      <c r="H197">
        <v>1</v>
      </c>
      <c r="I197" t="s">
        <v>573</v>
      </c>
      <c r="J197" t="s">
        <v>3</v>
      </c>
      <c r="K197" t="s">
        <v>574</v>
      </c>
      <c r="L197">
        <v>1191</v>
      </c>
      <c r="N197">
        <v>1013</v>
      </c>
      <c r="O197" t="s">
        <v>474</v>
      </c>
      <c r="P197" t="s">
        <v>474</v>
      </c>
      <c r="Q197">
        <v>1</v>
      </c>
      <c r="X197">
        <v>14.8</v>
      </c>
      <c r="Y197">
        <v>0</v>
      </c>
      <c r="Z197">
        <v>0</v>
      </c>
      <c r="AA197">
        <v>0</v>
      </c>
      <c r="AB197">
        <v>9.2899999999999991</v>
      </c>
      <c r="AC197">
        <v>0</v>
      </c>
      <c r="AD197">
        <v>1</v>
      </c>
      <c r="AE197">
        <v>1</v>
      </c>
      <c r="AF197" t="s">
        <v>40</v>
      </c>
      <c r="AG197">
        <v>11.840000000000002</v>
      </c>
      <c r="AH197">
        <v>2</v>
      </c>
      <c r="AI197">
        <v>39612902</v>
      </c>
      <c r="AJ197">
        <v>211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ROW(Source!A114)</f>
        <v>114</v>
      </c>
      <c r="B198">
        <v>39612913</v>
      </c>
      <c r="C198">
        <v>39612901</v>
      </c>
      <c r="D198">
        <v>37064876</v>
      </c>
      <c r="E198">
        <v>1</v>
      </c>
      <c r="F198">
        <v>1</v>
      </c>
      <c r="G198">
        <v>1</v>
      </c>
      <c r="H198">
        <v>1</v>
      </c>
      <c r="I198" t="s">
        <v>479</v>
      </c>
      <c r="J198" t="s">
        <v>3</v>
      </c>
      <c r="K198" t="s">
        <v>480</v>
      </c>
      <c r="L198">
        <v>1191</v>
      </c>
      <c r="N198">
        <v>1013</v>
      </c>
      <c r="O198" t="s">
        <v>474</v>
      </c>
      <c r="P198" t="s">
        <v>474</v>
      </c>
      <c r="Q198">
        <v>1</v>
      </c>
      <c r="X198">
        <v>0.51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2</v>
      </c>
      <c r="AF198" t="s">
        <v>40</v>
      </c>
      <c r="AG198">
        <v>0.40800000000000003</v>
      </c>
      <c r="AH198">
        <v>2</v>
      </c>
      <c r="AI198">
        <v>39612903</v>
      </c>
      <c r="AJ198">
        <v>212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ROW(Source!A114)</f>
        <v>114</v>
      </c>
      <c r="B199">
        <v>39612914</v>
      </c>
      <c r="C199">
        <v>39612901</v>
      </c>
      <c r="D199">
        <v>36883554</v>
      </c>
      <c r="E199">
        <v>1</v>
      </c>
      <c r="F199">
        <v>1</v>
      </c>
      <c r="G199">
        <v>1</v>
      </c>
      <c r="H199">
        <v>2</v>
      </c>
      <c r="I199" t="s">
        <v>504</v>
      </c>
      <c r="J199" t="s">
        <v>505</v>
      </c>
      <c r="K199" t="s">
        <v>506</v>
      </c>
      <c r="L199">
        <v>1368</v>
      </c>
      <c r="N199">
        <v>1011</v>
      </c>
      <c r="O199" t="s">
        <v>484</v>
      </c>
      <c r="P199" t="s">
        <v>484</v>
      </c>
      <c r="Q199">
        <v>1</v>
      </c>
      <c r="X199">
        <v>0.51</v>
      </c>
      <c r="Y199">
        <v>0</v>
      </c>
      <c r="Z199">
        <v>65.709999999999994</v>
      </c>
      <c r="AA199">
        <v>11.6</v>
      </c>
      <c r="AB199">
        <v>0</v>
      </c>
      <c r="AC199">
        <v>0</v>
      </c>
      <c r="AD199">
        <v>1</v>
      </c>
      <c r="AE199">
        <v>0</v>
      </c>
      <c r="AF199" t="s">
        <v>40</v>
      </c>
      <c r="AG199">
        <v>0.40800000000000003</v>
      </c>
      <c r="AH199">
        <v>2</v>
      </c>
      <c r="AI199">
        <v>39612904</v>
      </c>
      <c r="AJ199">
        <v>213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ROW(Source!A114)</f>
        <v>114</v>
      </c>
      <c r="B200">
        <v>39612915</v>
      </c>
      <c r="C200">
        <v>39612901</v>
      </c>
      <c r="D200">
        <v>36884726</v>
      </c>
      <c r="E200">
        <v>1</v>
      </c>
      <c r="F200">
        <v>1</v>
      </c>
      <c r="G200">
        <v>1</v>
      </c>
      <c r="H200">
        <v>2</v>
      </c>
      <c r="I200" t="s">
        <v>575</v>
      </c>
      <c r="J200" t="s">
        <v>576</v>
      </c>
      <c r="K200" t="s">
        <v>577</v>
      </c>
      <c r="L200">
        <v>1368</v>
      </c>
      <c r="N200">
        <v>1011</v>
      </c>
      <c r="O200" t="s">
        <v>484</v>
      </c>
      <c r="P200" t="s">
        <v>484</v>
      </c>
      <c r="Q200">
        <v>1</v>
      </c>
      <c r="X200">
        <v>0.2</v>
      </c>
      <c r="Y200">
        <v>0</v>
      </c>
      <c r="Z200">
        <v>2.16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40</v>
      </c>
      <c r="AG200">
        <v>0.16000000000000003</v>
      </c>
      <c r="AH200">
        <v>2</v>
      </c>
      <c r="AI200">
        <v>39612905</v>
      </c>
      <c r="AJ200">
        <v>214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ROW(Source!A114)</f>
        <v>114</v>
      </c>
      <c r="B201">
        <v>39612916</v>
      </c>
      <c r="C201">
        <v>39612901</v>
      </c>
      <c r="D201">
        <v>36825562</v>
      </c>
      <c r="E201">
        <v>1</v>
      </c>
      <c r="F201">
        <v>1</v>
      </c>
      <c r="G201">
        <v>1</v>
      </c>
      <c r="H201">
        <v>3</v>
      </c>
      <c r="I201" t="s">
        <v>578</v>
      </c>
      <c r="J201" t="s">
        <v>579</v>
      </c>
      <c r="K201" t="s">
        <v>580</v>
      </c>
      <c r="L201">
        <v>1348</v>
      </c>
      <c r="N201">
        <v>1009</v>
      </c>
      <c r="O201" t="s">
        <v>104</v>
      </c>
      <c r="P201" t="s">
        <v>104</v>
      </c>
      <c r="Q201">
        <v>1000</v>
      </c>
      <c r="X201">
        <v>7.26E-3</v>
      </c>
      <c r="Y201">
        <v>7590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0</v>
      </c>
      <c r="AF201" t="s">
        <v>39</v>
      </c>
      <c r="AG201">
        <v>0</v>
      </c>
      <c r="AH201">
        <v>2</v>
      </c>
      <c r="AI201">
        <v>39612906</v>
      </c>
      <c r="AJ201">
        <v>215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ROW(Source!A114)</f>
        <v>114</v>
      </c>
      <c r="B202">
        <v>39612917</v>
      </c>
      <c r="C202">
        <v>39612901</v>
      </c>
      <c r="D202">
        <v>36825612</v>
      </c>
      <c r="E202">
        <v>1</v>
      </c>
      <c r="F202">
        <v>1</v>
      </c>
      <c r="G202">
        <v>1</v>
      </c>
      <c r="H202">
        <v>3</v>
      </c>
      <c r="I202" t="s">
        <v>581</v>
      </c>
      <c r="J202" t="s">
        <v>582</v>
      </c>
      <c r="K202" t="s">
        <v>583</v>
      </c>
      <c r="L202">
        <v>1346</v>
      </c>
      <c r="N202">
        <v>1009</v>
      </c>
      <c r="O202" t="s">
        <v>584</v>
      </c>
      <c r="P202" t="s">
        <v>584</v>
      </c>
      <c r="Q202">
        <v>1</v>
      </c>
      <c r="X202">
        <v>0.5</v>
      </c>
      <c r="Y202">
        <v>8.94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39</v>
      </c>
      <c r="AG202">
        <v>0</v>
      </c>
      <c r="AH202">
        <v>2</v>
      </c>
      <c r="AI202">
        <v>39612907</v>
      </c>
      <c r="AJ202">
        <v>216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ROW(Source!A114)</f>
        <v>114</v>
      </c>
      <c r="B203">
        <v>39612918</v>
      </c>
      <c r="C203">
        <v>39612901</v>
      </c>
      <c r="D203">
        <v>36825616</v>
      </c>
      <c r="E203">
        <v>1</v>
      </c>
      <c r="F203">
        <v>1</v>
      </c>
      <c r="G203">
        <v>1</v>
      </c>
      <c r="H203">
        <v>3</v>
      </c>
      <c r="I203" t="s">
        <v>585</v>
      </c>
      <c r="J203" t="s">
        <v>586</v>
      </c>
      <c r="K203" t="s">
        <v>587</v>
      </c>
      <c r="L203">
        <v>1346</v>
      </c>
      <c r="N203">
        <v>1009</v>
      </c>
      <c r="O203" t="s">
        <v>584</v>
      </c>
      <c r="P203" t="s">
        <v>584</v>
      </c>
      <c r="Q203">
        <v>1</v>
      </c>
      <c r="X203">
        <v>1.4</v>
      </c>
      <c r="Y203">
        <v>6.6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39</v>
      </c>
      <c r="AG203">
        <v>0</v>
      </c>
      <c r="AH203">
        <v>2</v>
      </c>
      <c r="AI203">
        <v>39612908</v>
      </c>
      <c r="AJ203">
        <v>217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ROW(Source!A114)</f>
        <v>114</v>
      </c>
      <c r="B204">
        <v>39612919</v>
      </c>
      <c r="C204">
        <v>39612901</v>
      </c>
      <c r="D204">
        <v>36825635</v>
      </c>
      <c r="E204">
        <v>1</v>
      </c>
      <c r="F204">
        <v>1</v>
      </c>
      <c r="G204">
        <v>1</v>
      </c>
      <c r="H204">
        <v>3</v>
      </c>
      <c r="I204" t="s">
        <v>588</v>
      </c>
      <c r="J204" t="s">
        <v>589</v>
      </c>
      <c r="K204" t="s">
        <v>590</v>
      </c>
      <c r="L204">
        <v>1348</v>
      </c>
      <c r="N204">
        <v>1009</v>
      </c>
      <c r="O204" t="s">
        <v>104</v>
      </c>
      <c r="P204" t="s">
        <v>104</v>
      </c>
      <c r="Q204">
        <v>1000</v>
      </c>
      <c r="X204">
        <v>2E-3</v>
      </c>
      <c r="Y204">
        <v>14690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39</v>
      </c>
      <c r="AG204">
        <v>0</v>
      </c>
      <c r="AH204">
        <v>2</v>
      </c>
      <c r="AI204">
        <v>39612909</v>
      </c>
      <c r="AJ204">
        <v>218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ROW(Source!A114)</f>
        <v>114</v>
      </c>
      <c r="B205">
        <v>39612920</v>
      </c>
      <c r="C205">
        <v>39612901</v>
      </c>
      <c r="D205">
        <v>36825644</v>
      </c>
      <c r="E205">
        <v>1</v>
      </c>
      <c r="F205">
        <v>1</v>
      </c>
      <c r="G205">
        <v>1</v>
      </c>
      <c r="H205">
        <v>3</v>
      </c>
      <c r="I205" t="s">
        <v>591</v>
      </c>
      <c r="J205" t="s">
        <v>592</v>
      </c>
      <c r="K205" t="s">
        <v>593</v>
      </c>
      <c r="L205">
        <v>1348</v>
      </c>
      <c r="N205">
        <v>1009</v>
      </c>
      <c r="O205" t="s">
        <v>104</v>
      </c>
      <c r="P205" t="s">
        <v>104</v>
      </c>
      <c r="Q205">
        <v>1000</v>
      </c>
      <c r="X205">
        <v>3.0000000000000001E-3</v>
      </c>
      <c r="Y205">
        <v>12110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39</v>
      </c>
      <c r="AG205">
        <v>0</v>
      </c>
      <c r="AH205">
        <v>2</v>
      </c>
      <c r="AI205">
        <v>39612910</v>
      </c>
      <c r="AJ205">
        <v>219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ROW(Source!A114)</f>
        <v>114</v>
      </c>
      <c r="B206">
        <v>39612921</v>
      </c>
      <c r="C206">
        <v>39612901</v>
      </c>
      <c r="D206">
        <v>36825881</v>
      </c>
      <c r="E206">
        <v>1</v>
      </c>
      <c r="F206">
        <v>1</v>
      </c>
      <c r="G206">
        <v>1</v>
      </c>
      <c r="H206">
        <v>3</v>
      </c>
      <c r="I206" t="s">
        <v>594</v>
      </c>
      <c r="J206" t="s">
        <v>595</v>
      </c>
      <c r="K206" t="s">
        <v>596</v>
      </c>
      <c r="L206">
        <v>1348</v>
      </c>
      <c r="N206">
        <v>1009</v>
      </c>
      <c r="O206" t="s">
        <v>104</v>
      </c>
      <c r="P206" t="s">
        <v>104</v>
      </c>
      <c r="Q206">
        <v>1000</v>
      </c>
      <c r="X206">
        <v>6.0000000000000002E-5</v>
      </c>
      <c r="Y206">
        <v>11000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39</v>
      </c>
      <c r="AG206">
        <v>0</v>
      </c>
      <c r="AH206">
        <v>2</v>
      </c>
      <c r="AI206">
        <v>39612911</v>
      </c>
      <c r="AJ206">
        <v>220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ROW(Source!A114)</f>
        <v>114</v>
      </c>
      <c r="B207">
        <v>39612922</v>
      </c>
      <c r="C207">
        <v>39612901</v>
      </c>
      <c r="D207">
        <v>36798191</v>
      </c>
      <c r="E207">
        <v>17</v>
      </c>
      <c r="F207">
        <v>1</v>
      </c>
      <c r="G207">
        <v>1</v>
      </c>
      <c r="H207">
        <v>3</v>
      </c>
      <c r="I207" t="s">
        <v>695</v>
      </c>
      <c r="J207" t="s">
        <v>3</v>
      </c>
      <c r="K207" t="s">
        <v>696</v>
      </c>
      <c r="L207">
        <v>1339</v>
      </c>
      <c r="N207">
        <v>1007</v>
      </c>
      <c r="O207" t="s">
        <v>28</v>
      </c>
      <c r="P207" t="s">
        <v>28</v>
      </c>
      <c r="Q207">
        <v>1</v>
      </c>
      <c r="X207">
        <v>1.08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 t="s">
        <v>39</v>
      </c>
      <c r="AG207">
        <v>0</v>
      </c>
      <c r="AH207">
        <v>3</v>
      </c>
      <c r="AI207">
        <v>-1</v>
      </c>
      <c r="AJ207" t="s">
        <v>3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ROW(Source!A115)</f>
        <v>115</v>
      </c>
      <c r="B208">
        <v>39612912</v>
      </c>
      <c r="C208">
        <v>39612901</v>
      </c>
      <c r="D208">
        <v>37070164</v>
      </c>
      <c r="E208">
        <v>1</v>
      </c>
      <c r="F208">
        <v>1</v>
      </c>
      <c r="G208">
        <v>1</v>
      </c>
      <c r="H208">
        <v>1</v>
      </c>
      <c r="I208" t="s">
        <v>573</v>
      </c>
      <c r="J208" t="s">
        <v>3</v>
      </c>
      <c r="K208" t="s">
        <v>574</v>
      </c>
      <c r="L208">
        <v>1191</v>
      </c>
      <c r="N208">
        <v>1013</v>
      </c>
      <c r="O208" t="s">
        <v>474</v>
      </c>
      <c r="P208" t="s">
        <v>474</v>
      </c>
      <c r="Q208">
        <v>1</v>
      </c>
      <c r="X208">
        <v>14.8</v>
      </c>
      <c r="Y208">
        <v>0</v>
      </c>
      <c r="Z208">
        <v>0</v>
      </c>
      <c r="AA208">
        <v>0</v>
      </c>
      <c r="AB208">
        <v>9.2899999999999991</v>
      </c>
      <c r="AC208">
        <v>0</v>
      </c>
      <c r="AD208">
        <v>1</v>
      </c>
      <c r="AE208">
        <v>1</v>
      </c>
      <c r="AF208" t="s">
        <v>40</v>
      </c>
      <c r="AG208">
        <v>11.840000000000002</v>
      </c>
      <c r="AH208">
        <v>2</v>
      </c>
      <c r="AI208">
        <v>39612902</v>
      </c>
      <c r="AJ208">
        <v>221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ROW(Source!A115)</f>
        <v>115</v>
      </c>
      <c r="B209">
        <v>39612913</v>
      </c>
      <c r="C209">
        <v>39612901</v>
      </c>
      <c r="D209">
        <v>37064876</v>
      </c>
      <c r="E209">
        <v>1</v>
      </c>
      <c r="F209">
        <v>1</v>
      </c>
      <c r="G209">
        <v>1</v>
      </c>
      <c r="H209">
        <v>1</v>
      </c>
      <c r="I209" t="s">
        <v>479</v>
      </c>
      <c r="J209" t="s">
        <v>3</v>
      </c>
      <c r="K209" t="s">
        <v>480</v>
      </c>
      <c r="L209">
        <v>1191</v>
      </c>
      <c r="N209">
        <v>1013</v>
      </c>
      <c r="O209" t="s">
        <v>474</v>
      </c>
      <c r="P209" t="s">
        <v>474</v>
      </c>
      <c r="Q209">
        <v>1</v>
      </c>
      <c r="X209">
        <v>0.51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2</v>
      </c>
      <c r="AF209" t="s">
        <v>40</v>
      </c>
      <c r="AG209">
        <v>0.40800000000000003</v>
      </c>
      <c r="AH209">
        <v>2</v>
      </c>
      <c r="AI209">
        <v>39612903</v>
      </c>
      <c r="AJ209">
        <v>222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ROW(Source!A115)</f>
        <v>115</v>
      </c>
      <c r="B210">
        <v>39612914</v>
      </c>
      <c r="C210">
        <v>39612901</v>
      </c>
      <c r="D210">
        <v>36883554</v>
      </c>
      <c r="E210">
        <v>1</v>
      </c>
      <c r="F210">
        <v>1</v>
      </c>
      <c r="G210">
        <v>1</v>
      </c>
      <c r="H210">
        <v>2</v>
      </c>
      <c r="I210" t="s">
        <v>504</v>
      </c>
      <c r="J210" t="s">
        <v>505</v>
      </c>
      <c r="K210" t="s">
        <v>506</v>
      </c>
      <c r="L210">
        <v>1368</v>
      </c>
      <c r="N210">
        <v>1011</v>
      </c>
      <c r="O210" t="s">
        <v>484</v>
      </c>
      <c r="P210" t="s">
        <v>484</v>
      </c>
      <c r="Q210">
        <v>1</v>
      </c>
      <c r="X210">
        <v>0.51</v>
      </c>
      <c r="Y210">
        <v>0</v>
      </c>
      <c r="Z210">
        <v>65.709999999999994</v>
      </c>
      <c r="AA210">
        <v>11.6</v>
      </c>
      <c r="AB210">
        <v>0</v>
      </c>
      <c r="AC210">
        <v>0</v>
      </c>
      <c r="AD210">
        <v>1</v>
      </c>
      <c r="AE210">
        <v>0</v>
      </c>
      <c r="AF210" t="s">
        <v>40</v>
      </c>
      <c r="AG210">
        <v>0.40800000000000003</v>
      </c>
      <c r="AH210">
        <v>2</v>
      </c>
      <c r="AI210">
        <v>39612904</v>
      </c>
      <c r="AJ210">
        <v>223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ROW(Source!A115)</f>
        <v>115</v>
      </c>
      <c r="B211">
        <v>39612915</v>
      </c>
      <c r="C211">
        <v>39612901</v>
      </c>
      <c r="D211">
        <v>36884726</v>
      </c>
      <c r="E211">
        <v>1</v>
      </c>
      <c r="F211">
        <v>1</v>
      </c>
      <c r="G211">
        <v>1</v>
      </c>
      <c r="H211">
        <v>2</v>
      </c>
      <c r="I211" t="s">
        <v>575</v>
      </c>
      <c r="J211" t="s">
        <v>576</v>
      </c>
      <c r="K211" t="s">
        <v>577</v>
      </c>
      <c r="L211">
        <v>1368</v>
      </c>
      <c r="N211">
        <v>1011</v>
      </c>
      <c r="O211" t="s">
        <v>484</v>
      </c>
      <c r="P211" t="s">
        <v>484</v>
      </c>
      <c r="Q211">
        <v>1</v>
      </c>
      <c r="X211">
        <v>0.2</v>
      </c>
      <c r="Y211">
        <v>0</v>
      </c>
      <c r="Z211">
        <v>2.16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40</v>
      </c>
      <c r="AG211">
        <v>0.16000000000000003</v>
      </c>
      <c r="AH211">
        <v>2</v>
      </c>
      <c r="AI211">
        <v>39612905</v>
      </c>
      <c r="AJ211">
        <v>224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ROW(Source!A115)</f>
        <v>115</v>
      </c>
      <c r="B212">
        <v>39612916</v>
      </c>
      <c r="C212">
        <v>39612901</v>
      </c>
      <c r="D212">
        <v>36825562</v>
      </c>
      <c r="E212">
        <v>1</v>
      </c>
      <c r="F212">
        <v>1</v>
      </c>
      <c r="G212">
        <v>1</v>
      </c>
      <c r="H212">
        <v>3</v>
      </c>
      <c r="I212" t="s">
        <v>578</v>
      </c>
      <c r="J212" t="s">
        <v>579</v>
      </c>
      <c r="K212" t="s">
        <v>580</v>
      </c>
      <c r="L212">
        <v>1348</v>
      </c>
      <c r="N212">
        <v>1009</v>
      </c>
      <c r="O212" t="s">
        <v>104</v>
      </c>
      <c r="P212" t="s">
        <v>104</v>
      </c>
      <c r="Q212">
        <v>1000</v>
      </c>
      <c r="X212">
        <v>7.26E-3</v>
      </c>
      <c r="Y212">
        <v>7590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0</v>
      </c>
      <c r="AF212" t="s">
        <v>39</v>
      </c>
      <c r="AG212">
        <v>0</v>
      </c>
      <c r="AH212">
        <v>2</v>
      </c>
      <c r="AI212">
        <v>39612906</v>
      </c>
      <c r="AJ212">
        <v>225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ROW(Source!A115)</f>
        <v>115</v>
      </c>
      <c r="B213">
        <v>39612917</v>
      </c>
      <c r="C213">
        <v>39612901</v>
      </c>
      <c r="D213">
        <v>36825612</v>
      </c>
      <c r="E213">
        <v>1</v>
      </c>
      <c r="F213">
        <v>1</v>
      </c>
      <c r="G213">
        <v>1</v>
      </c>
      <c r="H213">
        <v>3</v>
      </c>
      <c r="I213" t="s">
        <v>581</v>
      </c>
      <c r="J213" t="s">
        <v>582</v>
      </c>
      <c r="K213" t="s">
        <v>583</v>
      </c>
      <c r="L213">
        <v>1346</v>
      </c>
      <c r="N213">
        <v>1009</v>
      </c>
      <c r="O213" t="s">
        <v>584</v>
      </c>
      <c r="P213" t="s">
        <v>584</v>
      </c>
      <c r="Q213">
        <v>1</v>
      </c>
      <c r="X213">
        <v>0.5</v>
      </c>
      <c r="Y213">
        <v>8.94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39</v>
      </c>
      <c r="AG213">
        <v>0</v>
      </c>
      <c r="AH213">
        <v>2</v>
      </c>
      <c r="AI213">
        <v>39612907</v>
      </c>
      <c r="AJ213">
        <v>226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ROW(Source!A115)</f>
        <v>115</v>
      </c>
      <c r="B214">
        <v>39612918</v>
      </c>
      <c r="C214">
        <v>39612901</v>
      </c>
      <c r="D214">
        <v>36825616</v>
      </c>
      <c r="E214">
        <v>1</v>
      </c>
      <c r="F214">
        <v>1</v>
      </c>
      <c r="G214">
        <v>1</v>
      </c>
      <c r="H214">
        <v>3</v>
      </c>
      <c r="I214" t="s">
        <v>585</v>
      </c>
      <c r="J214" t="s">
        <v>586</v>
      </c>
      <c r="K214" t="s">
        <v>587</v>
      </c>
      <c r="L214">
        <v>1346</v>
      </c>
      <c r="N214">
        <v>1009</v>
      </c>
      <c r="O214" t="s">
        <v>584</v>
      </c>
      <c r="P214" t="s">
        <v>584</v>
      </c>
      <c r="Q214">
        <v>1</v>
      </c>
      <c r="X214">
        <v>1.4</v>
      </c>
      <c r="Y214">
        <v>6.6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39</v>
      </c>
      <c r="AG214">
        <v>0</v>
      </c>
      <c r="AH214">
        <v>2</v>
      </c>
      <c r="AI214">
        <v>39612908</v>
      </c>
      <c r="AJ214">
        <v>227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ROW(Source!A115)</f>
        <v>115</v>
      </c>
      <c r="B215">
        <v>39612919</v>
      </c>
      <c r="C215">
        <v>39612901</v>
      </c>
      <c r="D215">
        <v>36825635</v>
      </c>
      <c r="E215">
        <v>1</v>
      </c>
      <c r="F215">
        <v>1</v>
      </c>
      <c r="G215">
        <v>1</v>
      </c>
      <c r="H215">
        <v>3</v>
      </c>
      <c r="I215" t="s">
        <v>588</v>
      </c>
      <c r="J215" t="s">
        <v>589</v>
      </c>
      <c r="K215" t="s">
        <v>590</v>
      </c>
      <c r="L215">
        <v>1348</v>
      </c>
      <c r="N215">
        <v>1009</v>
      </c>
      <c r="O215" t="s">
        <v>104</v>
      </c>
      <c r="P215" t="s">
        <v>104</v>
      </c>
      <c r="Q215">
        <v>1000</v>
      </c>
      <c r="X215">
        <v>2E-3</v>
      </c>
      <c r="Y215">
        <v>14690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39</v>
      </c>
      <c r="AG215">
        <v>0</v>
      </c>
      <c r="AH215">
        <v>2</v>
      </c>
      <c r="AI215">
        <v>39612909</v>
      </c>
      <c r="AJ215">
        <v>228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ROW(Source!A115)</f>
        <v>115</v>
      </c>
      <c r="B216">
        <v>39612920</v>
      </c>
      <c r="C216">
        <v>39612901</v>
      </c>
      <c r="D216">
        <v>36825644</v>
      </c>
      <c r="E216">
        <v>1</v>
      </c>
      <c r="F216">
        <v>1</v>
      </c>
      <c r="G216">
        <v>1</v>
      </c>
      <c r="H216">
        <v>3</v>
      </c>
      <c r="I216" t="s">
        <v>591</v>
      </c>
      <c r="J216" t="s">
        <v>592</v>
      </c>
      <c r="K216" t="s">
        <v>593</v>
      </c>
      <c r="L216">
        <v>1348</v>
      </c>
      <c r="N216">
        <v>1009</v>
      </c>
      <c r="O216" t="s">
        <v>104</v>
      </c>
      <c r="P216" t="s">
        <v>104</v>
      </c>
      <c r="Q216">
        <v>1000</v>
      </c>
      <c r="X216">
        <v>3.0000000000000001E-3</v>
      </c>
      <c r="Y216">
        <v>12110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39</v>
      </c>
      <c r="AG216">
        <v>0</v>
      </c>
      <c r="AH216">
        <v>2</v>
      </c>
      <c r="AI216">
        <v>39612910</v>
      </c>
      <c r="AJ216">
        <v>229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ROW(Source!A115)</f>
        <v>115</v>
      </c>
      <c r="B217">
        <v>39612921</v>
      </c>
      <c r="C217">
        <v>39612901</v>
      </c>
      <c r="D217">
        <v>36825881</v>
      </c>
      <c r="E217">
        <v>1</v>
      </c>
      <c r="F217">
        <v>1</v>
      </c>
      <c r="G217">
        <v>1</v>
      </c>
      <c r="H217">
        <v>3</v>
      </c>
      <c r="I217" t="s">
        <v>594</v>
      </c>
      <c r="J217" t="s">
        <v>595</v>
      </c>
      <c r="K217" t="s">
        <v>596</v>
      </c>
      <c r="L217">
        <v>1348</v>
      </c>
      <c r="N217">
        <v>1009</v>
      </c>
      <c r="O217" t="s">
        <v>104</v>
      </c>
      <c r="P217" t="s">
        <v>104</v>
      </c>
      <c r="Q217">
        <v>1000</v>
      </c>
      <c r="X217">
        <v>6.0000000000000002E-5</v>
      </c>
      <c r="Y217">
        <v>11000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0</v>
      </c>
      <c r="AF217" t="s">
        <v>39</v>
      </c>
      <c r="AG217">
        <v>0</v>
      </c>
      <c r="AH217">
        <v>2</v>
      </c>
      <c r="AI217">
        <v>39612911</v>
      </c>
      <c r="AJ217">
        <v>230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ROW(Source!A115)</f>
        <v>115</v>
      </c>
      <c r="B218">
        <v>39612922</v>
      </c>
      <c r="C218">
        <v>39612901</v>
      </c>
      <c r="D218">
        <v>36798191</v>
      </c>
      <c r="E218">
        <v>17</v>
      </c>
      <c r="F218">
        <v>1</v>
      </c>
      <c r="G218">
        <v>1</v>
      </c>
      <c r="H218">
        <v>3</v>
      </c>
      <c r="I218" t="s">
        <v>695</v>
      </c>
      <c r="J218" t="s">
        <v>3</v>
      </c>
      <c r="K218" t="s">
        <v>696</v>
      </c>
      <c r="L218">
        <v>1339</v>
      </c>
      <c r="N218">
        <v>1007</v>
      </c>
      <c r="O218" t="s">
        <v>28</v>
      </c>
      <c r="P218" t="s">
        <v>28</v>
      </c>
      <c r="Q218">
        <v>1</v>
      </c>
      <c r="X218">
        <v>1.08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 t="s">
        <v>39</v>
      </c>
      <c r="AG218">
        <v>0</v>
      </c>
      <c r="AH218">
        <v>3</v>
      </c>
      <c r="AI218">
        <v>-1</v>
      </c>
      <c r="AJ218" t="s">
        <v>3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ROW(Source!A116)</f>
        <v>116</v>
      </c>
      <c r="B219">
        <v>39612931</v>
      </c>
      <c r="C219">
        <v>39612923</v>
      </c>
      <c r="D219">
        <v>37080781</v>
      </c>
      <c r="E219">
        <v>1</v>
      </c>
      <c r="F219">
        <v>1</v>
      </c>
      <c r="G219">
        <v>1</v>
      </c>
      <c r="H219">
        <v>1</v>
      </c>
      <c r="I219" t="s">
        <v>597</v>
      </c>
      <c r="J219" t="s">
        <v>3</v>
      </c>
      <c r="K219" t="s">
        <v>598</v>
      </c>
      <c r="L219">
        <v>1191</v>
      </c>
      <c r="N219">
        <v>1013</v>
      </c>
      <c r="O219" t="s">
        <v>474</v>
      </c>
      <c r="P219" t="s">
        <v>474</v>
      </c>
      <c r="Q219">
        <v>1</v>
      </c>
      <c r="X219">
        <v>36.31</v>
      </c>
      <c r="Y219">
        <v>0</v>
      </c>
      <c r="Z219">
        <v>0</v>
      </c>
      <c r="AA219">
        <v>0</v>
      </c>
      <c r="AB219">
        <v>9.92</v>
      </c>
      <c r="AC219">
        <v>0</v>
      </c>
      <c r="AD219">
        <v>1</v>
      </c>
      <c r="AE219">
        <v>1</v>
      </c>
      <c r="AF219" t="s">
        <v>3</v>
      </c>
      <c r="AG219">
        <v>36.31</v>
      </c>
      <c r="AH219">
        <v>2</v>
      </c>
      <c r="AI219">
        <v>39612924</v>
      </c>
      <c r="AJ219">
        <v>231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ROW(Source!A116)</f>
        <v>116</v>
      </c>
      <c r="B220">
        <v>39612932</v>
      </c>
      <c r="C220">
        <v>39612923</v>
      </c>
      <c r="D220">
        <v>37064876</v>
      </c>
      <c r="E220">
        <v>1</v>
      </c>
      <c r="F220">
        <v>1</v>
      </c>
      <c r="G220">
        <v>1</v>
      </c>
      <c r="H220">
        <v>1</v>
      </c>
      <c r="I220" t="s">
        <v>479</v>
      </c>
      <c r="J220" t="s">
        <v>3</v>
      </c>
      <c r="K220" t="s">
        <v>480</v>
      </c>
      <c r="L220">
        <v>1191</v>
      </c>
      <c r="N220">
        <v>1013</v>
      </c>
      <c r="O220" t="s">
        <v>474</v>
      </c>
      <c r="P220" t="s">
        <v>474</v>
      </c>
      <c r="Q220">
        <v>1</v>
      </c>
      <c r="X220">
        <v>0.75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2</v>
      </c>
      <c r="AF220" t="s">
        <v>3</v>
      </c>
      <c r="AG220">
        <v>0.75</v>
      </c>
      <c r="AH220">
        <v>2</v>
      </c>
      <c r="AI220">
        <v>39612925</v>
      </c>
      <c r="AJ220">
        <v>232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ROW(Source!A116)</f>
        <v>116</v>
      </c>
      <c r="B221">
        <v>39612933</v>
      </c>
      <c r="C221">
        <v>39612923</v>
      </c>
      <c r="D221">
        <v>36883554</v>
      </c>
      <c r="E221">
        <v>1</v>
      </c>
      <c r="F221">
        <v>1</v>
      </c>
      <c r="G221">
        <v>1</v>
      </c>
      <c r="H221">
        <v>2</v>
      </c>
      <c r="I221" t="s">
        <v>504</v>
      </c>
      <c r="J221" t="s">
        <v>505</v>
      </c>
      <c r="K221" t="s">
        <v>506</v>
      </c>
      <c r="L221">
        <v>1368</v>
      </c>
      <c r="N221">
        <v>1011</v>
      </c>
      <c r="O221" t="s">
        <v>484</v>
      </c>
      <c r="P221" t="s">
        <v>484</v>
      </c>
      <c r="Q221">
        <v>1</v>
      </c>
      <c r="X221">
        <v>0.75</v>
      </c>
      <c r="Y221">
        <v>0</v>
      </c>
      <c r="Z221">
        <v>65.709999999999994</v>
      </c>
      <c r="AA221">
        <v>11.6</v>
      </c>
      <c r="AB221">
        <v>0</v>
      </c>
      <c r="AC221">
        <v>0</v>
      </c>
      <c r="AD221">
        <v>1</v>
      </c>
      <c r="AE221">
        <v>0</v>
      </c>
      <c r="AF221" t="s">
        <v>3</v>
      </c>
      <c r="AG221">
        <v>0.75</v>
      </c>
      <c r="AH221">
        <v>2</v>
      </c>
      <c r="AI221">
        <v>39612926</v>
      </c>
      <c r="AJ221">
        <v>233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ROW(Source!A116)</f>
        <v>116</v>
      </c>
      <c r="B222">
        <v>39612934</v>
      </c>
      <c r="C222">
        <v>39612923</v>
      </c>
      <c r="D222">
        <v>36797872</v>
      </c>
      <c r="E222">
        <v>17</v>
      </c>
      <c r="F222">
        <v>1</v>
      </c>
      <c r="G222">
        <v>1</v>
      </c>
      <c r="H222">
        <v>3</v>
      </c>
      <c r="I222" t="s">
        <v>697</v>
      </c>
      <c r="J222" t="s">
        <v>3</v>
      </c>
      <c r="K222" t="s">
        <v>698</v>
      </c>
      <c r="L222">
        <v>1348</v>
      </c>
      <c r="N222">
        <v>1009</v>
      </c>
      <c r="O222" t="s">
        <v>104</v>
      </c>
      <c r="P222" t="s">
        <v>104</v>
      </c>
      <c r="Q222">
        <v>1000</v>
      </c>
      <c r="X222">
        <v>4.6999999999999999E-4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 t="s">
        <v>3</v>
      </c>
      <c r="AG222">
        <v>4.6999999999999999E-4</v>
      </c>
      <c r="AH222">
        <v>3</v>
      </c>
      <c r="AI222">
        <v>-1</v>
      </c>
      <c r="AJ222" t="s">
        <v>3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ROW(Source!A116)</f>
        <v>116</v>
      </c>
      <c r="B223">
        <v>39612935</v>
      </c>
      <c r="C223">
        <v>39612923</v>
      </c>
      <c r="D223">
        <v>36825881</v>
      </c>
      <c r="E223">
        <v>1</v>
      </c>
      <c r="F223">
        <v>1</v>
      </c>
      <c r="G223">
        <v>1</v>
      </c>
      <c r="H223">
        <v>3</v>
      </c>
      <c r="I223" t="s">
        <v>594</v>
      </c>
      <c r="J223" t="s">
        <v>595</v>
      </c>
      <c r="K223" t="s">
        <v>596</v>
      </c>
      <c r="L223">
        <v>1348</v>
      </c>
      <c r="N223">
        <v>1009</v>
      </c>
      <c r="O223" t="s">
        <v>104</v>
      </c>
      <c r="P223" t="s">
        <v>104</v>
      </c>
      <c r="Q223">
        <v>1000</v>
      </c>
      <c r="X223">
        <v>3.8199999999999998E-2</v>
      </c>
      <c r="Y223">
        <v>11000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0</v>
      </c>
      <c r="AF223" t="s">
        <v>3</v>
      </c>
      <c r="AG223">
        <v>3.8199999999999998E-2</v>
      </c>
      <c r="AH223">
        <v>2</v>
      </c>
      <c r="AI223">
        <v>39612927</v>
      </c>
      <c r="AJ223">
        <v>234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ROW(Source!A116)</f>
        <v>116</v>
      </c>
      <c r="B224">
        <v>39612936</v>
      </c>
      <c r="C224">
        <v>39612923</v>
      </c>
      <c r="D224">
        <v>36828297</v>
      </c>
      <c r="E224">
        <v>1</v>
      </c>
      <c r="F224">
        <v>1</v>
      </c>
      <c r="G224">
        <v>1</v>
      </c>
      <c r="H224">
        <v>3</v>
      </c>
      <c r="I224" t="s">
        <v>599</v>
      </c>
      <c r="J224" t="s">
        <v>600</v>
      </c>
      <c r="K224" t="s">
        <v>601</v>
      </c>
      <c r="L224">
        <v>1346</v>
      </c>
      <c r="N224">
        <v>1009</v>
      </c>
      <c r="O224" t="s">
        <v>584</v>
      </c>
      <c r="P224" t="s">
        <v>584</v>
      </c>
      <c r="Q224">
        <v>1</v>
      </c>
      <c r="X224">
        <v>2.63</v>
      </c>
      <c r="Y224">
        <v>52.86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3</v>
      </c>
      <c r="AG224">
        <v>2.63</v>
      </c>
      <c r="AH224">
        <v>2</v>
      </c>
      <c r="AI224">
        <v>39612928</v>
      </c>
      <c r="AJ224">
        <v>235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ROW(Source!A116)</f>
        <v>116</v>
      </c>
      <c r="B225">
        <v>39612937</v>
      </c>
      <c r="C225">
        <v>39612923</v>
      </c>
      <c r="D225">
        <v>36797933</v>
      </c>
      <c r="E225">
        <v>17</v>
      </c>
      <c r="F225">
        <v>1</v>
      </c>
      <c r="G225">
        <v>1</v>
      </c>
      <c r="H225">
        <v>3</v>
      </c>
      <c r="I225" t="s">
        <v>182</v>
      </c>
      <c r="J225" t="s">
        <v>3</v>
      </c>
      <c r="K225" t="s">
        <v>183</v>
      </c>
      <c r="L225">
        <v>1339</v>
      </c>
      <c r="N225">
        <v>1007</v>
      </c>
      <c r="O225" t="s">
        <v>28</v>
      </c>
      <c r="P225" t="s">
        <v>28</v>
      </c>
      <c r="Q225">
        <v>1</v>
      </c>
      <c r="X225">
        <v>1.0324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 t="s">
        <v>3</v>
      </c>
      <c r="AG225">
        <v>1.0324</v>
      </c>
      <c r="AH225">
        <v>2</v>
      </c>
      <c r="AI225">
        <v>39612929</v>
      </c>
      <c r="AJ225">
        <v>237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ROW(Source!A117)</f>
        <v>117</v>
      </c>
      <c r="B226">
        <v>39612931</v>
      </c>
      <c r="C226">
        <v>39612923</v>
      </c>
      <c r="D226">
        <v>37080781</v>
      </c>
      <c r="E226">
        <v>1</v>
      </c>
      <c r="F226">
        <v>1</v>
      </c>
      <c r="G226">
        <v>1</v>
      </c>
      <c r="H226">
        <v>1</v>
      </c>
      <c r="I226" t="s">
        <v>597</v>
      </c>
      <c r="J226" t="s">
        <v>3</v>
      </c>
      <c r="K226" t="s">
        <v>598</v>
      </c>
      <c r="L226">
        <v>1191</v>
      </c>
      <c r="N226">
        <v>1013</v>
      </c>
      <c r="O226" t="s">
        <v>474</v>
      </c>
      <c r="P226" t="s">
        <v>474</v>
      </c>
      <c r="Q226">
        <v>1</v>
      </c>
      <c r="X226">
        <v>36.31</v>
      </c>
      <c r="Y226">
        <v>0</v>
      </c>
      <c r="Z226">
        <v>0</v>
      </c>
      <c r="AA226">
        <v>0</v>
      </c>
      <c r="AB226">
        <v>9.92</v>
      </c>
      <c r="AC226">
        <v>0</v>
      </c>
      <c r="AD226">
        <v>1</v>
      </c>
      <c r="AE226">
        <v>1</v>
      </c>
      <c r="AF226" t="s">
        <v>3</v>
      </c>
      <c r="AG226">
        <v>36.31</v>
      </c>
      <c r="AH226">
        <v>2</v>
      </c>
      <c r="AI226">
        <v>39612924</v>
      </c>
      <c r="AJ226">
        <v>238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ROW(Source!A117)</f>
        <v>117</v>
      </c>
      <c r="B227">
        <v>39612932</v>
      </c>
      <c r="C227">
        <v>39612923</v>
      </c>
      <c r="D227">
        <v>37064876</v>
      </c>
      <c r="E227">
        <v>1</v>
      </c>
      <c r="F227">
        <v>1</v>
      </c>
      <c r="G227">
        <v>1</v>
      </c>
      <c r="H227">
        <v>1</v>
      </c>
      <c r="I227" t="s">
        <v>479</v>
      </c>
      <c r="J227" t="s">
        <v>3</v>
      </c>
      <c r="K227" t="s">
        <v>480</v>
      </c>
      <c r="L227">
        <v>1191</v>
      </c>
      <c r="N227">
        <v>1013</v>
      </c>
      <c r="O227" t="s">
        <v>474</v>
      </c>
      <c r="P227" t="s">
        <v>474</v>
      </c>
      <c r="Q227">
        <v>1</v>
      </c>
      <c r="X227">
        <v>0.75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2</v>
      </c>
      <c r="AF227" t="s">
        <v>3</v>
      </c>
      <c r="AG227">
        <v>0.75</v>
      </c>
      <c r="AH227">
        <v>2</v>
      </c>
      <c r="AI227">
        <v>39612925</v>
      </c>
      <c r="AJ227">
        <v>239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ROW(Source!A117)</f>
        <v>117</v>
      </c>
      <c r="B228">
        <v>39612933</v>
      </c>
      <c r="C228">
        <v>39612923</v>
      </c>
      <c r="D228">
        <v>36883554</v>
      </c>
      <c r="E228">
        <v>1</v>
      </c>
      <c r="F228">
        <v>1</v>
      </c>
      <c r="G228">
        <v>1</v>
      </c>
      <c r="H228">
        <v>2</v>
      </c>
      <c r="I228" t="s">
        <v>504</v>
      </c>
      <c r="J228" t="s">
        <v>505</v>
      </c>
      <c r="K228" t="s">
        <v>506</v>
      </c>
      <c r="L228">
        <v>1368</v>
      </c>
      <c r="N228">
        <v>1011</v>
      </c>
      <c r="O228" t="s">
        <v>484</v>
      </c>
      <c r="P228" t="s">
        <v>484</v>
      </c>
      <c r="Q228">
        <v>1</v>
      </c>
      <c r="X228">
        <v>0.75</v>
      </c>
      <c r="Y228">
        <v>0</v>
      </c>
      <c r="Z228">
        <v>65.709999999999994</v>
      </c>
      <c r="AA228">
        <v>11.6</v>
      </c>
      <c r="AB228">
        <v>0</v>
      </c>
      <c r="AC228">
        <v>0</v>
      </c>
      <c r="AD228">
        <v>1</v>
      </c>
      <c r="AE228">
        <v>0</v>
      </c>
      <c r="AF228" t="s">
        <v>3</v>
      </c>
      <c r="AG228">
        <v>0.75</v>
      </c>
      <c r="AH228">
        <v>2</v>
      </c>
      <c r="AI228">
        <v>39612926</v>
      </c>
      <c r="AJ228">
        <v>240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ROW(Source!A117)</f>
        <v>117</v>
      </c>
      <c r="B229">
        <v>39612934</v>
      </c>
      <c r="C229">
        <v>39612923</v>
      </c>
      <c r="D229">
        <v>36797872</v>
      </c>
      <c r="E229">
        <v>17</v>
      </c>
      <c r="F229">
        <v>1</v>
      </c>
      <c r="G229">
        <v>1</v>
      </c>
      <c r="H229">
        <v>3</v>
      </c>
      <c r="I229" t="s">
        <v>697</v>
      </c>
      <c r="J229" t="s">
        <v>3</v>
      </c>
      <c r="K229" t="s">
        <v>698</v>
      </c>
      <c r="L229">
        <v>1348</v>
      </c>
      <c r="N229">
        <v>1009</v>
      </c>
      <c r="O229" t="s">
        <v>104</v>
      </c>
      <c r="P229" t="s">
        <v>104</v>
      </c>
      <c r="Q229">
        <v>1000</v>
      </c>
      <c r="X229">
        <v>4.6999999999999999E-4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 t="s">
        <v>3</v>
      </c>
      <c r="AG229">
        <v>4.6999999999999999E-4</v>
      </c>
      <c r="AH229">
        <v>3</v>
      </c>
      <c r="AI229">
        <v>-1</v>
      </c>
      <c r="AJ229" t="s">
        <v>3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ROW(Source!A117)</f>
        <v>117</v>
      </c>
      <c r="B230">
        <v>39612935</v>
      </c>
      <c r="C230">
        <v>39612923</v>
      </c>
      <c r="D230">
        <v>36825881</v>
      </c>
      <c r="E230">
        <v>1</v>
      </c>
      <c r="F230">
        <v>1</v>
      </c>
      <c r="G230">
        <v>1</v>
      </c>
      <c r="H230">
        <v>3</v>
      </c>
      <c r="I230" t="s">
        <v>594</v>
      </c>
      <c r="J230" t="s">
        <v>595</v>
      </c>
      <c r="K230" t="s">
        <v>596</v>
      </c>
      <c r="L230">
        <v>1348</v>
      </c>
      <c r="N230">
        <v>1009</v>
      </c>
      <c r="O230" t="s">
        <v>104</v>
      </c>
      <c r="P230" t="s">
        <v>104</v>
      </c>
      <c r="Q230">
        <v>1000</v>
      </c>
      <c r="X230">
        <v>3.8199999999999998E-2</v>
      </c>
      <c r="Y230">
        <v>11000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3</v>
      </c>
      <c r="AG230">
        <v>3.8199999999999998E-2</v>
      </c>
      <c r="AH230">
        <v>2</v>
      </c>
      <c r="AI230">
        <v>39612927</v>
      </c>
      <c r="AJ230">
        <v>241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ROW(Source!A117)</f>
        <v>117</v>
      </c>
      <c r="B231">
        <v>39612936</v>
      </c>
      <c r="C231">
        <v>39612923</v>
      </c>
      <c r="D231">
        <v>36828297</v>
      </c>
      <c r="E231">
        <v>1</v>
      </c>
      <c r="F231">
        <v>1</v>
      </c>
      <c r="G231">
        <v>1</v>
      </c>
      <c r="H231">
        <v>3</v>
      </c>
      <c r="I231" t="s">
        <v>599</v>
      </c>
      <c r="J231" t="s">
        <v>600</v>
      </c>
      <c r="K231" t="s">
        <v>601</v>
      </c>
      <c r="L231">
        <v>1346</v>
      </c>
      <c r="N231">
        <v>1009</v>
      </c>
      <c r="O231" t="s">
        <v>584</v>
      </c>
      <c r="P231" t="s">
        <v>584</v>
      </c>
      <c r="Q231">
        <v>1</v>
      </c>
      <c r="X231">
        <v>2.63</v>
      </c>
      <c r="Y231">
        <v>52.86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3</v>
      </c>
      <c r="AG231">
        <v>2.63</v>
      </c>
      <c r="AH231">
        <v>2</v>
      </c>
      <c r="AI231">
        <v>39612928</v>
      </c>
      <c r="AJ231">
        <v>242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ROW(Source!A117)</f>
        <v>117</v>
      </c>
      <c r="B232">
        <v>39612937</v>
      </c>
      <c r="C232">
        <v>39612923</v>
      </c>
      <c r="D232">
        <v>36797933</v>
      </c>
      <c r="E232">
        <v>17</v>
      </c>
      <c r="F232">
        <v>1</v>
      </c>
      <c r="G232">
        <v>1</v>
      </c>
      <c r="H232">
        <v>3</v>
      </c>
      <c r="I232" t="s">
        <v>182</v>
      </c>
      <c r="J232" t="s">
        <v>3</v>
      </c>
      <c r="K232" t="s">
        <v>183</v>
      </c>
      <c r="L232">
        <v>1339</v>
      </c>
      <c r="N232">
        <v>1007</v>
      </c>
      <c r="O232" t="s">
        <v>28</v>
      </c>
      <c r="P232" t="s">
        <v>28</v>
      </c>
      <c r="Q232">
        <v>1</v>
      </c>
      <c r="X232">
        <v>1.0324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 t="s">
        <v>3</v>
      </c>
      <c r="AG232">
        <v>1.0324</v>
      </c>
      <c r="AH232">
        <v>2</v>
      </c>
      <c r="AI232">
        <v>39612929</v>
      </c>
      <c r="AJ232">
        <v>244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ROW(Source!A122)</f>
        <v>122</v>
      </c>
      <c r="B233">
        <v>39612949</v>
      </c>
      <c r="C233">
        <v>39612940</v>
      </c>
      <c r="D233">
        <v>37072442</v>
      </c>
      <c r="E233">
        <v>1</v>
      </c>
      <c r="F233">
        <v>1</v>
      </c>
      <c r="G233">
        <v>1</v>
      </c>
      <c r="H233">
        <v>1</v>
      </c>
      <c r="I233" t="s">
        <v>602</v>
      </c>
      <c r="J233" t="s">
        <v>3</v>
      </c>
      <c r="K233" t="s">
        <v>603</v>
      </c>
      <c r="L233">
        <v>1191</v>
      </c>
      <c r="N233">
        <v>1013</v>
      </c>
      <c r="O233" t="s">
        <v>474</v>
      </c>
      <c r="P233" t="s">
        <v>474</v>
      </c>
      <c r="Q233">
        <v>1</v>
      </c>
      <c r="X233">
        <v>1.46</v>
      </c>
      <c r="Y233">
        <v>0</v>
      </c>
      <c r="Z233">
        <v>0</v>
      </c>
      <c r="AA233">
        <v>0</v>
      </c>
      <c r="AB233">
        <v>10.65</v>
      </c>
      <c r="AC233">
        <v>0</v>
      </c>
      <c r="AD233">
        <v>1</v>
      </c>
      <c r="AE233">
        <v>1</v>
      </c>
      <c r="AF233" t="s">
        <v>18</v>
      </c>
      <c r="AG233">
        <v>1.6789999999999998</v>
      </c>
      <c r="AH233">
        <v>2</v>
      </c>
      <c r="AI233">
        <v>39612941</v>
      </c>
      <c r="AJ233">
        <v>245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ROW(Source!A122)</f>
        <v>122</v>
      </c>
      <c r="B234">
        <v>39612950</v>
      </c>
      <c r="C234">
        <v>39612940</v>
      </c>
      <c r="D234">
        <v>37064876</v>
      </c>
      <c r="E234">
        <v>1</v>
      </c>
      <c r="F234">
        <v>1</v>
      </c>
      <c r="G234">
        <v>1</v>
      </c>
      <c r="H234">
        <v>1</v>
      </c>
      <c r="I234" t="s">
        <v>479</v>
      </c>
      <c r="J234" t="s">
        <v>3</v>
      </c>
      <c r="K234" t="s">
        <v>480</v>
      </c>
      <c r="L234">
        <v>1191</v>
      </c>
      <c r="N234">
        <v>1013</v>
      </c>
      <c r="O234" t="s">
        <v>474</v>
      </c>
      <c r="P234" t="s">
        <v>474</v>
      </c>
      <c r="Q234">
        <v>1</v>
      </c>
      <c r="X234">
        <v>0.48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1</v>
      </c>
      <c r="AE234">
        <v>2</v>
      </c>
      <c r="AF234" t="s">
        <v>17</v>
      </c>
      <c r="AG234">
        <v>0.6</v>
      </c>
      <c r="AH234">
        <v>2</v>
      </c>
      <c r="AI234">
        <v>39612942</v>
      </c>
      <c r="AJ234">
        <v>246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ROW(Source!A122)</f>
        <v>122</v>
      </c>
      <c r="B235">
        <v>39612951</v>
      </c>
      <c r="C235">
        <v>39612940</v>
      </c>
      <c r="D235">
        <v>36883554</v>
      </c>
      <c r="E235">
        <v>1</v>
      </c>
      <c r="F235">
        <v>1</v>
      </c>
      <c r="G235">
        <v>1</v>
      </c>
      <c r="H235">
        <v>2</v>
      </c>
      <c r="I235" t="s">
        <v>504</v>
      </c>
      <c r="J235" t="s">
        <v>505</v>
      </c>
      <c r="K235" t="s">
        <v>506</v>
      </c>
      <c r="L235">
        <v>1368</v>
      </c>
      <c r="N235">
        <v>1011</v>
      </c>
      <c r="O235" t="s">
        <v>484</v>
      </c>
      <c r="P235" t="s">
        <v>484</v>
      </c>
      <c r="Q235">
        <v>1</v>
      </c>
      <c r="X235">
        <v>0.11</v>
      </c>
      <c r="Y235">
        <v>0</v>
      </c>
      <c r="Z235">
        <v>65.709999999999994</v>
      </c>
      <c r="AA235">
        <v>11.6</v>
      </c>
      <c r="AB235">
        <v>0</v>
      </c>
      <c r="AC235">
        <v>0</v>
      </c>
      <c r="AD235">
        <v>1</v>
      </c>
      <c r="AE235">
        <v>0</v>
      </c>
      <c r="AF235" t="s">
        <v>17</v>
      </c>
      <c r="AG235">
        <v>0.13750000000000001</v>
      </c>
      <c r="AH235">
        <v>2</v>
      </c>
      <c r="AI235">
        <v>39612943</v>
      </c>
      <c r="AJ235">
        <v>247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ROW(Source!A122)</f>
        <v>122</v>
      </c>
      <c r="B236">
        <v>39612952</v>
      </c>
      <c r="C236">
        <v>39612940</v>
      </c>
      <c r="D236">
        <v>36883775</v>
      </c>
      <c r="E236">
        <v>1</v>
      </c>
      <c r="F236">
        <v>1</v>
      </c>
      <c r="G236">
        <v>1</v>
      </c>
      <c r="H236">
        <v>2</v>
      </c>
      <c r="I236" t="s">
        <v>604</v>
      </c>
      <c r="J236" t="s">
        <v>605</v>
      </c>
      <c r="K236" t="s">
        <v>606</v>
      </c>
      <c r="L236">
        <v>1368</v>
      </c>
      <c r="N236">
        <v>1011</v>
      </c>
      <c r="O236" t="s">
        <v>484</v>
      </c>
      <c r="P236" t="s">
        <v>484</v>
      </c>
      <c r="Q236">
        <v>1</v>
      </c>
      <c r="X236">
        <v>0.37</v>
      </c>
      <c r="Y236">
        <v>0</v>
      </c>
      <c r="Z236">
        <v>133.97</v>
      </c>
      <c r="AA236">
        <v>13.5</v>
      </c>
      <c r="AB236">
        <v>0</v>
      </c>
      <c r="AC236">
        <v>0</v>
      </c>
      <c r="AD236">
        <v>1</v>
      </c>
      <c r="AE236">
        <v>0</v>
      </c>
      <c r="AF236" t="s">
        <v>17</v>
      </c>
      <c r="AG236">
        <v>0.46250000000000002</v>
      </c>
      <c r="AH236">
        <v>2</v>
      </c>
      <c r="AI236">
        <v>39612944</v>
      </c>
      <c r="AJ236">
        <v>248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ROW(Source!A122)</f>
        <v>122</v>
      </c>
      <c r="B237">
        <v>39612953</v>
      </c>
      <c r="C237">
        <v>39612940</v>
      </c>
      <c r="D237">
        <v>36883789</v>
      </c>
      <c r="E237">
        <v>1</v>
      </c>
      <c r="F237">
        <v>1</v>
      </c>
      <c r="G237">
        <v>1</v>
      </c>
      <c r="H237">
        <v>2</v>
      </c>
      <c r="I237" t="s">
        <v>493</v>
      </c>
      <c r="J237" t="s">
        <v>494</v>
      </c>
      <c r="K237" t="s">
        <v>495</v>
      </c>
      <c r="L237">
        <v>1368</v>
      </c>
      <c r="N237">
        <v>1011</v>
      </c>
      <c r="O237" t="s">
        <v>484</v>
      </c>
      <c r="P237" t="s">
        <v>484</v>
      </c>
      <c r="Q237">
        <v>1</v>
      </c>
      <c r="X237">
        <v>0.09</v>
      </c>
      <c r="Y237">
        <v>0</v>
      </c>
      <c r="Z237">
        <v>1.2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17</v>
      </c>
      <c r="AG237">
        <v>0.11249999999999999</v>
      </c>
      <c r="AH237">
        <v>2</v>
      </c>
      <c r="AI237">
        <v>39612945</v>
      </c>
      <c r="AJ237">
        <v>249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ROW(Source!A122)</f>
        <v>122</v>
      </c>
      <c r="B238">
        <v>39612954</v>
      </c>
      <c r="C238">
        <v>39612940</v>
      </c>
      <c r="D238">
        <v>36800140</v>
      </c>
      <c r="E238">
        <v>1</v>
      </c>
      <c r="F238">
        <v>1</v>
      </c>
      <c r="G238">
        <v>1</v>
      </c>
      <c r="H238">
        <v>3</v>
      </c>
      <c r="I238" t="s">
        <v>496</v>
      </c>
      <c r="J238" t="s">
        <v>497</v>
      </c>
      <c r="K238" t="s">
        <v>498</v>
      </c>
      <c r="L238">
        <v>1339</v>
      </c>
      <c r="N238">
        <v>1007</v>
      </c>
      <c r="O238" t="s">
        <v>28</v>
      </c>
      <c r="P238" t="s">
        <v>28</v>
      </c>
      <c r="Q238">
        <v>1</v>
      </c>
      <c r="X238">
        <v>1.7999999999999999E-2</v>
      </c>
      <c r="Y238">
        <v>38.51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3</v>
      </c>
      <c r="AG238">
        <v>1.7999999999999999E-2</v>
      </c>
      <c r="AH238">
        <v>2</v>
      </c>
      <c r="AI238">
        <v>39612946</v>
      </c>
      <c r="AJ238">
        <v>250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ROW(Source!A122)</f>
        <v>122</v>
      </c>
      <c r="B239">
        <v>39612955</v>
      </c>
      <c r="C239">
        <v>39612940</v>
      </c>
      <c r="D239">
        <v>36800159</v>
      </c>
      <c r="E239">
        <v>1</v>
      </c>
      <c r="F239">
        <v>1</v>
      </c>
      <c r="G239">
        <v>1</v>
      </c>
      <c r="H239">
        <v>3</v>
      </c>
      <c r="I239" t="s">
        <v>499</v>
      </c>
      <c r="J239" t="s">
        <v>500</v>
      </c>
      <c r="K239" t="s">
        <v>501</v>
      </c>
      <c r="L239">
        <v>1339</v>
      </c>
      <c r="N239">
        <v>1007</v>
      </c>
      <c r="O239" t="s">
        <v>28</v>
      </c>
      <c r="P239" t="s">
        <v>28</v>
      </c>
      <c r="Q239">
        <v>1</v>
      </c>
      <c r="X239">
        <v>7.3999999999999996E-2</v>
      </c>
      <c r="Y239">
        <v>6.22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3</v>
      </c>
      <c r="AG239">
        <v>7.3999999999999996E-2</v>
      </c>
      <c r="AH239">
        <v>2</v>
      </c>
      <c r="AI239">
        <v>39612947</v>
      </c>
      <c r="AJ239">
        <v>251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ROW(Source!A122)</f>
        <v>122</v>
      </c>
      <c r="B240">
        <v>39612956</v>
      </c>
      <c r="C240">
        <v>39612940</v>
      </c>
      <c r="D240">
        <v>36803256</v>
      </c>
      <c r="E240">
        <v>1</v>
      </c>
      <c r="F240">
        <v>1</v>
      </c>
      <c r="G240">
        <v>1</v>
      </c>
      <c r="H240">
        <v>3</v>
      </c>
      <c r="I240" t="s">
        <v>607</v>
      </c>
      <c r="J240" t="s">
        <v>608</v>
      </c>
      <c r="K240" t="s">
        <v>609</v>
      </c>
      <c r="L240">
        <v>1348</v>
      </c>
      <c r="N240">
        <v>1009</v>
      </c>
      <c r="O240" t="s">
        <v>104</v>
      </c>
      <c r="P240" t="s">
        <v>104</v>
      </c>
      <c r="Q240">
        <v>1000</v>
      </c>
      <c r="X240">
        <v>1E-4</v>
      </c>
      <c r="Y240">
        <v>10315.01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3</v>
      </c>
      <c r="AG240">
        <v>1E-4</v>
      </c>
      <c r="AH240">
        <v>2</v>
      </c>
      <c r="AI240">
        <v>39612948</v>
      </c>
      <c r="AJ240">
        <v>252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ROW(Source!A122)</f>
        <v>122</v>
      </c>
      <c r="B241">
        <v>39612957</v>
      </c>
      <c r="C241">
        <v>39612940</v>
      </c>
      <c r="D241">
        <v>36796041</v>
      </c>
      <c r="E241">
        <v>17</v>
      </c>
      <c r="F241">
        <v>1</v>
      </c>
      <c r="G241">
        <v>1</v>
      </c>
      <c r="H241">
        <v>3</v>
      </c>
      <c r="I241" t="s">
        <v>699</v>
      </c>
      <c r="J241" t="s">
        <v>3</v>
      </c>
      <c r="K241" t="s">
        <v>700</v>
      </c>
      <c r="L241">
        <v>1301</v>
      </c>
      <c r="N241">
        <v>1003</v>
      </c>
      <c r="O241" t="s">
        <v>92</v>
      </c>
      <c r="P241" t="s">
        <v>92</v>
      </c>
      <c r="Q241">
        <v>1</v>
      </c>
      <c r="X241">
        <v>0.4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 t="s">
        <v>3</v>
      </c>
      <c r="AG241">
        <v>0.4</v>
      </c>
      <c r="AH241">
        <v>3</v>
      </c>
      <c r="AI241">
        <v>-1</v>
      </c>
      <c r="AJ241" t="s">
        <v>3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ROW(Source!A123)</f>
        <v>123</v>
      </c>
      <c r="B242">
        <v>39612949</v>
      </c>
      <c r="C242">
        <v>39612940</v>
      </c>
      <c r="D242">
        <v>37072442</v>
      </c>
      <c r="E242">
        <v>1</v>
      </c>
      <c r="F242">
        <v>1</v>
      </c>
      <c r="G242">
        <v>1</v>
      </c>
      <c r="H242">
        <v>1</v>
      </c>
      <c r="I242" t="s">
        <v>602</v>
      </c>
      <c r="J242" t="s">
        <v>3</v>
      </c>
      <c r="K242" t="s">
        <v>603</v>
      </c>
      <c r="L242">
        <v>1191</v>
      </c>
      <c r="N242">
        <v>1013</v>
      </c>
      <c r="O242" t="s">
        <v>474</v>
      </c>
      <c r="P242" t="s">
        <v>474</v>
      </c>
      <c r="Q242">
        <v>1</v>
      </c>
      <c r="X242">
        <v>1.46</v>
      </c>
      <c r="Y242">
        <v>0</v>
      </c>
      <c r="Z242">
        <v>0</v>
      </c>
      <c r="AA242">
        <v>0</v>
      </c>
      <c r="AB242">
        <v>10.65</v>
      </c>
      <c r="AC242">
        <v>0</v>
      </c>
      <c r="AD242">
        <v>1</v>
      </c>
      <c r="AE242">
        <v>1</v>
      </c>
      <c r="AF242" t="s">
        <v>18</v>
      </c>
      <c r="AG242">
        <v>1.6789999999999998</v>
      </c>
      <c r="AH242">
        <v>2</v>
      </c>
      <c r="AI242">
        <v>39612941</v>
      </c>
      <c r="AJ242">
        <v>253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ROW(Source!A123)</f>
        <v>123</v>
      </c>
      <c r="B243">
        <v>39612950</v>
      </c>
      <c r="C243">
        <v>39612940</v>
      </c>
      <c r="D243">
        <v>37064876</v>
      </c>
      <c r="E243">
        <v>1</v>
      </c>
      <c r="F243">
        <v>1</v>
      </c>
      <c r="G243">
        <v>1</v>
      </c>
      <c r="H243">
        <v>1</v>
      </c>
      <c r="I243" t="s">
        <v>479</v>
      </c>
      <c r="J243" t="s">
        <v>3</v>
      </c>
      <c r="K243" t="s">
        <v>480</v>
      </c>
      <c r="L243">
        <v>1191</v>
      </c>
      <c r="N243">
        <v>1013</v>
      </c>
      <c r="O243" t="s">
        <v>474</v>
      </c>
      <c r="P243" t="s">
        <v>474</v>
      </c>
      <c r="Q243">
        <v>1</v>
      </c>
      <c r="X243">
        <v>0.48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2</v>
      </c>
      <c r="AF243" t="s">
        <v>17</v>
      </c>
      <c r="AG243">
        <v>0.6</v>
      </c>
      <c r="AH243">
        <v>2</v>
      </c>
      <c r="AI243">
        <v>39612942</v>
      </c>
      <c r="AJ243">
        <v>254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ROW(Source!A123)</f>
        <v>123</v>
      </c>
      <c r="B244">
        <v>39612951</v>
      </c>
      <c r="C244">
        <v>39612940</v>
      </c>
      <c r="D244">
        <v>36883554</v>
      </c>
      <c r="E244">
        <v>1</v>
      </c>
      <c r="F244">
        <v>1</v>
      </c>
      <c r="G244">
        <v>1</v>
      </c>
      <c r="H244">
        <v>2</v>
      </c>
      <c r="I244" t="s">
        <v>504</v>
      </c>
      <c r="J244" t="s">
        <v>505</v>
      </c>
      <c r="K244" t="s">
        <v>506</v>
      </c>
      <c r="L244">
        <v>1368</v>
      </c>
      <c r="N244">
        <v>1011</v>
      </c>
      <c r="O244" t="s">
        <v>484</v>
      </c>
      <c r="P244" t="s">
        <v>484</v>
      </c>
      <c r="Q244">
        <v>1</v>
      </c>
      <c r="X244">
        <v>0.11</v>
      </c>
      <c r="Y244">
        <v>0</v>
      </c>
      <c r="Z244">
        <v>65.709999999999994</v>
      </c>
      <c r="AA244">
        <v>11.6</v>
      </c>
      <c r="AB244">
        <v>0</v>
      </c>
      <c r="AC244">
        <v>0</v>
      </c>
      <c r="AD244">
        <v>1</v>
      </c>
      <c r="AE244">
        <v>0</v>
      </c>
      <c r="AF244" t="s">
        <v>17</v>
      </c>
      <c r="AG244">
        <v>0.13750000000000001</v>
      </c>
      <c r="AH244">
        <v>2</v>
      </c>
      <c r="AI244">
        <v>39612943</v>
      </c>
      <c r="AJ244">
        <v>255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ROW(Source!A123)</f>
        <v>123</v>
      </c>
      <c r="B245">
        <v>39612952</v>
      </c>
      <c r="C245">
        <v>39612940</v>
      </c>
      <c r="D245">
        <v>36883775</v>
      </c>
      <c r="E245">
        <v>1</v>
      </c>
      <c r="F245">
        <v>1</v>
      </c>
      <c r="G245">
        <v>1</v>
      </c>
      <c r="H245">
        <v>2</v>
      </c>
      <c r="I245" t="s">
        <v>604</v>
      </c>
      <c r="J245" t="s">
        <v>605</v>
      </c>
      <c r="K245" t="s">
        <v>606</v>
      </c>
      <c r="L245">
        <v>1368</v>
      </c>
      <c r="N245">
        <v>1011</v>
      </c>
      <c r="O245" t="s">
        <v>484</v>
      </c>
      <c r="P245" t="s">
        <v>484</v>
      </c>
      <c r="Q245">
        <v>1</v>
      </c>
      <c r="X245">
        <v>0.37</v>
      </c>
      <c r="Y245">
        <v>0</v>
      </c>
      <c r="Z245">
        <v>133.97</v>
      </c>
      <c r="AA245">
        <v>13.5</v>
      </c>
      <c r="AB245">
        <v>0</v>
      </c>
      <c r="AC245">
        <v>0</v>
      </c>
      <c r="AD245">
        <v>1</v>
      </c>
      <c r="AE245">
        <v>0</v>
      </c>
      <c r="AF245" t="s">
        <v>17</v>
      </c>
      <c r="AG245">
        <v>0.46250000000000002</v>
      </c>
      <c r="AH245">
        <v>2</v>
      </c>
      <c r="AI245">
        <v>39612944</v>
      </c>
      <c r="AJ245">
        <v>256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ROW(Source!A123)</f>
        <v>123</v>
      </c>
      <c r="B246">
        <v>39612953</v>
      </c>
      <c r="C246">
        <v>39612940</v>
      </c>
      <c r="D246">
        <v>36883789</v>
      </c>
      <c r="E246">
        <v>1</v>
      </c>
      <c r="F246">
        <v>1</v>
      </c>
      <c r="G246">
        <v>1</v>
      </c>
      <c r="H246">
        <v>2</v>
      </c>
      <c r="I246" t="s">
        <v>493</v>
      </c>
      <c r="J246" t="s">
        <v>494</v>
      </c>
      <c r="K246" t="s">
        <v>495</v>
      </c>
      <c r="L246">
        <v>1368</v>
      </c>
      <c r="N246">
        <v>1011</v>
      </c>
      <c r="O246" t="s">
        <v>484</v>
      </c>
      <c r="P246" t="s">
        <v>484</v>
      </c>
      <c r="Q246">
        <v>1</v>
      </c>
      <c r="X246">
        <v>0.09</v>
      </c>
      <c r="Y246">
        <v>0</v>
      </c>
      <c r="Z246">
        <v>1.2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17</v>
      </c>
      <c r="AG246">
        <v>0.11249999999999999</v>
      </c>
      <c r="AH246">
        <v>2</v>
      </c>
      <c r="AI246">
        <v>39612945</v>
      </c>
      <c r="AJ246">
        <v>257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ROW(Source!A123)</f>
        <v>123</v>
      </c>
      <c r="B247">
        <v>39612954</v>
      </c>
      <c r="C247">
        <v>39612940</v>
      </c>
      <c r="D247">
        <v>36800140</v>
      </c>
      <c r="E247">
        <v>1</v>
      </c>
      <c r="F247">
        <v>1</v>
      </c>
      <c r="G247">
        <v>1</v>
      </c>
      <c r="H247">
        <v>3</v>
      </c>
      <c r="I247" t="s">
        <v>496</v>
      </c>
      <c r="J247" t="s">
        <v>497</v>
      </c>
      <c r="K247" t="s">
        <v>498</v>
      </c>
      <c r="L247">
        <v>1339</v>
      </c>
      <c r="N247">
        <v>1007</v>
      </c>
      <c r="O247" t="s">
        <v>28</v>
      </c>
      <c r="P247" t="s">
        <v>28</v>
      </c>
      <c r="Q247">
        <v>1</v>
      </c>
      <c r="X247">
        <v>1.7999999999999999E-2</v>
      </c>
      <c r="Y247">
        <v>38.51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3</v>
      </c>
      <c r="AG247">
        <v>1.7999999999999999E-2</v>
      </c>
      <c r="AH247">
        <v>2</v>
      </c>
      <c r="AI247">
        <v>39612946</v>
      </c>
      <c r="AJ247">
        <v>258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ROW(Source!A123)</f>
        <v>123</v>
      </c>
      <c r="B248">
        <v>39612955</v>
      </c>
      <c r="C248">
        <v>39612940</v>
      </c>
      <c r="D248">
        <v>36800159</v>
      </c>
      <c r="E248">
        <v>1</v>
      </c>
      <c r="F248">
        <v>1</v>
      </c>
      <c r="G248">
        <v>1</v>
      </c>
      <c r="H248">
        <v>3</v>
      </c>
      <c r="I248" t="s">
        <v>499</v>
      </c>
      <c r="J248" t="s">
        <v>500</v>
      </c>
      <c r="K248" t="s">
        <v>501</v>
      </c>
      <c r="L248">
        <v>1339</v>
      </c>
      <c r="N248">
        <v>1007</v>
      </c>
      <c r="O248" t="s">
        <v>28</v>
      </c>
      <c r="P248" t="s">
        <v>28</v>
      </c>
      <c r="Q248">
        <v>1</v>
      </c>
      <c r="X248">
        <v>7.3999999999999996E-2</v>
      </c>
      <c r="Y248">
        <v>6.22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0</v>
      </c>
      <c r="AF248" t="s">
        <v>3</v>
      </c>
      <c r="AG248">
        <v>7.3999999999999996E-2</v>
      </c>
      <c r="AH248">
        <v>2</v>
      </c>
      <c r="AI248">
        <v>39612947</v>
      </c>
      <c r="AJ248">
        <v>259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ROW(Source!A123)</f>
        <v>123</v>
      </c>
      <c r="B249">
        <v>39612956</v>
      </c>
      <c r="C249">
        <v>39612940</v>
      </c>
      <c r="D249">
        <v>36803256</v>
      </c>
      <c r="E249">
        <v>1</v>
      </c>
      <c r="F249">
        <v>1</v>
      </c>
      <c r="G249">
        <v>1</v>
      </c>
      <c r="H249">
        <v>3</v>
      </c>
      <c r="I249" t="s">
        <v>607</v>
      </c>
      <c r="J249" t="s">
        <v>608</v>
      </c>
      <c r="K249" t="s">
        <v>609</v>
      </c>
      <c r="L249">
        <v>1348</v>
      </c>
      <c r="N249">
        <v>1009</v>
      </c>
      <c r="O249" t="s">
        <v>104</v>
      </c>
      <c r="P249" t="s">
        <v>104</v>
      </c>
      <c r="Q249">
        <v>1000</v>
      </c>
      <c r="X249">
        <v>1E-4</v>
      </c>
      <c r="Y249">
        <v>10315.01</v>
      </c>
      <c r="Z249">
        <v>0</v>
      </c>
      <c r="AA249">
        <v>0</v>
      </c>
      <c r="AB249">
        <v>0</v>
      </c>
      <c r="AC249">
        <v>0</v>
      </c>
      <c r="AD249">
        <v>1</v>
      </c>
      <c r="AE249">
        <v>0</v>
      </c>
      <c r="AF249" t="s">
        <v>3</v>
      </c>
      <c r="AG249">
        <v>1E-4</v>
      </c>
      <c r="AH249">
        <v>2</v>
      </c>
      <c r="AI249">
        <v>39612948</v>
      </c>
      <c r="AJ249">
        <v>260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ROW(Source!A123)</f>
        <v>123</v>
      </c>
      <c r="B250">
        <v>39612957</v>
      </c>
      <c r="C250">
        <v>39612940</v>
      </c>
      <c r="D250">
        <v>36796041</v>
      </c>
      <c r="E250">
        <v>17</v>
      </c>
      <c r="F250">
        <v>1</v>
      </c>
      <c r="G250">
        <v>1</v>
      </c>
      <c r="H250">
        <v>3</v>
      </c>
      <c r="I250" t="s">
        <v>699</v>
      </c>
      <c r="J250" t="s">
        <v>3</v>
      </c>
      <c r="K250" t="s">
        <v>700</v>
      </c>
      <c r="L250">
        <v>1301</v>
      </c>
      <c r="N250">
        <v>1003</v>
      </c>
      <c r="O250" t="s">
        <v>92</v>
      </c>
      <c r="P250" t="s">
        <v>92</v>
      </c>
      <c r="Q250">
        <v>1</v>
      </c>
      <c r="X250">
        <v>0.4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 t="s">
        <v>3</v>
      </c>
      <c r="AG250">
        <v>0.4</v>
      </c>
      <c r="AH250">
        <v>3</v>
      </c>
      <c r="AI250">
        <v>-1</v>
      </c>
      <c r="AJ250" t="s">
        <v>3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ROW(Source!A124)</f>
        <v>124</v>
      </c>
      <c r="B251">
        <v>39612967</v>
      </c>
      <c r="C251">
        <v>39612958</v>
      </c>
      <c r="D251">
        <v>37072442</v>
      </c>
      <c r="E251">
        <v>1</v>
      </c>
      <c r="F251">
        <v>1</v>
      </c>
      <c r="G251">
        <v>1</v>
      </c>
      <c r="H251">
        <v>1</v>
      </c>
      <c r="I251" t="s">
        <v>602</v>
      </c>
      <c r="J251" t="s">
        <v>3</v>
      </c>
      <c r="K251" t="s">
        <v>603</v>
      </c>
      <c r="L251">
        <v>1191</v>
      </c>
      <c r="N251">
        <v>1013</v>
      </c>
      <c r="O251" t="s">
        <v>474</v>
      </c>
      <c r="P251" t="s">
        <v>474</v>
      </c>
      <c r="Q251">
        <v>1</v>
      </c>
      <c r="X251">
        <v>2.23</v>
      </c>
      <c r="Y251">
        <v>0</v>
      </c>
      <c r="Z251">
        <v>0</v>
      </c>
      <c r="AA251">
        <v>0</v>
      </c>
      <c r="AB251">
        <v>10.65</v>
      </c>
      <c r="AC251">
        <v>0</v>
      </c>
      <c r="AD251">
        <v>1</v>
      </c>
      <c r="AE251">
        <v>1</v>
      </c>
      <c r="AF251" t="s">
        <v>18</v>
      </c>
      <c r="AG251">
        <v>2.5644999999999998</v>
      </c>
      <c r="AH251">
        <v>2</v>
      </c>
      <c r="AI251">
        <v>39612959</v>
      </c>
      <c r="AJ251">
        <v>261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ROW(Source!A124)</f>
        <v>124</v>
      </c>
      <c r="B252">
        <v>39612968</v>
      </c>
      <c r="C252">
        <v>39612958</v>
      </c>
      <c r="D252">
        <v>37064876</v>
      </c>
      <c r="E252">
        <v>1</v>
      </c>
      <c r="F252">
        <v>1</v>
      </c>
      <c r="G252">
        <v>1</v>
      </c>
      <c r="H252">
        <v>1</v>
      </c>
      <c r="I252" t="s">
        <v>479</v>
      </c>
      <c r="J252" t="s">
        <v>3</v>
      </c>
      <c r="K252" t="s">
        <v>480</v>
      </c>
      <c r="L252">
        <v>1191</v>
      </c>
      <c r="N252">
        <v>1013</v>
      </c>
      <c r="O252" t="s">
        <v>474</v>
      </c>
      <c r="P252" t="s">
        <v>474</v>
      </c>
      <c r="Q252">
        <v>1</v>
      </c>
      <c r="X252">
        <v>0.88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2</v>
      </c>
      <c r="AF252" t="s">
        <v>17</v>
      </c>
      <c r="AG252">
        <v>1.1000000000000001</v>
      </c>
      <c r="AH252">
        <v>2</v>
      </c>
      <c r="AI252">
        <v>39612960</v>
      </c>
      <c r="AJ252">
        <v>262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ROW(Source!A124)</f>
        <v>124</v>
      </c>
      <c r="B253">
        <v>39612969</v>
      </c>
      <c r="C253">
        <v>39612958</v>
      </c>
      <c r="D253">
        <v>36883554</v>
      </c>
      <c r="E253">
        <v>1</v>
      </c>
      <c r="F253">
        <v>1</v>
      </c>
      <c r="G253">
        <v>1</v>
      </c>
      <c r="H253">
        <v>2</v>
      </c>
      <c r="I253" t="s">
        <v>504</v>
      </c>
      <c r="J253" t="s">
        <v>505</v>
      </c>
      <c r="K253" t="s">
        <v>506</v>
      </c>
      <c r="L253">
        <v>1368</v>
      </c>
      <c r="N253">
        <v>1011</v>
      </c>
      <c r="O253" t="s">
        <v>484</v>
      </c>
      <c r="P253" t="s">
        <v>484</v>
      </c>
      <c r="Q253">
        <v>1</v>
      </c>
      <c r="X253">
        <v>0.23</v>
      </c>
      <c r="Y253">
        <v>0</v>
      </c>
      <c r="Z253">
        <v>65.709999999999994</v>
      </c>
      <c r="AA253">
        <v>11.6</v>
      </c>
      <c r="AB253">
        <v>0</v>
      </c>
      <c r="AC253">
        <v>0</v>
      </c>
      <c r="AD253">
        <v>1</v>
      </c>
      <c r="AE253">
        <v>0</v>
      </c>
      <c r="AF253" t="s">
        <v>17</v>
      </c>
      <c r="AG253">
        <v>0.28750000000000003</v>
      </c>
      <c r="AH253">
        <v>2</v>
      </c>
      <c r="AI253">
        <v>39612961</v>
      </c>
      <c r="AJ253">
        <v>263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ROW(Source!A124)</f>
        <v>124</v>
      </c>
      <c r="B254">
        <v>39612970</v>
      </c>
      <c r="C254">
        <v>39612958</v>
      </c>
      <c r="D254">
        <v>36883775</v>
      </c>
      <c r="E254">
        <v>1</v>
      </c>
      <c r="F254">
        <v>1</v>
      </c>
      <c r="G254">
        <v>1</v>
      </c>
      <c r="H254">
        <v>2</v>
      </c>
      <c r="I254" t="s">
        <v>604</v>
      </c>
      <c r="J254" t="s">
        <v>605</v>
      </c>
      <c r="K254" t="s">
        <v>606</v>
      </c>
      <c r="L254">
        <v>1368</v>
      </c>
      <c r="N254">
        <v>1011</v>
      </c>
      <c r="O254" t="s">
        <v>484</v>
      </c>
      <c r="P254" t="s">
        <v>484</v>
      </c>
      <c r="Q254">
        <v>1</v>
      </c>
      <c r="X254">
        <v>0.65</v>
      </c>
      <c r="Y254">
        <v>0</v>
      </c>
      <c r="Z254">
        <v>133.97</v>
      </c>
      <c r="AA254">
        <v>13.5</v>
      </c>
      <c r="AB254">
        <v>0</v>
      </c>
      <c r="AC254">
        <v>0</v>
      </c>
      <c r="AD254">
        <v>1</v>
      </c>
      <c r="AE254">
        <v>0</v>
      </c>
      <c r="AF254" t="s">
        <v>17</v>
      </c>
      <c r="AG254">
        <v>0.8125</v>
      </c>
      <c r="AH254">
        <v>2</v>
      </c>
      <c r="AI254">
        <v>39612962</v>
      </c>
      <c r="AJ254">
        <v>264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ROW(Source!A124)</f>
        <v>124</v>
      </c>
      <c r="B255">
        <v>39612971</v>
      </c>
      <c r="C255">
        <v>39612958</v>
      </c>
      <c r="D255">
        <v>36883789</v>
      </c>
      <c r="E255">
        <v>1</v>
      </c>
      <c r="F255">
        <v>1</v>
      </c>
      <c r="G255">
        <v>1</v>
      </c>
      <c r="H255">
        <v>2</v>
      </c>
      <c r="I255" t="s">
        <v>493</v>
      </c>
      <c r="J255" t="s">
        <v>494</v>
      </c>
      <c r="K255" t="s">
        <v>495</v>
      </c>
      <c r="L255">
        <v>1368</v>
      </c>
      <c r="N255">
        <v>1011</v>
      </c>
      <c r="O255" t="s">
        <v>484</v>
      </c>
      <c r="P255" t="s">
        <v>484</v>
      </c>
      <c r="Q255">
        <v>1</v>
      </c>
      <c r="X255">
        <v>0.23</v>
      </c>
      <c r="Y255">
        <v>0</v>
      </c>
      <c r="Z255">
        <v>1.2</v>
      </c>
      <c r="AA255">
        <v>0</v>
      </c>
      <c r="AB255">
        <v>0</v>
      </c>
      <c r="AC255">
        <v>0</v>
      </c>
      <c r="AD255">
        <v>1</v>
      </c>
      <c r="AE255">
        <v>0</v>
      </c>
      <c r="AF255" t="s">
        <v>17</v>
      </c>
      <c r="AG255">
        <v>0.28750000000000003</v>
      </c>
      <c r="AH255">
        <v>2</v>
      </c>
      <c r="AI255">
        <v>39612963</v>
      </c>
      <c r="AJ255">
        <v>265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ROW(Source!A124)</f>
        <v>124</v>
      </c>
      <c r="B256">
        <v>39612972</v>
      </c>
      <c r="C256">
        <v>39612958</v>
      </c>
      <c r="D256">
        <v>36800140</v>
      </c>
      <c r="E256">
        <v>1</v>
      </c>
      <c r="F256">
        <v>1</v>
      </c>
      <c r="G256">
        <v>1</v>
      </c>
      <c r="H256">
        <v>3</v>
      </c>
      <c r="I256" t="s">
        <v>496</v>
      </c>
      <c r="J256" t="s">
        <v>497</v>
      </c>
      <c r="K256" t="s">
        <v>498</v>
      </c>
      <c r="L256">
        <v>1339</v>
      </c>
      <c r="N256">
        <v>1007</v>
      </c>
      <c r="O256" t="s">
        <v>28</v>
      </c>
      <c r="P256" t="s">
        <v>28</v>
      </c>
      <c r="Q256">
        <v>1</v>
      </c>
      <c r="X256">
        <v>4.1000000000000002E-2</v>
      </c>
      <c r="Y256">
        <v>38.51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3</v>
      </c>
      <c r="AG256">
        <v>4.1000000000000002E-2</v>
      </c>
      <c r="AH256">
        <v>2</v>
      </c>
      <c r="AI256">
        <v>39612964</v>
      </c>
      <c r="AJ256">
        <v>266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ROW(Source!A124)</f>
        <v>124</v>
      </c>
      <c r="B257">
        <v>39612973</v>
      </c>
      <c r="C257">
        <v>39612958</v>
      </c>
      <c r="D257">
        <v>36800159</v>
      </c>
      <c r="E257">
        <v>1</v>
      </c>
      <c r="F257">
        <v>1</v>
      </c>
      <c r="G257">
        <v>1</v>
      </c>
      <c r="H257">
        <v>3</v>
      </c>
      <c r="I257" t="s">
        <v>499</v>
      </c>
      <c r="J257" t="s">
        <v>500</v>
      </c>
      <c r="K257" t="s">
        <v>501</v>
      </c>
      <c r="L257">
        <v>1339</v>
      </c>
      <c r="N257">
        <v>1007</v>
      </c>
      <c r="O257" t="s">
        <v>28</v>
      </c>
      <c r="P257" t="s">
        <v>28</v>
      </c>
      <c r="Q257">
        <v>1</v>
      </c>
      <c r="X257">
        <v>0.193</v>
      </c>
      <c r="Y257">
        <v>6.22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3</v>
      </c>
      <c r="AG257">
        <v>0.193</v>
      </c>
      <c r="AH257">
        <v>2</v>
      </c>
      <c r="AI257">
        <v>39612965</v>
      </c>
      <c r="AJ257">
        <v>267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ROW(Source!A124)</f>
        <v>124</v>
      </c>
      <c r="B258">
        <v>39612974</v>
      </c>
      <c r="C258">
        <v>39612958</v>
      </c>
      <c r="D258">
        <v>36803256</v>
      </c>
      <c r="E258">
        <v>1</v>
      </c>
      <c r="F258">
        <v>1</v>
      </c>
      <c r="G258">
        <v>1</v>
      </c>
      <c r="H258">
        <v>3</v>
      </c>
      <c r="I258" t="s">
        <v>607</v>
      </c>
      <c r="J258" t="s">
        <v>608</v>
      </c>
      <c r="K258" t="s">
        <v>609</v>
      </c>
      <c r="L258">
        <v>1348</v>
      </c>
      <c r="N258">
        <v>1009</v>
      </c>
      <c r="O258" t="s">
        <v>104</v>
      </c>
      <c r="P258" t="s">
        <v>104</v>
      </c>
      <c r="Q258">
        <v>1000</v>
      </c>
      <c r="X258">
        <v>2.2000000000000001E-4</v>
      </c>
      <c r="Y258">
        <v>10315.01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3</v>
      </c>
      <c r="AG258">
        <v>2.2000000000000001E-4</v>
      </c>
      <c r="AH258">
        <v>2</v>
      </c>
      <c r="AI258">
        <v>39612966</v>
      </c>
      <c r="AJ258">
        <v>268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ROW(Source!A124)</f>
        <v>124</v>
      </c>
      <c r="B259">
        <v>39612975</v>
      </c>
      <c r="C259">
        <v>39612958</v>
      </c>
      <c r="D259">
        <v>36796041</v>
      </c>
      <c r="E259">
        <v>17</v>
      </c>
      <c r="F259">
        <v>1</v>
      </c>
      <c r="G259">
        <v>1</v>
      </c>
      <c r="H259">
        <v>3</v>
      </c>
      <c r="I259" t="s">
        <v>699</v>
      </c>
      <c r="J259" t="s">
        <v>3</v>
      </c>
      <c r="K259" t="s">
        <v>700</v>
      </c>
      <c r="L259">
        <v>1301</v>
      </c>
      <c r="N259">
        <v>1003</v>
      </c>
      <c r="O259" t="s">
        <v>92</v>
      </c>
      <c r="P259" t="s">
        <v>92</v>
      </c>
      <c r="Q259">
        <v>1</v>
      </c>
      <c r="X259">
        <v>0.4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 t="s">
        <v>3</v>
      </c>
      <c r="AG259">
        <v>0.4</v>
      </c>
      <c r="AH259">
        <v>3</v>
      </c>
      <c r="AI259">
        <v>-1</v>
      </c>
      <c r="AJ259" t="s">
        <v>3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ROW(Source!A125)</f>
        <v>125</v>
      </c>
      <c r="B260">
        <v>39612967</v>
      </c>
      <c r="C260">
        <v>39612958</v>
      </c>
      <c r="D260">
        <v>37072442</v>
      </c>
      <c r="E260">
        <v>1</v>
      </c>
      <c r="F260">
        <v>1</v>
      </c>
      <c r="G260">
        <v>1</v>
      </c>
      <c r="H260">
        <v>1</v>
      </c>
      <c r="I260" t="s">
        <v>602</v>
      </c>
      <c r="J260" t="s">
        <v>3</v>
      </c>
      <c r="K260" t="s">
        <v>603</v>
      </c>
      <c r="L260">
        <v>1191</v>
      </c>
      <c r="N260">
        <v>1013</v>
      </c>
      <c r="O260" t="s">
        <v>474</v>
      </c>
      <c r="P260" t="s">
        <v>474</v>
      </c>
      <c r="Q260">
        <v>1</v>
      </c>
      <c r="X260">
        <v>2.23</v>
      </c>
      <c r="Y260">
        <v>0</v>
      </c>
      <c r="Z260">
        <v>0</v>
      </c>
      <c r="AA260">
        <v>0</v>
      </c>
      <c r="AB260">
        <v>10.65</v>
      </c>
      <c r="AC260">
        <v>0</v>
      </c>
      <c r="AD260">
        <v>1</v>
      </c>
      <c r="AE260">
        <v>1</v>
      </c>
      <c r="AF260" t="s">
        <v>18</v>
      </c>
      <c r="AG260">
        <v>2.5644999999999998</v>
      </c>
      <c r="AH260">
        <v>2</v>
      </c>
      <c r="AI260">
        <v>39612959</v>
      </c>
      <c r="AJ260">
        <v>269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ROW(Source!A125)</f>
        <v>125</v>
      </c>
      <c r="B261">
        <v>39612968</v>
      </c>
      <c r="C261">
        <v>39612958</v>
      </c>
      <c r="D261">
        <v>37064876</v>
      </c>
      <c r="E261">
        <v>1</v>
      </c>
      <c r="F261">
        <v>1</v>
      </c>
      <c r="G261">
        <v>1</v>
      </c>
      <c r="H261">
        <v>1</v>
      </c>
      <c r="I261" t="s">
        <v>479</v>
      </c>
      <c r="J261" t="s">
        <v>3</v>
      </c>
      <c r="K261" t="s">
        <v>480</v>
      </c>
      <c r="L261">
        <v>1191</v>
      </c>
      <c r="N261">
        <v>1013</v>
      </c>
      <c r="O261" t="s">
        <v>474</v>
      </c>
      <c r="P261" t="s">
        <v>474</v>
      </c>
      <c r="Q261">
        <v>1</v>
      </c>
      <c r="X261">
        <v>0.88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2</v>
      </c>
      <c r="AF261" t="s">
        <v>17</v>
      </c>
      <c r="AG261">
        <v>1.1000000000000001</v>
      </c>
      <c r="AH261">
        <v>2</v>
      </c>
      <c r="AI261">
        <v>39612960</v>
      </c>
      <c r="AJ261">
        <v>270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ROW(Source!A125)</f>
        <v>125</v>
      </c>
      <c r="B262">
        <v>39612969</v>
      </c>
      <c r="C262">
        <v>39612958</v>
      </c>
      <c r="D262">
        <v>36883554</v>
      </c>
      <c r="E262">
        <v>1</v>
      </c>
      <c r="F262">
        <v>1</v>
      </c>
      <c r="G262">
        <v>1</v>
      </c>
      <c r="H262">
        <v>2</v>
      </c>
      <c r="I262" t="s">
        <v>504</v>
      </c>
      <c r="J262" t="s">
        <v>505</v>
      </c>
      <c r="K262" t="s">
        <v>506</v>
      </c>
      <c r="L262">
        <v>1368</v>
      </c>
      <c r="N262">
        <v>1011</v>
      </c>
      <c r="O262" t="s">
        <v>484</v>
      </c>
      <c r="P262" t="s">
        <v>484</v>
      </c>
      <c r="Q262">
        <v>1</v>
      </c>
      <c r="X262">
        <v>0.23</v>
      </c>
      <c r="Y262">
        <v>0</v>
      </c>
      <c r="Z262">
        <v>65.709999999999994</v>
      </c>
      <c r="AA262">
        <v>11.6</v>
      </c>
      <c r="AB262">
        <v>0</v>
      </c>
      <c r="AC262">
        <v>0</v>
      </c>
      <c r="AD262">
        <v>1</v>
      </c>
      <c r="AE262">
        <v>0</v>
      </c>
      <c r="AF262" t="s">
        <v>17</v>
      </c>
      <c r="AG262">
        <v>0.28750000000000003</v>
      </c>
      <c r="AH262">
        <v>2</v>
      </c>
      <c r="AI262">
        <v>39612961</v>
      </c>
      <c r="AJ262">
        <v>271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ROW(Source!A125)</f>
        <v>125</v>
      </c>
      <c r="B263">
        <v>39612970</v>
      </c>
      <c r="C263">
        <v>39612958</v>
      </c>
      <c r="D263">
        <v>36883775</v>
      </c>
      <c r="E263">
        <v>1</v>
      </c>
      <c r="F263">
        <v>1</v>
      </c>
      <c r="G263">
        <v>1</v>
      </c>
      <c r="H263">
        <v>2</v>
      </c>
      <c r="I263" t="s">
        <v>604</v>
      </c>
      <c r="J263" t="s">
        <v>605</v>
      </c>
      <c r="K263" t="s">
        <v>606</v>
      </c>
      <c r="L263">
        <v>1368</v>
      </c>
      <c r="N263">
        <v>1011</v>
      </c>
      <c r="O263" t="s">
        <v>484</v>
      </c>
      <c r="P263" t="s">
        <v>484</v>
      </c>
      <c r="Q263">
        <v>1</v>
      </c>
      <c r="X263">
        <v>0.65</v>
      </c>
      <c r="Y263">
        <v>0</v>
      </c>
      <c r="Z263">
        <v>133.97</v>
      </c>
      <c r="AA263">
        <v>13.5</v>
      </c>
      <c r="AB263">
        <v>0</v>
      </c>
      <c r="AC263">
        <v>0</v>
      </c>
      <c r="AD263">
        <v>1</v>
      </c>
      <c r="AE263">
        <v>0</v>
      </c>
      <c r="AF263" t="s">
        <v>17</v>
      </c>
      <c r="AG263">
        <v>0.8125</v>
      </c>
      <c r="AH263">
        <v>2</v>
      </c>
      <c r="AI263">
        <v>39612962</v>
      </c>
      <c r="AJ263">
        <v>272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ROW(Source!A125)</f>
        <v>125</v>
      </c>
      <c r="B264">
        <v>39612971</v>
      </c>
      <c r="C264">
        <v>39612958</v>
      </c>
      <c r="D264">
        <v>36883789</v>
      </c>
      <c r="E264">
        <v>1</v>
      </c>
      <c r="F264">
        <v>1</v>
      </c>
      <c r="G264">
        <v>1</v>
      </c>
      <c r="H264">
        <v>2</v>
      </c>
      <c r="I264" t="s">
        <v>493</v>
      </c>
      <c r="J264" t="s">
        <v>494</v>
      </c>
      <c r="K264" t="s">
        <v>495</v>
      </c>
      <c r="L264">
        <v>1368</v>
      </c>
      <c r="N264">
        <v>1011</v>
      </c>
      <c r="O264" t="s">
        <v>484</v>
      </c>
      <c r="P264" t="s">
        <v>484</v>
      </c>
      <c r="Q264">
        <v>1</v>
      </c>
      <c r="X264">
        <v>0.23</v>
      </c>
      <c r="Y264">
        <v>0</v>
      </c>
      <c r="Z264">
        <v>1.2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17</v>
      </c>
      <c r="AG264">
        <v>0.28750000000000003</v>
      </c>
      <c r="AH264">
        <v>2</v>
      </c>
      <c r="AI264">
        <v>39612963</v>
      </c>
      <c r="AJ264">
        <v>273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ROW(Source!A125)</f>
        <v>125</v>
      </c>
      <c r="B265">
        <v>39612972</v>
      </c>
      <c r="C265">
        <v>39612958</v>
      </c>
      <c r="D265">
        <v>36800140</v>
      </c>
      <c r="E265">
        <v>1</v>
      </c>
      <c r="F265">
        <v>1</v>
      </c>
      <c r="G265">
        <v>1</v>
      </c>
      <c r="H265">
        <v>3</v>
      </c>
      <c r="I265" t="s">
        <v>496</v>
      </c>
      <c r="J265" t="s">
        <v>497</v>
      </c>
      <c r="K265" t="s">
        <v>498</v>
      </c>
      <c r="L265">
        <v>1339</v>
      </c>
      <c r="N265">
        <v>1007</v>
      </c>
      <c r="O265" t="s">
        <v>28</v>
      </c>
      <c r="P265" t="s">
        <v>28</v>
      </c>
      <c r="Q265">
        <v>1</v>
      </c>
      <c r="X265">
        <v>4.1000000000000002E-2</v>
      </c>
      <c r="Y265">
        <v>38.51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3</v>
      </c>
      <c r="AG265">
        <v>4.1000000000000002E-2</v>
      </c>
      <c r="AH265">
        <v>2</v>
      </c>
      <c r="AI265">
        <v>39612964</v>
      </c>
      <c r="AJ265">
        <v>274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ROW(Source!A125)</f>
        <v>125</v>
      </c>
      <c r="B266">
        <v>39612973</v>
      </c>
      <c r="C266">
        <v>39612958</v>
      </c>
      <c r="D266">
        <v>36800159</v>
      </c>
      <c r="E266">
        <v>1</v>
      </c>
      <c r="F266">
        <v>1</v>
      </c>
      <c r="G266">
        <v>1</v>
      </c>
      <c r="H266">
        <v>3</v>
      </c>
      <c r="I266" t="s">
        <v>499</v>
      </c>
      <c r="J266" t="s">
        <v>500</v>
      </c>
      <c r="K266" t="s">
        <v>501</v>
      </c>
      <c r="L266">
        <v>1339</v>
      </c>
      <c r="N266">
        <v>1007</v>
      </c>
      <c r="O266" t="s">
        <v>28</v>
      </c>
      <c r="P266" t="s">
        <v>28</v>
      </c>
      <c r="Q266">
        <v>1</v>
      </c>
      <c r="X266">
        <v>0.193</v>
      </c>
      <c r="Y266">
        <v>6.22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0</v>
      </c>
      <c r="AF266" t="s">
        <v>3</v>
      </c>
      <c r="AG266">
        <v>0.193</v>
      </c>
      <c r="AH266">
        <v>2</v>
      </c>
      <c r="AI266">
        <v>39612965</v>
      </c>
      <c r="AJ266">
        <v>275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ROW(Source!A125)</f>
        <v>125</v>
      </c>
      <c r="B267">
        <v>39612974</v>
      </c>
      <c r="C267">
        <v>39612958</v>
      </c>
      <c r="D267">
        <v>36803256</v>
      </c>
      <c r="E267">
        <v>1</v>
      </c>
      <c r="F267">
        <v>1</v>
      </c>
      <c r="G267">
        <v>1</v>
      </c>
      <c r="H267">
        <v>3</v>
      </c>
      <c r="I267" t="s">
        <v>607</v>
      </c>
      <c r="J267" t="s">
        <v>608</v>
      </c>
      <c r="K267" t="s">
        <v>609</v>
      </c>
      <c r="L267">
        <v>1348</v>
      </c>
      <c r="N267">
        <v>1009</v>
      </c>
      <c r="O267" t="s">
        <v>104</v>
      </c>
      <c r="P267" t="s">
        <v>104</v>
      </c>
      <c r="Q267">
        <v>1000</v>
      </c>
      <c r="X267">
        <v>2.2000000000000001E-4</v>
      </c>
      <c r="Y267">
        <v>10315.01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3</v>
      </c>
      <c r="AG267">
        <v>2.2000000000000001E-4</v>
      </c>
      <c r="AH267">
        <v>2</v>
      </c>
      <c r="AI267">
        <v>39612966</v>
      </c>
      <c r="AJ267">
        <v>276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ROW(Source!A125)</f>
        <v>125</v>
      </c>
      <c r="B268">
        <v>39612975</v>
      </c>
      <c r="C268">
        <v>39612958</v>
      </c>
      <c r="D268">
        <v>36796041</v>
      </c>
      <c r="E268">
        <v>17</v>
      </c>
      <c r="F268">
        <v>1</v>
      </c>
      <c r="G268">
        <v>1</v>
      </c>
      <c r="H268">
        <v>3</v>
      </c>
      <c r="I268" t="s">
        <v>699</v>
      </c>
      <c r="J268" t="s">
        <v>3</v>
      </c>
      <c r="K268" t="s">
        <v>700</v>
      </c>
      <c r="L268">
        <v>1301</v>
      </c>
      <c r="N268">
        <v>1003</v>
      </c>
      <c r="O268" t="s">
        <v>92</v>
      </c>
      <c r="P268" t="s">
        <v>92</v>
      </c>
      <c r="Q268">
        <v>1</v>
      </c>
      <c r="X268">
        <v>0.4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 t="s">
        <v>3</v>
      </c>
      <c r="AG268">
        <v>0.4</v>
      </c>
      <c r="AH268">
        <v>3</v>
      </c>
      <c r="AI268">
        <v>-1</v>
      </c>
      <c r="AJ268" t="s">
        <v>3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ROW(Source!A126)</f>
        <v>126</v>
      </c>
      <c r="B269">
        <v>39612989</v>
      </c>
      <c r="C269">
        <v>39612976</v>
      </c>
      <c r="D269">
        <v>37070164</v>
      </c>
      <c r="E269">
        <v>1</v>
      </c>
      <c r="F269">
        <v>1</v>
      </c>
      <c r="G269">
        <v>1</v>
      </c>
      <c r="H269">
        <v>1</v>
      </c>
      <c r="I269" t="s">
        <v>573</v>
      </c>
      <c r="J269" t="s">
        <v>3</v>
      </c>
      <c r="K269" t="s">
        <v>574</v>
      </c>
      <c r="L269">
        <v>1191</v>
      </c>
      <c r="N269">
        <v>1013</v>
      </c>
      <c r="O269" t="s">
        <v>474</v>
      </c>
      <c r="P269" t="s">
        <v>474</v>
      </c>
      <c r="Q269">
        <v>1</v>
      </c>
      <c r="X269">
        <v>200.68</v>
      </c>
      <c r="Y269">
        <v>0</v>
      </c>
      <c r="Z269">
        <v>0</v>
      </c>
      <c r="AA269">
        <v>0</v>
      </c>
      <c r="AB269">
        <v>9.2899999999999991</v>
      </c>
      <c r="AC269">
        <v>0</v>
      </c>
      <c r="AD269">
        <v>1</v>
      </c>
      <c r="AE269">
        <v>1</v>
      </c>
      <c r="AF269" t="s">
        <v>18</v>
      </c>
      <c r="AG269">
        <v>230.78199999999998</v>
      </c>
      <c r="AH269">
        <v>2</v>
      </c>
      <c r="AI269">
        <v>39612977</v>
      </c>
      <c r="AJ269">
        <v>277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ROW(Source!A126)</f>
        <v>126</v>
      </c>
      <c r="B270">
        <v>39612990</v>
      </c>
      <c r="C270">
        <v>39612976</v>
      </c>
      <c r="D270">
        <v>37064876</v>
      </c>
      <c r="E270">
        <v>1</v>
      </c>
      <c r="F270">
        <v>1</v>
      </c>
      <c r="G270">
        <v>1</v>
      </c>
      <c r="H270">
        <v>1</v>
      </c>
      <c r="I270" t="s">
        <v>479</v>
      </c>
      <c r="J270" t="s">
        <v>3</v>
      </c>
      <c r="K270" t="s">
        <v>480</v>
      </c>
      <c r="L270">
        <v>1191</v>
      </c>
      <c r="N270">
        <v>1013</v>
      </c>
      <c r="O270" t="s">
        <v>474</v>
      </c>
      <c r="P270" t="s">
        <v>474</v>
      </c>
      <c r="Q270">
        <v>1</v>
      </c>
      <c r="X270">
        <v>21.3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2</v>
      </c>
      <c r="AF270" t="s">
        <v>17</v>
      </c>
      <c r="AG270">
        <v>26.625</v>
      </c>
      <c r="AH270">
        <v>2</v>
      </c>
      <c r="AI270">
        <v>39612978</v>
      </c>
      <c r="AJ270">
        <v>278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ROW(Source!A126)</f>
        <v>126</v>
      </c>
      <c r="B271">
        <v>39612991</v>
      </c>
      <c r="C271">
        <v>39612976</v>
      </c>
      <c r="D271">
        <v>36882159</v>
      </c>
      <c r="E271">
        <v>1</v>
      </c>
      <c r="F271">
        <v>1</v>
      </c>
      <c r="G271">
        <v>1</v>
      </c>
      <c r="H271">
        <v>2</v>
      </c>
      <c r="I271" t="s">
        <v>509</v>
      </c>
      <c r="J271" t="s">
        <v>510</v>
      </c>
      <c r="K271" t="s">
        <v>511</v>
      </c>
      <c r="L271">
        <v>1368</v>
      </c>
      <c r="N271">
        <v>1011</v>
      </c>
      <c r="O271" t="s">
        <v>484</v>
      </c>
      <c r="P271" t="s">
        <v>484</v>
      </c>
      <c r="Q271">
        <v>1</v>
      </c>
      <c r="X271">
        <v>7.0000000000000007E-2</v>
      </c>
      <c r="Y271">
        <v>0</v>
      </c>
      <c r="Z271">
        <v>111.99</v>
      </c>
      <c r="AA271">
        <v>13.5</v>
      </c>
      <c r="AB271">
        <v>0</v>
      </c>
      <c r="AC271">
        <v>0</v>
      </c>
      <c r="AD271">
        <v>1</v>
      </c>
      <c r="AE271">
        <v>0</v>
      </c>
      <c r="AF271" t="s">
        <v>17</v>
      </c>
      <c r="AG271">
        <v>8.7500000000000008E-2</v>
      </c>
      <c r="AH271">
        <v>2</v>
      </c>
      <c r="AI271">
        <v>39612979</v>
      </c>
      <c r="AJ271">
        <v>279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ROW(Source!A126)</f>
        <v>126</v>
      </c>
      <c r="B272">
        <v>39612992</v>
      </c>
      <c r="C272">
        <v>39612976</v>
      </c>
      <c r="D272">
        <v>36883275</v>
      </c>
      <c r="E272">
        <v>1</v>
      </c>
      <c r="F272">
        <v>1</v>
      </c>
      <c r="G272">
        <v>1</v>
      </c>
      <c r="H272">
        <v>2</v>
      </c>
      <c r="I272" t="s">
        <v>610</v>
      </c>
      <c r="J272" t="s">
        <v>611</v>
      </c>
      <c r="K272" t="s">
        <v>612</v>
      </c>
      <c r="L272">
        <v>1368</v>
      </c>
      <c r="N272">
        <v>1011</v>
      </c>
      <c r="O272" t="s">
        <v>484</v>
      </c>
      <c r="P272" t="s">
        <v>484</v>
      </c>
      <c r="Q272">
        <v>1</v>
      </c>
      <c r="X272">
        <v>8</v>
      </c>
      <c r="Y272">
        <v>0</v>
      </c>
      <c r="Z272">
        <v>26.32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17</v>
      </c>
      <c r="AG272">
        <v>10</v>
      </c>
      <c r="AH272">
        <v>2</v>
      </c>
      <c r="AI272">
        <v>39612980</v>
      </c>
      <c r="AJ272">
        <v>280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ROW(Source!A126)</f>
        <v>126</v>
      </c>
      <c r="B273">
        <v>39612993</v>
      </c>
      <c r="C273">
        <v>39612976</v>
      </c>
      <c r="D273">
        <v>36883572</v>
      </c>
      <c r="E273">
        <v>1</v>
      </c>
      <c r="F273">
        <v>1</v>
      </c>
      <c r="G273">
        <v>1</v>
      </c>
      <c r="H273">
        <v>2</v>
      </c>
      <c r="I273" t="s">
        <v>613</v>
      </c>
      <c r="J273" t="s">
        <v>614</v>
      </c>
      <c r="K273" t="s">
        <v>615</v>
      </c>
      <c r="L273">
        <v>1368</v>
      </c>
      <c r="N273">
        <v>1011</v>
      </c>
      <c r="O273" t="s">
        <v>484</v>
      </c>
      <c r="P273" t="s">
        <v>484</v>
      </c>
      <c r="Q273">
        <v>1</v>
      </c>
      <c r="X273">
        <v>2E-3</v>
      </c>
      <c r="Y273">
        <v>0</v>
      </c>
      <c r="Z273">
        <v>94.38</v>
      </c>
      <c r="AA273">
        <v>13.5</v>
      </c>
      <c r="AB273">
        <v>0</v>
      </c>
      <c r="AC273">
        <v>0</v>
      </c>
      <c r="AD273">
        <v>1</v>
      </c>
      <c r="AE273">
        <v>0</v>
      </c>
      <c r="AF273" t="s">
        <v>17</v>
      </c>
      <c r="AG273">
        <v>2.5000000000000001E-3</v>
      </c>
      <c r="AH273">
        <v>2</v>
      </c>
      <c r="AI273">
        <v>39612981</v>
      </c>
      <c r="AJ273">
        <v>281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ROW(Source!A126)</f>
        <v>126</v>
      </c>
      <c r="B274">
        <v>39612994</v>
      </c>
      <c r="C274">
        <v>39612976</v>
      </c>
      <c r="D274">
        <v>36883581</v>
      </c>
      <c r="E274">
        <v>1</v>
      </c>
      <c r="F274">
        <v>1</v>
      </c>
      <c r="G274">
        <v>1</v>
      </c>
      <c r="H274">
        <v>2</v>
      </c>
      <c r="I274" t="s">
        <v>616</v>
      </c>
      <c r="J274" t="s">
        <v>617</v>
      </c>
      <c r="K274" t="s">
        <v>618</v>
      </c>
      <c r="L274">
        <v>1368</v>
      </c>
      <c r="N274">
        <v>1011</v>
      </c>
      <c r="O274" t="s">
        <v>484</v>
      </c>
      <c r="P274" t="s">
        <v>484</v>
      </c>
      <c r="Q274">
        <v>1</v>
      </c>
      <c r="X274">
        <v>2E-3</v>
      </c>
      <c r="Y274">
        <v>0</v>
      </c>
      <c r="Z274">
        <v>19.760000000000002</v>
      </c>
      <c r="AA274">
        <v>0</v>
      </c>
      <c r="AB274">
        <v>0</v>
      </c>
      <c r="AC274">
        <v>0</v>
      </c>
      <c r="AD274">
        <v>1</v>
      </c>
      <c r="AE274">
        <v>0</v>
      </c>
      <c r="AF274" t="s">
        <v>17</v>
      </c>
      <c r="AG274">
        <v>2.5000000000000001E-3</v>
      </c>
      <c r="AH274">
        <v>2</v>
      </c>
      <c r="AI274">
        <v>39612982</v>
      </c>
      <c r="AJ274">
        <v>282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ROW(Source!A126)</f>
        <v>126</v>
      </c>
      <c r="B275">
        <v>39612995</v>
      </c>
      <c r="C275">
        <v>39612976</v>
      </c>
      <c r="D275">
        <v>36883682</v>
      </c>
      <c r="E275">
        <v>1</v>
      </c>
      <c r="F275">
        <v>1</v>
      </c>
      <c r="G275">
        <v>1</v>
      </c>
      <c r="H275">
        <v>2</v>
      </c>
      <c r="I275" t="s">
        <v>518</v>
      </c>
      <c r="J275" t="s">
        <v>519</v>
      </c>
      <c r="K275" t="s">
        <v>520</v>
      </c>
      <c r="L275">
        <v>1368</v>
      </c>
      <c r="N275">
        <v>1011</v>
      </c>
      <c r="O275" t="s">
        <v>484</v>
      </c>
      <c r="P275" t="s">
        <v>484</v>
      </c>
      <c r="Q275">
        <v>1</v>
      </c>
      <c r="X275">
        <v>0.93</v>
      </c>
      <c r="Y275">
        <v>0</v>
      </c>
      <c r="Z275">
        <v>27.11</v>
      </c>
      <c r="AA275">
        <v>11.6</v>
      </c>
      <c r="AB275">
        <v>0</v>
      </c>
      <c r="AC275">
        <v>0</v>
      </c>
      <c r="AD275">
        <v>1</v>
      </c>
      <c r="AE275">
        <v>0</v>
      </c>
      <c r="AF275" t="s">
        <v>17</v>
      </c>
      <c r="AG275">
        <v>1.1625000000000001</v>
      </c>
      <c r="AH275">
        <v>2</v>
      </c>
      <c r="AI275">
        <v>39612983</v>
      </c>
      <c r="AJ275">
        <v>283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ROW(Source!A126)</f>
        <v>126</v>
      </c>
      <c r="B276">
        <v>39612996</v>
      </c>
      <c r="C276">
        <v>39612976</v>
      </c>
      <c r="D276">
        <v>36883772</v>
      </c>
      <c r="E276">
        <v>1</v>
      </c>
      <c r="F276">
        <v>1</v>
      </c>
      <c r="G276">
        <v>1</v>
      </c>
      <c r="H276">
        <v>2</v>
      </c>
      <c r="I276" t="s">
        <v>619</v>
      </c>
      <c r="J276" t="s">
        <v>620</v>
      </c>
      <c r="K276" t="s">
        <v>621</v>
      </c>
      <c r="L276">
        <v>1368</v>
      </c>
      <c r="N276">
        <v>1011</v>
      </c>
      <c r="O276" t="s">
        <v>484</v>
      </c>
      <c r="P276" t="s">
        <v>484</v>
      </c>
      <c r="Q276">
        <v>1</v>
      </c>
      <c r="X276">
        <v>20.3</v>
      </c>
      <c r="Y276">
        <v>0</v>
      </c>
      <c r="Z276">
        <v>100.1</v>
      </c>
      <c r="AA276">
        <v>13.5</v>
      </c>
      <c r="AB276">
        <v>0</v>
      </c>
      <c r="AC276">
        <v>0</v>
      </c>
      <c r="AD276">
        <v>1</v>
      </c>
      <c r="AE276">
        <v>0</v>
      </c>
      <c r="AF276" t="s">
        <v>17</v>
      </c>
      <c r="AG276">
        <v>25.375</v>
      </c>
      <c r="AH276">
        <v>2</v>
      </c>
      <c r="AI276">
        <v>39612984</v>
      </c>
      <c r="AJ276">
        <v>284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ROW(Source!A126)</f>
        <v>126</v>
      </c>
      <c r="B277">
        <v>39612997</v>
      </c>
      <c r="C277">
        <v>39612976</v>
      </c>
      <c r="D277">
        <v>36801792</v>
      </c>
      <c r="E277">
        <v>1</v>
      </c>
      <c r="F277">
        <v>1</v>
      </c>
      <c r="G277">
        <v>1</v>
      </c>
      <c r="H277">
        <v>3</v>
      </c>
      <c r="I277" t="s">
        <v>549</v>
      </c>
      <c r="J277" t="s">
        <v>550</v>
      </c>
      <c r="K277" t="s">
        <v>551</v>
      </c>
      <c r="L277">
        <v>1339</v>
      </c>
      <c r="N277">
        <v>1007</v>
      </c>
      <c r="O277" t="s">
        <v>28</v>
      </c>
      <c r="P277" t="s">
        <v>28</v>
      </c>
      <c r="Q277">
        <v>1</v>
      </c>
      <c r="X277">
        <v>2</v>
      </c>
      <c r="Y277">
        <v>2.44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3</v>
      </c>
      <c r="AG277">
        <v>2</v>
      </c>
      <c r="AH277">
        <v>2</v>
      </c>
      <c r="AI277">
        <v>39612985</v>
      </c>
      <c r="AJ277">
        <v>285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ROW(Source!A126)</f>
        <v>126</v>
      </c>
      <c r="B278">
        <v>39612998</v>
      </c>
      <c r="C278">
        <v>39612976</v>
      </c>
      <c r="D278">
        <v>36832948</v>
      </c>
      <c r="E278">
        <v>1</v>
      </c>
      <c r="F278">
        <v>1</v>
      </c>
      <c r="G278">
        <v>1</v>
      </c>
      <c r="H278">
        <v>3</v>
      </c>
      <c r="I278" t="s">
        <v>622</v>
      </c>
      <c r="J278" t="s">
        <v>623</v>
      </c>
      <c r="K278" t="s">
        <v>624</v>
      </c>
      <c r="L278">
        <v>1327</v>
      </c>
      <c r="N278">
        <v>1005</v>
      </c>
      <c r="O278" t="s">
        <v>558</v>
      </c>
      <c r="P278" t="s">
        <v>558</v>
      </c>
      <c r="Q278">
        <v>1</v>
      </c>
      <c r="X278">
        <v>0.16</v>
      </c>
      <c r="Y278">
        <v>5.71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3</v>
      </c>
      <c r="AG278">
        <v>0.16</v>
      </c>
      <c r="AH278">
        <v>2</v>
      </c>
      <c r="AI278">
        <v>39612986</v>
      </c>
      <c r="AJ278">
        <v>286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ROW(Source!A126)</f>
        <v>126</v>
      </c>
      <c r="B279">
        <v>39612999</v>
      </c>
      <c r="C279">
        <v>39612976</v>
      </c>
      <c r="D279">
        <v>36797405</v>
      </c>
      <c r="E279">
        <v>17</v>
      </c>
      <c r="F279">
        <v>1</v>
      </c>
      <c r="G279">
        <v>1</v>
      </c>
      <c r="H279">
        <v>3</v>
      </c>
      <c r="I279" t="s">
        <v>204</v>
      </c>
      <c r="J279" t="s">
        <v>3</v>
      </c>
      <c r="K279" t="s">
        <v>205</v>
      </c>
      <c r="L279">
        <v>1301</v>
      </c>
      <c r="N279">
        <v>1003</v>
      </c>
      <c r="O279" t="s">
        <v>92</v>
      </c>
      <c r="P279" t="s">
        <v>92</v>
      </c>
      <c r="Q279">
        <v>1</v>
      </c>
      <c r="X279">
        <v>1007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 t="s">
        <v>3</v>
      </c>
      <c r="AG279">
        <v>1007</v>
      </c>
      <c r="AH279">
        <v>2</v>
      </c>
      <c r="AI279">
        <v>39612987</v>
      </c>
      <c r="AJ279">
        <v>288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ROW(Source!A127)</f>
        <v>127</v>
      </c>
      <c r="B280">
        <v>39612989</v>
      </c>
      <c r="C280">
        <v>39612976</v>
      </c>
      <c r="D280">
        <v>37070164</v>
      </c>
      <c r="E280">
        <v>1</v>
      </c>
      <c r="F280">
        <v>1</v>
      </c>
      <c r="G280">
        <v>1</v>
      </c>
      <c r="H280">
        <v>1</v>
      </c>
      <c r="I280" t="s">
        <v>573</v>
      </c>
      <c r="J280" t="s">
        <v>3</v>
      </c>
      <c r="K280" t="s">
        <v>574</v>
      </c>
      <c r="L280">
        <v>1191</v>
      </c>
      <c r="N280">
        <v>1013</v>
      </c>
      <c r="O280" t="s">
        <v>474</v>
      </c>
      <c r="P280" t="s">
        <v>474</v>
      </c>
      <c r="Q280">
        <v>1</v>
      </c>
      <c r="X280">
        <v>200.68</v>
      </c>
      <c r="Y280">
        <v>0</v>
      </c>
      <c r="Z280">
        <v>0</v>
      </c>
      <c r="AA280">
        <v>0</v>
      </c>
      <c r="AB280">
        <v>9.2899999999999991</v>
      </c>
      <c r="AC280">
        <v>0</v>
      </c>
      <c r="AD280">
        <v>1</v>
      </c>
      <c r="AE280">
        <v>1</v>
      </c>
      <c r="AF280" t="s">
        <v>18</v>
      </c>
      <c r="AG280">
        <v>230.78199999999998</v>
      </c>
      <c r="AH280">
        <v>2</v>
      </c>
      <c r="AI280">
        <v>39612977</v>
      </c>
      <c r="AJ280">
        <v>289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ROW(Source!A127)</f>
        <v>127</v>
      </c>
      <c r="B281">
        <v>39612990</v>
      </c>
      <c r="C281">
        <v>39612976</v>
      </c>
      <c r="D281">
        <v>37064876</v>
      </c>
      <c r="E281">
        <v>1</v>
      </c>
      <c r="F281">
        <v>1</v>
      </c>
      <c r="G281">
        <v>1</v>
      </c>
      <c r="H281">
        <v>1</v>
      </c>
      <c r="I281" t="s">
        <v>479</v>
      </c>
      <c r="J281" t="s">
        <v>3</v>
      </c>
      <c r="K281" t="s">
        <v>480</v>
      </c>
      <c r="L281">
        <v>1191</v>
      </c>
      <c r="N281">
        <v>1013</v>
      </c>
      <c r="O281" t="s">
        <v>474</v>
      </c>
      <c r="P281" t="s">
        <v>474</v>
      </c>
      <c r="Q281">
        <v>1</v>
      </c>
      <c r="X281">
        <v>21.3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2</v>
      </c>
      <c r="AF281" t="s">
        <v>17</v>
      </c>
      <c r="AG281">
        <v>26.625</v>
      </c>
      <c r="AH281">
        <v>2</v>
      </c>
      <c r="AI281">
        <v>39612978</v>
      </c>
      <c r="AJ281">
        <v>290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ROW(Source!A127)</f>
        <v>127</v>
      </c>
      <c r="B282">
        <v>39612991</v>
      </c>
      <c r="C282">
        <v>39612976</v>
      </c>
      <c r="D282">
        <v>36882159</v>
      </c>
      <c r="E282">
        <v>1</v>
      </c>
      <c r="F282">
        <v>1</v>
      </c>
      <c r="G282">
        <v>1</v>
      </c>
      <c r="H282">
        <v>2</v>
      </c>
      <c r="I282" t="s">
        <v>509</v>
      </c>
      <c r="J282" t="s">
        <v>510</v>
      </c>
      <c r="K282" t="s">
        <v>511</v>
      </c>
      <c r="L282">
        <v>1368</v>
      </c>
      <c r="N282">
        <v>1011</v>
      </c>
      <c r="O282" t="s">
        <v>484</v>
      </c>
      <c r="P282" t="s">
        <v>484</v>
      </c>
      <c r="Q282">
        <v>1</v>
      </c>
      <c r="X282">
        <v>7.0000000000000007E-2</v>
      </c>
      <c r="Y282">
        <v>0</v>
      </c>
      <c r="Z282">
        <v>111.99</v>
      </c>
      <c r="AA282">
        <v>13.5</v>
      </c>
      <c r="AB282">
        <v>0</v>
      </c>
      <c r="AC282">
        <v>0</v>
      </c>
      <c r="AD282">
        <v>1</v>
      </c>
      <c r="AE282">
        <v>0</v>
      </c>
      <c r="AF282" t="s">
        <v>17</v>
      </c>
      <c r="AG282">
        <v>8.7500000000000008E-2</v>
      </c>
      <c r="AH282">
        <v>2</v>
      </c>
      <c r="AI282">
        <v>39612979</v>
      </c>
      <c r="AJ282">
        <v>291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ROW(Source!A127)</f>
        <v>127</v>
      </c>
      <c r="B283">
        <v>39612992</v>
      </c>
      <c r="C283">
        <v>39612976</v>
      </c>
      <c r="D283">
        <v>36883275</v>
      </c>
      <c r="E283">
        <v>1</v>
      </c>
      <c r="F283">
        <v>1</v>
      </c>
      <c r="G283">
        <v>1</v>
      </c>
      <c r="H283">
        <v>2</v>
      </c>
      <c r="I283" t="s">
        <v>610</v>
      </c>
      <c r="J283" t="s">
        <v>611</v>
      </c>
      <c r="K283" t="s">
        <v>612</v>
      </c>
      <c r="L283">
        <v>1368</v>
      </c>
      <c r="N283">
        <v>1011</v>
      </c>
      <c r="O283" t="s">
        <v>484</v>
      </c>
      <c r="P283" t="s">
        <v>484</v>
      </c>
      <c r="Q283">
        <v>1</v>
      </c>
      <c r="X283">
        <v>8</v>
      </c>
      <c r="Y283">
        <v>0</v>
      </c>
      <c r="Z283">
        <v>26.32</v>
      </c>
      <c r="AA283">
        <v>0</v>
      </c>
      <c r="AB283">
        <v>0</v>
      </c>
      <c r="AC283">
        <v>0</v>
      </c>
      <c r="AD283">
        <v>1</v>
      </c>
      <c r="AE283">
        <v>0</v>
      </c>
      <c r="AF283" t="s">
        <v>17</v>
      </c>
      <c r="AG283">
        <v>10</v>
      </c>
      <c r="AH283">
        <v>2</v>
      </c>
      <c r="AI283">
        <v>39612980</v>
      </c>
      <c r="AJ283">
        <v>292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ROW(Source!A127)</f>
        <v>127</v>
      </c>
      <c r="B284">
        <v>39612993</v>
      </c>
      <c r="C284">
        <v>39612976</v>
      </c>
      <c r="D284">
        <v>36883572</v>
      </c>
      <c r="E284">
        <v>1</v>
      </c>
      <c r="F284">
        <v>1</v>
      </c>
      <c r="G284">
        <v>1</v>
      </c>
      <c r="H284">
        <v>2</v>
      </c>
      <c r="I284" t="s">
        <v>613</v>
      </c>
      <c r="J284" t="s">
        <v>614</v>
      </c>
      <c r="K284" t="s">
        <v>615</v>
      </c>
      <c r="L284">
        <v>1368</v>
      </c>
      <c r="N284">
        <v>1011</v>
      </c>
      <c r="O284" t="s">
        <v>484</v>
      </c>
      <c r="P284" t="s">
        <v>484</v>
      </c>
      <c r="Q284">
        <v>1</v>
      </c>
      <c r="X284">
        <v>2E-3</v>
      </c>
      <c r="Y284">
        <v>0</v>
      </c>
      <c r="Z284">
        <v>94.38</v>
      </c>
      <c r="AA284">
        <v>13.5</v>
      </c>
      <c r="AB284">
        <v>0</v>
      </c>
      <c r="AC284">
        <v>0</v>
      </c>
      <c r="AD284">
        <v>1</v>
      </c>
      <c r="AE284">
        <v>0</v>
      </c>
      <c r="AF284" t="s">
        <v>17</v>
      </c>
      <c r="AG284">
        <v>2.5000000000000001E-3</v>
      </c>
      <c r="AH284">
        <v>2</v>
      </c>
      <c r="AI284">
        <v>39612981</v>
      </c>
      <c r="AJ284">
        <v>293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ROW(Source!A127)</f>
        <v>127</v>
      </c>
      <c r="B285">
        <v>39612994</v>
      </c>
      <c r="C285">
        <v>39612976</v>
      </c>
      <c r="D285">
        <v>36883581</v>
      </c>
      <c r="E285">
        <v>1</v>
      </c>
      <c r="F285">
        <v>1</v>
      </c>
      <c r="G285">
        <v>1</v>
      </c>
      <c r="H285">
        <v>2</v>
      </c>
      <c r="I285" t="s">
        <v>616</v>
      </c>
      <c r="J285" t="s">
        <v>617</v>
      </c>
      <c r="K285" t="s">
        <v>618</v>
      </c>
      <c r="L285">
        <v>1368</v>
      </c>
      <c r="N285">
        <v>1011</v>
      </c>
      <c r="O285" t="s">
        <v>484</v>
      </c>
      <c r="P285" t="s">
        <v>484</v>
      </c>
      <c r="Q285">
        <v>1</v>
      </c>
      <c r="X285">
        <v>2E-3</v>
      </c>
      <c r="Y285">
        <v>0</v>
      </c>
      <c r="Z285">
        <v>19.760000000000002</v>
      </c>
      <c r="AA285">
        <v>0</v>
      </c>
      <c r="AB285">
        <v>0</v>
      </c>
      <c r="AC285">
        <v>0</v>
      </c>
      <c r="AD285">
        <v>1</v>
      </c>
      <c r="AE285">
        <v>0</v>
      </c>
      <c r="AF285" t="s">
        <v>17</v>
      </c>
      <c r="AG285">
        <v>2.5000000000000001E-3</v>
      </c>
      <c r="AH285">
        <v>2</v>
      </c>
      <c r="AI285">
        <v>39612982</v>
      </c>
      <c r="AJ285">
        <v>294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ROW(Source!A127)</f>
        <v>127</v>
      </c>
      <c r="B286">
        <v>39612995</v>
      </c>
      <c r="C286">
        <v>39612976</v>
      </c>
      <c r="D286">
        <v>36883682</v>
      </c>
      <c r="E286">
        <v>1</v>
      </c>
      <c r="F286">
        <v>1</v>
      </c>
      <c r="G286">
        <v>1</v>
      </c>
      <c r="H286">
        <v>2</v>
      </c>
      <c r="I286" t="s">
        <v>518</v>
      </c>
      <c r="J286" t="s">
        <v>519</v>
      </c>
      <c r="K286" t="s">
        <v>520</v>
      </c>
      <c r="L286">
        <v>1368</v>
      </c>
      <c r="N286">
        <v>1011</v>
      </c>
      <c r="O286" t="s">
        <v>484</v>
      </c>
      <c r="P286" t="s">
        <v>484</v>
      </c>
      <c r="Q286">
        <v>1</v>
      </c>
      <c r="X286">
        <v>0.93</v>
      </c>
      <c r="Y286">
        <v>0</v>
      </c>
      <c r="Z286">
        <v>27.11</v>
      </c>
      <c r="AA286">
        <v>11.6</v>
      </c>
      <c r="AB286">
        <v>0</v>
      </c>
      <c r="AC286">
        <v>0</v>
      </c>
      <c r="AD286">
        <v>1</v>
      </c>
      <c r="AE286">
        <v>0</v>
      </c>
      <c r="AF286" t="s">
        <v>17</v>
      </c>
      <c r="AG286">
        <v>1.1625000000000001</v>
      </c>
      <c r="AH286">
        <v>2</v>
      </c>
      <c r="AI286">
        <v>39612983</v>
      </c>
      <c r="AJ286">
        <v>295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ROW(Source!A127)</f>
        <v>127</v>
      </c>
      <c r="B287">
        <v>39612996</v>
      </c>
      <c r="C287">
        <v>39612976</v>
      </c>
      <c r="D287">
        <v>36883772</v>
      </c>
      <c r="E287">
        <v>1</v>
      </c>
      <c r="F287">
        <v>1</v>
      </c>
      <c r="G287">
        <v>1</v>
      </c>
      <c r="H287">
        <v>2</v>
      </c>
      <c r="I287" t="s">
        <v>619</v>
      </c>
      <c r="J287" t="s">
        <v>620</v>
      </c>
      <c r="K287" t="s">
        <v>621</v>
      </c>
      <c r="L287">
        <v>1368</v>
      </c>
      <c r="N287">
        <v>1011</v>
      </c>
      <c r="O287" t="s">
        <v>484</v>
      </c>
      <c r="P287" t="s">
        <v>484</v>
      </c>
      <c r="Q287">
        <v>1</v>
      </c>
      <c r="X287">
        <v>20.3</v>
      </c>
      <c r="Y287">
        <v>0</v>
      </c>
      <c r="Z287">
        <v>100.1</v>
      </c>
      <c r="AA287">
        <v>13.5</v>
      </c>
      <c r="AB287">
        <v>0</v>
      </c>
      <c r="AC287">
        <v>0</v>
      </c>
      <c r="AD287">
        <v>1</v>
      </c>
      <c r="AE287">
        <v>0</v>
      </c>
      <c r="AF287" t="s">
        <v>17</v>
      </c>
      <c r="AG287">
        <v>25.375</v>
      </c>
      <c r="AH287">
        <v>2</v>
      </c>
      <c r="AI287">
        <v>39612984</v>
      </c>
      <c r="AJ287">
        <v>296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ROW(Source!A127)</f>
        <v>127</v>
      </c>
      <c r="B288">
        <v>39612997</v>
      </c>
      <c r="C288">
        <v>39612976</v>
      </c>
      <c r="D288">
        <v>36801792</v>
      </c>
      <c r="E288">
        <v>1</v>
      </c>
      <c r="F288">
        <v>1</v>
      </c>
      <c r="G288">
        <v>1</v>
      </c>
      <c r="H288">
        <v>3</v>
      </c>
      <c r="I288" t="s">
        <v>549</v>
      </c>
      <c r="J288" t="s">
        <v>550</v>
      </c>
      <c r="K288" t="s">
        <v>551</v>
      </c>
      <c r="L288">
        <v>1339</v>
      </c>
      <c r="N288">
        <v>1007</v>
      </c>
      <c r="O288" t="s">
        <v>28</v>
      </c>
      <c r="P288" t="s">
        <v>28</v>
      </c>
      <c r="Q288">
        <v>1</v>
      </c>
      <c r="X288">
        <v>2</v>
      </c>
      <c r="Y288">
        <v>2.44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3</v>
      </c>
      <c r="AG288">
        <v>2</v>
      </c>
      <c r="AH288">
        <v>2</v>
      </c>
      <c r="AI288">
        <v>39612985</v>
      </c>
      <c r="AJ288">
        <v>297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ROW(Source!A127)</f>
        <v>127</v>
      </c>
      <c r="B289">
        <v>39612998</v>
      </c>
      <c r="C289">
        <v>39612976</v>
      </c>
      <c r="D289">
        <v>36832948</v>
      </c>
      <c r="E289">
        <v>1</v>
      </c>
      <c r="F289">
        <v>1</v>
      </c>
      <c r="G289">
        <v>1</v>
      </c>
      <c r="H289">
        <v>3</v>
      </c>
      <c r="I289" t="s">
        <v>622</v>
      </c>
      <c r="J289" t="s">
        <v>623</v>
      </c>
      <c r="K289" t="s">
        <v>624</v>
      </c>
      <c r="L289">
        <v>1327</v>
      </c>
      <c r="N289">
        <v>1005</v>
      </c>
      <c r="O289" t="s">
        <v>558</v>
      </c>
      <c r="P289" t="s">
        <v>558</v>
      </c>
      <c r="Q289">
        <v>1</v>
      </c>
      <c r="X289">
        <v>0.16</v>
      </c>
      <c r="Y289">
        <v>5.71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0</v>
      </c>
      <c r="AF289" t="s">
        <v>3</v>
      </c>
      <c r="AG289">
        <v>0.16</v>
      </c>
      <c r="AH289">
        <v>2</v>
      </c>
      <c r="AI289">
        <v>39612986</v>
      </c>
      <c r="AJ289">
        <v>298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ROW(Source!A127)</f>
        <v>127</v>
      </c>
      <c r="B290">
        <v>39612999</v>
      </c>
      <c r="C290">
        <v>39612976</v>
      </c>
      <c r="D290">
        <v>36797405</v>
      </c>
      <c r="E290">
        <v>17</v>
      </c>
      <c r="F290">
        <v>1</v>
      </c>
      <c r="G290">
        <v>1</v>
      </c>
      <c r="H290">
        <v>3</v>
      </c>
      <c r="I290" t="s">
        <v>204</v>
      </c>
      <c r="J290" t="s">
        <v>3</v>
      </c>
      <c r="K290" t="s">
        <v>205</v>
      </c>
      <c r="L290">
        <v>1301</v>
      </c>
      <c r="N290">
        <v>1003</v>
      </c>
      <c r="O290" t="s">
        <v>92</v>
      </c>
      <c r="P290" t="s">
        <v>92</v>
      </c>
      <c r="Q290">
        <v>1</v>
      </c>
      <c r="X290">
        <v>1007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 t="s">
        <v>3</v>
      </c>
      <c r="AG290">
        <v>1007</v>
      </c>
      <c r="AH290">
        <v>2</v>
      </c>
      <c r="AI290">
        <v>39612987</v>
      </c>
      <c r="AJ290">
        <v>300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ROW(Source!A132)</f>
        <v>132</v>
      </c>
      <c r="B291">
        <v>39613015</v>
      </c>
      <c r="C291">
        <v>39613002</v>
      </c>
      <c r="D291">
        <v>37070164</v>
      </c>
      <c r="E291">
        <v>1</v>
      </c>
      <c r="F291">
        <v>1</v>
      </c>
      <c r="G291">
        <v>1</v>
      </c>
      <c r="H291">
        <v>1</v>
      </c>
      <c r="I291" t="s">
        <v>573</v>
      </c>
      <c r="J291" t="s">
        <v>3</v>
      </c>
      <c r="K291" t="s">
        <v>574</v>
      </c>
      <c r="L291">
        <v>1191</v>
      </c>
      <c r="N291">
        <v>1013</v>
      </c>
      <c r="O291" t="s">
        <v>474</v>
      </c>
      <c r="P291" t="s">
        <v>474</v>
      </c>
      <c r="Q291">
        <v>1</v>
      </c>
      <c r="X291">
        <v>207.64</v>
      </c>
      <c r="Y291">
        <v>0</v>
      </c>
      <c r="Z291">
        <v>0</v>
      </c>
      <c r="AA291">
        <v>0</v>
      </c>
      <c r="AB291">
        <v>9.2899999999999991</v>
      </c>
      <c r="AC291">
        <v>0</v>
      </c>
      <c r="AD291">
        <v>1</v>
      </c>
      <c r="AE291">
        <v>1</v>
      </c>
      <c r="AF291" t="s">
        <v>18</v>
      </c>
      <c r="AG291">
        <v>238.78599999999997</v>
      </c>
      <c r="AH291">
        <v>2</v>
      </c>
      <c r="AI291">
        <v>39613003</v>
      </c>
      <c r="AJ291">
        <v>301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ROW(Source!A132)</f>
        <v>132</v>
      </c>
      <c r="B292">
        <v>39613016</v>
      </c>
      <c r="C292">
        <v>39613002</v>
      </c>
      <c r="D292">
        <v>37064876</v>
      </c>
      <c r="E292">
        <v>1</v>
      </c>
      <c r="F292">
        <v>1</v>
      </c>
      <c r="G292">
        <v>1</v>
      </c>
      <c r="H292">
        <v>1</v>
      </c>
      <c r="I292" t="s">
        <v>479</v>
      </c>
      <c r="J292" t="s">
        <v>3</v>
      </c>
      <c r="K292" t="s">
        <v>480</v>
      </c>
      <c r="L292">
        <v>1191</v>
      </c>
      <c r="N292">
        <v>1013</v>
      </c>
      <c r="O292" t="s">
        <v>474</v>
      </c>
      <c r="P292" t="s">
        <v>474</v>
      </c>
      <c r="Q292">
        <v>1</v>
      </c>
      <c r="X292">
        <v>24.02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2</v>
      </c>
      <c r="AF292" t="s">
        <v>17</v>
      </c>
      <c r="AG292">
        <v>30.024999999999999</v>
      </c>
      <c r="AH292">
        <v>2</v>
      </c>
      <c r="AI292">
        <v>39613004</v>
      </c>
      <c r="AJ292">
        <v>302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ROW(Source!A132)</f>
        <v>132</v>
      </c>
      <c r="B293">
        <v>39613017</v>
      </c>
      <c r="C293">
        <v>39613002</v>
      </c>
      <c r="D293">
        <v>36882159</v>
      </c>
      <c r="E293">
        <v>1</v>
      </c>
      <c r="F293">
        <v>1</v>
      </c>
      <c r="G293">
        <v>1</v>
      </c>
      <c r="H293">
        <v>2</v>
      </c>
      <c r="I293" t="s">
        <v>509</v>
      </c>
      <c r="J293" t="s">
        <v>510</v>
      </c>
      <c r="K293" t="s">
        <v>511</v>
      </c>
      <c r="L293">
        <v>1368</v>
      </c>
      <c r="N293">
        <v>1011</v>
      </c>
      <c r="O293" t="s">
        <v>484</v>
      </c>
      <c r="P293" t="s">
        <v>484</v>
      </c>
      <c r="Q293">
        <v>1</v>
      </c>
      <c r="X293">
        <v>0.12</v>
      </c>
      <c r="Y293">
        <v>0</v>
      </c>
      <c r="Z293">
        <v>111.99</v>
      </c>
      <c r="AA293">
        <v>13.5</v>
      </c>
      <c r="AB293">
        <v>0</v>
      </c>
      <c r="AC293">
        <v>0</v>
      </c>
      <c r="AD293">
        <v>1</v>
      </c>
      <c r="AE293">
        <v>0</v>
      </c>
      <c r="AF293" t="s">
        <v>17</v>
      </c>
      <c r="AG293">
        <v>0.15</v>
      </c>
      <c r="AH293">
        <v>2</v>
      </c>
      <c r="AI293">
        <v>39613005</v>
      </c>
      <c r="AJ293">
        <v>303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ROW(Source!A132)</f>
        <v>132</v>
      </c>
      <c r="B294">
        <v>39613018</v>
      </c>
      <c r="C294">
        <v>39613002</v>
      </c>
      <c r="D294">
        <v>36883275</v>
      </c>
      <c r="E294">
        <v>1</v>
      </c>
      <c r="F294">
        <v>1</v>
      </c>
      <c r="G294">
        <v>1</v>
      </c>
      <c r="H294">
        <v>2</v>
      </c>
      <c r="I294" t="s">
        <v>610</v>
      </c>
      <c r="J294" t="s">
        <v>611</v>
      </c>
      <c r="K294" t="s">
        <v>612</v>
      </c>
      <c r="L294">
        <v>1368</v>
      </c>
      <c r="N294">
        <v>1011</v>
      </c>
      <c r="O294" t="s">
        <v>484</v>
      </c>
      <c r="P294" t="s">
        <v>484</v>
      </c>
      <c r="Q294">
        <v>1</v>
      </c>
      <c r="X294">
        <v>8</v>
      </c>
      <c r="Y294">
        <v>0</v>
      </c>
      <c r="Z294">
        <v>26.32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17</v>
      </c>
      <c r="AG294">
        <v>10</v>
      </c>
      <c r="AH294">
        <v>2</v>
      </c>
      <c r="AI294">
        <v>39613006</v>
      </c>
      <c r="AJ294">
        <v>304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ROW(Source!A132)</f>
        <v>132</v>
      </c>
      <c r="B295">
        <v>39613019</v>
      </c>
      <c r="C295">
        <v>39613002</v>
      </c>
      <c r="D295">
        <v>36883572</v>
      </c>
      <c r="E295">
        <v>1</v>
      </c>
      <c r="F295">
        <v>1</v>
      </c>
      <c r="G295">
        <v>1</v>
      </c>
      <c r="H295">
        <v>2</v>
      </c>
      <c r="I295" t="s">
        <v>613</v>
      </c>
      <c r="J295" t="s">
        <v>614</v>
      </c>
      <c r="K295" t="s">
        <v>615</v>
      </c>
      <c r="L295">
        <v>1368</v>
      </c>
      <c r="N295">
        <v>1011</v>
      </c>
      <c r="O295" t="s">
        <v>484</v>
      </c>
      <c r="P295" t="s">
        <v>484</v>
      </c>
      <c r="Q295">
        <v>1</v>
      </c>
      <c r="X295">
        <v>4.0000000000000001E-3</v>
      </c>
      <c r="Y295">
        <v>0</v>
      </c>
      <c r="Z295">
        <v>94.38</v>
      </c>
      <c r="AA295">
        <v>13.5</v>
      </c>
      <c r="AB295">
        <v>0</v>
      </c>
      <c r="AC295">
        <v>0</v>
      </c>
      <c r="AD295">
        <v>1</v>
      </c>
      <c r="AE295">
        <v>0</v>
      </c>
      <c r="AF295" t="s">
        <v>17</v>
      </c>
      <c r="AG295">
        <v>5.0000000000000001E-3</v>
      </c>
      <c r="AH295">
        <v>2</v>
      </c>
      <c r="AI295">
        <v>39613007</v>
      </c>
      <c r="AJ295">
        <v>305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ROW(Source!A132)</f>
        <v>132</v>
      </c>
      <c r="B296">
        <v>39613020</v>
      </c>
      <c r="C296">
        <v>39613002</v>
      </c>
      <c r="D296">
        <v>36883581</v>
      </c>
      <c r="E296">
        <v>1</v>
      </c>
      <c r="F296">
        <v>1</v>
      </c>
      <c r="G296">
        <v>1</v>
      </c>
      <c r="H296">
        <v>2</v>
      </c>
      <c r="I296" t="s">
        <v>616</v>
      </c>
      <c r="J296" t="s">
        <v>617</v>
      </c>
      <c r="K296" t="s">
        <v>618</v>
      </c>
      <c r="L296">
        <v>1368</v>
      </c>
      <c r="N296">
        <v>1011</v>
      </c>
      <c r="O296" t="s">
        <v>484</v>
      </c>
      <c r="P296" t="s">
        <v>484</v>
      </c>
      <c r="Q296">
        <v>1</v>
      </c>
      <c r="X296">
        <v>4.0000000000000001E-3</v>
      </c>
      <c r="Y296">
        <v>0</v>
      </c>
      <c r="Z296">
        <v>19.760000000000002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17</v>
      </c>
      <c r="AG296">
        <v>5.0000000000000001E-3</v>
      </c>
      <c r="AH296">
        <v>2</v>
      </c>
      <c r="AI296">
        <v>39613008</v>
      </c>
      <c r="AJ296">
        <v>306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ROW(Source!A132)</f>
        <v>132</v>
      </c>
      <c r="B297">
        <v>39613021</v>
      </c>
      <c r="C297">
        <v>39613002</v>
      </c>
      <c r="D297">
        <v>36883682</v>
      </c>
      <c r="E297">
        <v>1</v>
      </c>
      <c r="F297">
        <v>1</v>
      </c>
      <c r="G297">
        <v>1</v>
      </c>
      <c r="H297">
        <v>2</v>
      </c>
      <c r="I297" t="s">
        <v>518</v>
      </c>
      <c r="J297" t="s">
        <v>519</v>
      </c>
      <c r="K297" t="s">
        <v>520</v>
      </c>
      <c r="L297">
        <v>1368</v>
      </c>
      <c r="N297">
        <v>1011</v>
      </c>
      <c r="O297" t="s">
        <v>484</v>
      </c>
      <c r="P297" t="s">
        <v>484</v>
      </c>
      <c r="Q297">
        <v>1</v>
      </c>
      <c r="X297">
        <v>0.93</v>
      </c>
      <c r="Y297">
        <v>0</v>
      </c>
      <c r="Z297">
        <v>27.11</v>
      </c>
      <c r="AA297">
        <v>11.6</v>
      </c>
      <c r="AB297">
        <v>0</v>
      </c>
      <c r="AC297">
        <v>0</v>
      </c>
      <c r="AD297">
        <v>1</v>
      </c>
      <c r="AE297">
        <v>0</v>
      </c>
      <c r="AF297" t="s">
        <v>17</v>
      </c>
      <c r="AG297">
        <v>1.1625000000000001</v>
      </c>
      <c r="AH297">
        <v>2</v>
      </c>
      <c r="AI297">
        <v>39613009</v>
      </c>
      <c r="AJ297">
        <v>307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ROW(Source!A132)</f>
        <v>132</v>
      </c>
      <c r="B298">
        <v>39613022</v>
      </c>
      <c r="C298">
        <v>39613002</v>
      </c>
      <c r="D298">
        <v>36883772</v>
      </c>
      <c r="E298">
        <v>1</v>
      </c>
      <c r="F298">
        <v>1</v>
      </c>
      <c r="G298">
        <v>1</v>
      </c>
      <c r="H298">
        <v>2</v>
      </c>
      <c r="I298" t="s">
        <v>619</v>
      </c>
      <c r="J298" t="s">
        <v>620</v>
      </c>
      <c r="K298" t="s">
        <v>621</v>
      </c>
      <c r="L298">
        <v>1368</v>
      </c>
      <c r="N298">
        <v>1011</v>
      </c>
      <c r="O298" t="s">
        <v>484</v>
      </c>
      <c r="P298" t="s">
        <v>484</v>
      </c>
      <c r="Q298">
        <v>1</v>
      </c>
      <c r="X298">
        <v>22.97</v>
      </c>
      <c r="Y298">
        <v>0</v>
      </c>
      <c r="Z298">
        <v>100.1</v>
      </c>
      <c r="AA298">
        <v>13.5</v>
      </c>
      <c r="AB298">
        <v>0</v>
      </c>
      <c r="AC298">
        <v>0</v>
      </c>
      <c r="AD298">
        <v>1</v>
      </c>
      <c r="AE298">
        <v>0</v>
      </c>
      <c r="AF298" t="s">
        <v>17</v>
      </c>
      <c r="AG298">
        <v>28.712499999999999</v>
      </c>
      <c r="AH298">
        <v>2</v>
      </c>
      <c r="AI298">
        <v>39613010</v>
      </c>
      <c r="AJ298">
        <v>308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ROW(Source!A132)</f>
        <v>132</v>
      </c>
      <c r="B299">
        <v>39613023</v>
      </c>
      <c r="C299">
        <v>39613002</v>
      </c>
      <c r="D299">
        <v>36801792</v>
      </c>
      <c r="E299">
        <v>1</v>
      </c>
      <c r="F299">
        <v>1</v>
      </c>
      <c r="G299">
        <v>1</v>
      </c>
      <c r="H299">
        <v>3</v>
      </c>
      <c r="I299" t="s">
        <v>549</v>
      </c>
      <c r="J299" t="s">
        <v>550</v>
      </c>
      <c r="K299" t="s">
        <v>551</v>
      </c>
      <c r="L299">
        <v>1339</v>
      </c>
      <c r="N299">
        <v>1007</v>
      </c>
      <c r="O299" t="s">
        <v>28</v>
      </c>
      <c r="P299" t="s">
        <v>28</v>
      </c>
      <c r="Q299">
        <v>1</v>
      </c>
      <c r="X299">
        <v>3.3</v>
      </c>
      <c r="Y299">
        <v>2.44</v>
      </c>
      <c r="Z299">
        <v>0</v>
      </c>
      <c r="AA299">
        <v>0</v>
      </c>
      <c r="AB299">
        <v>0</v>
      </c>
      <c r="AC299">
        <v>0</v>
      </c>
      <c r="AD299">
        <v>1</v>
      </c>
      <c r="AE299">
        <v>0</v>
      </c>
      <c r="AF299" t="s">
        <v>3</v>
      </c>
      <c r="AG299">
        <v>3.3</v>
      </c>
      <c r="AH299">
        <v>2</v>
      </c>
      <c r="AI299">
        <v>39613011</v>
      </c>
      <c r="AJ299">
        <v>309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ROW(Source!A132)</f>
        <v>132</v>
      </c>
      <c r="B300">
        <v>39613024</v>
      </c>
      <c r="C300">
        <v>39613002</v>
      </c>
      <c r="D300">
        <v>36832948</v>
      </c>
      <c r="E300">
        <v>1</v>
      </c>
      <c r="F300">
        <v>1</v>
      </c>
      <c r="G300">
        <v>1</v>
      </c>
      <c r="H300">
        <v>3</v>
      </c>
      <c r="I300" t="s">
        <v>622</v>
      </c>
      <c r="J300" t="s">
        <v>623</v>
      </c>
      <c r="K300" t="s">
        <v>624</v>
      </c>
      <c r="L300">
        <v>1327</v>
      </c>
      <c r="N300">
        <v>1005</v>
      </c>
      <c r="O300" t="s">
        <v>558</v>
      </c>
      <c r="P300" t="s">
        <v>558</v>
      </c>
      <c r="Q300">
        <v>1</v>
      </c>
      <c r="X300">
        <v>0.22</v>
      </c>
      <c r="Y300">
        <v>5.71</v>
      </c>
      <c r="Z300">
        <v>0</v>
      </c>
      <c r="AA300">
        <v>0</v>
      </c>
      <c r="AB300">
        <v>0</v>
      </c>
      <c r="AC300">
        <v>0</v>
      </c>
      <c r="AD300">
        <v>1</v>
      </c>
      <c r="AE300">
        <v>0</v>
      </c>
      <c r="AF300" t="s">
        <v>3</v>
      </c>
      <c r="AG300">
        <v>0.22</v>
      </c>
      <c r="AH300">
        <v>2</v>
      </c>
      <c r="AI300">
        <v>39613012</v>
      </c>
      <c r="AJ300">
        <v>310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ROW(Source!A132)</f>
        <v>132</v>
      </c>
      <c r="B301">
        <v>39613025</v>
      </c>
      <c r="C301">
        <v>39613002</v>
      </c>
      <c r="D301">
        <v>36797405</v>
      </c>
      <c r="E301">
        <v>17</v>
      </c>
      <c r="F301">
        <v>1</v>
      </c>
      <c r="G301">
        <v>1</v>
      </c>
      <c r="H301">
        <v>3</v>
      </c>
      <c r="I301" t="s">
        <v>204</v>
      </c>
      <c r="J301" t="s">
        <v>3</v>
      </c>
      <c r="K301" t="s">
        <v>205</v>
      </c>
      <c r="L301">
        <v>1301</v>
      </c>
      <c r="N301">
        <v>1003</v>
      </c>
      <c r="O301" t="s">
        <v>92</v>
      </c>
      <c r="P301" t="s">
        <v>92</v>
      </c>
      <c r="Q301">
        <v>1</v>
      </c>
      <c r="X301">
        <v>1007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 t="s">
        <v>3</v>
      </c>
      <c r="AG301">
        <v>1007</v>
      </c>
      <c r="AH301">
        <v>2</v>
      </c>
      <c r="AI301">
        <v>39613013</v>
      </c>
      <c r="AJ301">
        <v>312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ROW(Source!A133)</f>
        <v>133</v>
      </c>
      <c r="B302">
        <v>39613015</v>
      </c>
      <c r="C302">
        <v>39613002</v>
      </c>
      <c r="D302">
        <v>37070164</v>
      </c>
      <c r="E302">
        <v>1</v>
      </c>
      <c r="F302">
        <v>1</v>
      </c>
      <c r="G302">
        <v>1</v>
      </c>
      <c r="H302">
        <v>1</v>
      </c>
      <c r="I302" t="s">
        <v>573</v>
      </c>
      <c r="J302" t="s">
        <v>3</v>
      </c>
      <c r="K302" t="s">
        <v>574</v>
      </c>
      <c r="L302">
        <v>1191</v>
      </c>
      <c r="N302">
        <v>1013</v>
      </c>
      <c r="O302" t="s">
        <v>474</v>
      </c>
      <c r="P302" t="s">
        <v>474</v>
      </c>
      <c r="Q302">
        <v>1</v>
      </c>
      <c r="X302">
        <v>207.64</v>
      </c>
      <c r="Y302">
        <v>0</v>
      </c>
      <c r="Z302">
        <v>0</v>
      </c>
      <c r="AA302">
        <v>0</v>
      </c>
      <c r="AB302">
        <v>9.2899999999999991</v>
      </c>
      <c r="AC302">
        <v>0</v>
      </c>
      <c r="AD302">
        <v>1</v>
      </c>
      <c r="AE302">
        <v>1</v>
      </c>
      <c r="AF302" t="s">
        <v>18</v>
      </c>
      <c r="AG302">
        <v>238.78599999999997</v>
      </c>
      <c r="AH302">
        <v>2</v>
      </c>
      <c r="AI302">
        <v>39613003</v>
      </c>
      <c r="AJ302">
        <v>313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ROW(Source!A133)</f>
        <v>133</v>
      </c>
      <c r="B303">
        <v>39613016</v>
      </c>
      <c r="C303">
        <v>39613002</v>
      </c>
      <c r="D303">
        <v>37064876</v>
      </c>
      <c r="E303">
        <v>1</v>
      </c>
      <c r="F303">
        <v>1</v>
      </c>
      <c r="G303">
        <v>1</v>
      </c>
      <c r="H303">
        <v>1</v>
      </c>
      <c r="I303" t="s">
        <v>479</v>
      </c>
      <c r="J303" t="s">
        <v>3</v>
      </c>
      <c r="K303" t="s">
        <v>480</v>
      </c>
      <c r="L303">
        <v>1191</v>
      </c>
      <c r="N303">
        <v>1013</v>
      </c>
      <c r="O303" t="s">
        <v>474</v>
      </c>
      <c r="P303" t="s">
        <v>474</v>
      </c>
      <c r="Q303">
        <v>1</v>
      </c>
      <c r="X303">
        <v>24.02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2</v>
      </c>
      <c r="AF303" t="s">
        <v>17</v>
      </c>
      <c r="AG303">
        <v>30.024999999999999</v>
      </c>
      <c r="AH303">
        <v>2</v>
      </c>
      <c r="AI303">
        <v>39613004</v>
      </c>
      <c r="AJ303">
        <v>314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ROW(Source!A133)</f>
        <v>133</v>
      </c>
      <c r="B304">
        <v>39613017</v>
      </c>
      <c r="C304">
        <v>39613002</v>
      </c>
      <c r="D304">
        <v>36882159</v>
      </c>
      <c r="E304">
        <v>1</v>
      </c>
      <c r="F304">
        <v>1</v>
      </c>
      <c r="G304">
        <v>1</v>
      </c>
      <c r="H304">
        <v>2</v>
      </c>
      <c r="I304" t="s">
        <v>509</v>
      </c>
      <c r="J304" t="s">
        <v>510</v>
      </c>
      <c r="K304" t="s">
        <v>511</v>
      </c>
      <c r="L304">
        <v>1368</v>
      </c>
      <c r="N304">
        <v>1011</v>
      </c>
      <c r="O304" t="s">
        <v>484</v>
      </c>
      <c r="P304" t="s">
        <v>484</v>
      </c>
      <c r="Q304">
        <v>1</v>
      </c>
      <c r="X304">
        <v>0.12</v>
      </c>
      <c r="Y304">
        <v>0</v>
      </c>
      <c r="Z304">
        <v>111.99</v>
      </c>
      <c r="AA304">
        <v>13.5</v>
      </c>
      <c r="AB304">
        <v>0</v>
      </c>
      <c r="AC304">
        <v>0</v>
      </c>
      <c r="AD304">
        <v>1</v>
      </c>
      <c r="AE304">
        <v>0</v>
      </c>
      <c r="AF304" t="s">
        <v>17</v>
      </c>
      <c r="AG304">
        <v>0.15</v>
      </c>
      <c r="AH304">
        <v>2</v>
      </c>
      <c r="AI304">
        <v>39613005</v>
      </c>
      <c r="AJ304">
        <v>315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ROW(Source!A133)</f>
        <v>133</v>
      </c>
      <c r="B305">
        <v>39613018</v>
      </c>
      <c r="C305">
        <v>39613002</v>
      </c>
      <c r="D305">
        <v>36883275</v>
      </c>
      <c r="E305">
        <v>1</v>
      </c>
      <c r="F305">
        <v>1</v>
      </c>
      <c r="G305">
        <v>1</v>
      </c>
      <c r="H305">
        <v>2</v>
      </c>
      <c r="I305" t="s">
        <v>610</v>
      </c>
      <c r="J305" t="s">
        <v>611</v>
      </c>
      <c r="K305" t="s">
        <v>612</v>
      </c>
      <c r="L305">
        <v>1368</v>
      </c>
      <c r="N305">
        <v>1011</v>
      </c>
      <c r="O305" t="s">
        <v>484</v>
      </c>
      <c r="P305" t="s">
        <v>484</v>
      </c>
      <c r="Q305">
        <v>1</v>
      </c>
      <c r="X305">
        <v>8</v>
      </c>
      <c r="Y305">
        <v>0</v>
      </c>
      <c r="Z305">
        <v>26.32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17</v>
      </c>
      <c r="AG305">
        <v>10</v>
      </c>
      <c r="AH305">
        <v>2</v>
      </c>
      <c r="AI305">
        <v>39613006</v>
      </c>
      <c r="AJ305">
        <v>316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ROW(Source!A133)</f>
        <v>133</v>
      </c>
      <c r="B306">
        <v>39613019</v>
      </c>
      <c r="C306">
        <v>39613002</v>
      </c>
      <c r="D306">
        <v>36883572</v>
      </c>
      <c r="E306">
        <v>1</v>
      </c>
      <c r="F306">
        <v>1</v>
      </c>
      <c r="G306">
        <v>1</v>
      </c>
      <c r="H306">
        <v>2</v>
      </c>
      <c r="I306" t="s">
        <v>613</v>
      </c>
      <c r="J306" t="s">
        <v>614</v>
      </c>
      <c r="K306" t="s">
        <v>615</v>
      </c>
      <c r="L306">
        <v>1368</v>
      </c>
      <c r="N306">
        <v>1011</v>
      </c>
      <c r="O306" t="s">
        <v>484</v>
      </c>
      <c r="P306" t="s">
        <v>484</v>
      </c>
      <c r="Q306">
        <v>1</v>
      </c>
      <c r="X306">
        <v>4.0000000000000001E-3</v>
      </c>
      <c r="Y306">
        <v>0</v>
      </c>
      <c r="Z306">
        <v>94.38</v>
      </c>
      <c r="AA306">
        <v>13.5</v>
      </c>
      <c r="AB306">
        <v>0</v>
      </c>
      <c r="AC306">
        <v>0</v>
      </c>
      <c r="AD306">
        <v>1</v>
      </c>
      <c r="AE306">
        <v>0</v>
      </c>
      <c r="AF306" t="s">
        <v>17</v>
      </c>
      <c r="AG306">
        <v>5.0000000000000001E-3</v>
      </c>
      <c r="AH306">
        <v>2</v>
      </c>
      <c r="AI306">
        <v>39613007</v>
      </c>
      <c r="AJ306">
        <v>317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ROW(Source!A133)</f>
        <v>133</v>
      </c>
      <c r="B307">
        <v>39613020</v>
      </c>
      <c r="C307">
        <v>39613002</v>
      </c>
      <c r="D307">
        <v>36883581</v>
      </c>
      <c r="E307">
        <v>1</v>
      </c>
      <c r="F307">
        <v>1</v>
      </c>
      <c r="G307">
        <v>1</v>
      </c>
      <c r="H307">
        <v>2</v>
      </c>
      <c r="I307" t="s">
        <v>616</v>
      </c>
      <c r="J307" t="s">
        <v>617</v>
      </c>
      <c r="K307" t="s">
        <v>618</v>
      </c>
      <c r="L307">
        <v>1368</v>
      </c>
      <c r="N307">
        <v>1011</v>
      </c>
      <c r="O307" t="s">
        <v>484</v>
      </c>
      <c r="P307" t="s">
        <v>484</v>
      </c>
      <c r="Q307">
        <v>1</v>
      </c>
      <c r="X307">
        <v>4.0000000000000001E-3</v>
      </c>
      <c r="Y307">
        <v>0</v>
      </c>
      <c r="Z307">
        <v>19.760000000000002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17</v>
      </c>
      <c r="AG307">
        <v>5.0000000000000001E-3</v>
      </c>
      <c r="AH307">
        <v>2</v>
      </c>
      <c r="AI307">
        <v>39613008</v>
      </c>
      <c r="AJ307">
        <v>318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ROW(Source!A133)</f>
        <v>133</v>
      </c>
      <c r="B308">
        <v>39613021</v>
      </c>
      <c r="C308">
        <v>39613002</v>
      </c>
      <c r="D308">
        <v>36883682</v>
      </c>
      <c r="E308">
        <v>1</v>
      </c>
      <c r="F308">
        <v>1</v>
      </c>
      <c r="G308">
        <v>1</v>
      </c>
      <c r="H308">
        <v>2</v>
      </c>
      <c r="I308" t="s">
        <v>518</v>
      </c>
      <c r="J308" t="s">
        <v>519</v>
      </c>
      <c r="K308" t="s">
        <v>520</v>
      </c>
      <c r="L308">
        <v>1368</v>
      </c>
      <c r="N308">
        <v>1011</v>
      </c>
      <c r="O308" t="s">
        <v>484</v>
      </c>
      <c r="P308" t="s">
        <v>484</v>
      </c>
      <c r="Q308">
        <v>1</v>
      </c>
      <c r="X308">
        <v>0.93</v>
      </c>
      <c r="Y308">
        <v>0</v>
      </c>
      <c r="Z308">
        <v>27.11</v>
      </c>
      <c r="AA308">
        <v>11.6</v>
      </c>
      <c r="AB308">
        <v>0</v>
      </c>
      <c r="AC308">
        <v>0</v>
      </c>
      <c r="AD308">
        <v>1</v>
      </c>
      <c r="AE308">
        <v>0</v>
      </c>
      <c r="AF308" t="s">
        <v>17</v>
      </c>
      <c r="AG308">
        <v>1.1625000000000001</v>
      </c>
      <c r="AH308">
        <v>2</v>
      </c>
      <c r="AI308">
        <v>39613009</v>
      </c>
      <c r="AJ308">
        <v>319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ROW(Source!A133)</f>
        <v>133</v>
      </c>
      <c r="B309">
        <v>39613022</v>
      </c>
      <c r="C309">
        <v>39613002</v>
      </c>
      <c r="D309">
        <v>36883772</v>
      </c>
      <c r="E309">
        <v>1</v>
      </c>
      <c r="F309">
        <v>1</v>
      </c>
      <c r="G309">
        <v>1</v>
      </c>
      <c r="H309">
        <v>2</v>
      </c>
      <c r="I309" t="s">
        <v>619</v>
      </c>
      <c r="J309" t="s">
        <v>620</v>
      </c>
      <c r="K309" t="s">
        <v>621</v>
      </c>
      <c r="L309">
        <v>1368</v>
      </c>
      <c r="N309">
        <v>1011</v>
      </c>
      <c r="O309" t="s">
        <v>484</v>
      </c>
      <c r="P309" t="s">
        <v>484</v>
      </c>
      <c r="Q309">
        <v>1</v>
      </c>
      <c r="X309">
        <v>22.97</v>
      </c>
      <c r="Y309">
        <v>0</v>
      </c>
      <c r="Z309">
        <v>100.1</v>
      </c>
      <c r="AA309">
        <v>13.5</v>
      </c>
      <c r="AB309">
        <v>0</v>
      </c>
      <c r="AC309">
        <v>0</v>
      </c>
      <c r="AD309">
        <v>1</v>
      </c>
      <c r="AE309">
        <v>0</v>
      </c>
      <c r="AF309" t="s">
        <v>17</v>
      </c>
      <c r="AG309">
        <v>28.712499999999999</v>
      </c>
      <c r="AH309">
        <v>2</v>
      </c>
      <c r="AI309">
        <v>39613010</v>
      </c>
      <c r="AJ309">
        <v>320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ROW(Source!A133)</f>
        <v>133</v>
      </c>
      <c r="B310">
        <v>39613023</v>
      </c>
      <c r="C310">
        <v>39613002</v>
      </c>
      <c r="D310">
        <v>36801792</v>
      </c>
      <c r="E310">
        <v>1</v>
      </c>
      <c r="F310">
        <v>1</v>
      </c>
      <c r="G310">
        <v>1</v>
      </c>
      <c r="H310">
        <v>3</v>
      </c>
      <c r="I310" t="s">
        <v>549</v>
      </c>
      <c r="J310" t="s">
        <v>550</v>
      </c>
      <c r="K310" t="s">
        <v>551</v>
      </c>
      <c r="L310">
        <v>1339</v>
      </c>
      <c r="N310">
        <v>1007</v>
      </c>
      <c r="O310" t="s">
        <v>28</v>
      </c>
      <c r="P310" t="s">
        <v>28</v>
      </c>
      <c r="Q310">
        <v>1</v>
      </c>
      <c r="X310">
        <v>3.3</v>
      </c>
      <c r="Y310">
        <v>2.44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3</v>
      </c>
      <c r="AG310">
        <v>3.3</v>
      </c>
      <c r="AH310">
        <v>2</v>
      </c>
      <c r="AI310">
        <v>39613011</v>
      </c>
      <c r="AJ310">
        <v>321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ROW(Source!A133)</f>
        <v>133</v>
      </c>
      <c r="B311">
        <v>39613024</v>
      </c>
      <c r="C311">
        <v>39613002</v>
      </c>
      <c r="D311">
        <v>36832948</v>
      </c>
      <c r="E311">
        <v>1</v>
      </c>
      <c r="F311">
        <v>1</v>
      </c>
      <c r="G311">
        <v>1</v>
      </c>
      <c r="H311">
        <v>3</v>
      </c>
      <c r="I311" t="s">
        <v>622</v>
      </c>
      <c r="J311" t="s">
        <v>623</v>
      </c>
      <c r="K311" t="s">
        <v>624</v>
      </c>
      <c r="L311">
        <v>1327</v>
      </c>
      <c r="N311">
        <v>1005</v>
      </c>
      <c r="O311" t="s">
        <v>558</v>
      </c>
      <c r="P311" t="s">
        <v>558</v>
      </c>
      <c r="Q311">
        <v>1</v>
      </c>
      <c r="X311">
        <v>0.22</v>
      </c>
      <c r="Y311">
        <v>5.71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3</v>
      </c>
      <c r="AG311">
        <v>0.22</v>
      </c>
      <c r="AH311">
        <v>2</v>
      </c>
      <c r="AI311">
        <v>39613012</v>
      </c>
      <c r="AJ311">
        <v>322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ROW(Source!A133)</f>
        <v>133</v>
      </c>
      <c r="B312">
        <v>39613025</v>
      </c>
      <c r="C312">
        <v>39613002</v>
      </c>
      <c r="D312">
        <v>36797405</v>
      </c>
      <c r="E312">
        <v>17</v>
      </c>
      <c r="F312">
        <v>1</v>
      </c>
      <c r="G312">
        <v>1</v>
      </c>
      <c r="H312">
        <v>3</v>
      </c>
      <c r="I312" t="s">
        <v>204</v>
      </c>
      <c r="J312" t="s">
        <v>3</v>
      </c>
      <c r="K312" t="s">
        <v>205</v>
      </c>
      <c r="L312">
        <v>1301</v>
      </c>
      <c r="N312">
        <v>1003</v>
      </c>
      <c r="O312" t="s">
        <v>92</v>
      </c>
      <c r="P312" t="s">
        <v>92</v>
      </c>
      <c r="Q312">
        <v>1</v>
      </c>
      <c r="X312">
        <v>1007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 t="s">
        <v>3</v>
      </c>
      <c r="AG312">
        <v>1007</v>
      </c>
      <c r="AH312">
        <v>2</v>
      </c>
      <c r="AI312">
        <v>39613013</v>
      </c>
      <c r="AJ312">
        <v>324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ROW(Source!A138)</f>
        <v>138</v>
      </c>
      <c r="B313">
        <v>39613040</v>
      </c>
      <c r="C313">
        <v>39613028</v>
      </c>
      <c r="D313">
        <v>37071037</v>
      </c>
      <c r="E313">
        <v>1</v>
      </c>
      <c r="F313">
        <v>1</v>
      </c>
      <c r="G313">
        <v>1</v>
      </c>
      <c r="H313">
        <v>1</v>
      </c>
      <c r="I313" t="s">
        <v>625</v>
      </c>
      <c r="J313" t="s">
        <v>3</v>
      </c>
      <c r="K313" t="s">
        <v>626</v>
      </c>
      <c r="L313">
        <v>1191</v>
      </c>
      <c r="N313">
        <v>1013</v>
      </c>
      <c r="O313" t="s">
        <v>474</v>
      </c>
      <c r="P313" t="s">
        <v>474</v>
      </c>
      <c r="Q313">
        <v>1</v>
      </c>
      <c r="X313">
        <v>7.48</v>
      </c>
      <c r="Y313">
        <v>0</v>
      </c>
      <c r="Z313">
        <v>0</v>
      </c>
      <c r="AA313">
        <v>0</v>
      </c>
      <c r="AB313">
        <v>9.6199999999999992</v>
      </c>
      <c r="AC313">
        <v>0</v>
      </c>
      <c r="AD313">
        <v>1</v>
      </c>
      <c r="AE313">
        <v>1</v>
      </c>
      <c r="AF313" t="s">
        <v>18</v>
      </c>
      <c r="AG313">
        <v>8.6020000000000003</v>
      </c>
      <c r="AH313">
        <v>2</v>
      </c>
      <c r="AI313">
        <v>39613029</v>
      </c>
      <c r="AJ313">
        <v>325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ROW(Source!A138)</f>
        <v>138</v>
      </c>
      <c r="B314">
        <v>39613041</v>
      </c>
      <c r="C314">
        <v>39613028</v>
      </c>
      <c r="D314">
        <v>37064876</v>
      </c>
      <c r="E314">
        <v>1</v>
      </c>
      <c r="F314">
        <v>1</v>
      </c>
      <c r="G314">
        <v>1</v>
      </c>
      <c r="H314">
        <v>1</v>
      </c>
      <c r="I314" t="s">
        <v>479</v>
      </c>
      <c r="J314" t="s">
        <v>3</v>
      </c>
      <c r="K314" t="s">
        <v>480</v>
      </c>
      <c r="L314">
        <v>1191</v>
      </c>
      <c r="N314">
        <v>1013</v>
      </c>
      <c r="O314" t="s">
        <v>474</v>
      </c>
      <c r="P314" t="s">
        <v>474</v>
      </c>
      <c r="Q314">
        <v>1</v>
      </c>
      <c r="X314">
        <v>0.04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2</v>
      </c>
      <c r="AF314" t="s">
        <v>17</v>
      </c>
      <c r="AG314">
        <v>0.05</v>
      </c>
      <c r="AH314">
        <v>2</v>
      </c>
      <c r="AI314">
        <v>39613030</v>
      </c>
      <c r="AJ314">
        <v>326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ROW(Source!A138)</f>
        <v>138</v>
      </c>
      <c r="B315">
        <v>39613042</v>
      </c>
      <c r="C315">
        <v>39613028</v>
      </c>
      <c r="D315">
        <v>36882159</v>
      </c>
      <c r="E315">
        <v>1</v>
      </c>
      <c r="F315">
        <v>1</v>
      </c>
      <c r="G315">
        <v>1</v>
      </c>
      <c r="H315">
        <v>2</v>
      </c>
      <c r="I315" t="s">
        <v>509</v>
      </c>
      <c r="J315" t="s">
        <v>510</v>
      </c>
      <c r="K315" t="s">
        <v>511</v>
      </c>
      <c r="L315">
        <v>1368</v>
      </c>
      <c r="N315">
        <v>1011</v>
      </c>
      <c r="O315" t="s">
        <v>484</v>
      </c>
      <c r="P315" t="s">
        <v>484</v>
      </c>
      <c r="Q315">
        <v>1</v>
      </c>
      <c r="X315">
        <v>0.02</v>
      </c>
      <c r="Y315">
        <v>0</v>
      </c>
      <c r="Z315">
        <v>111.99</v>
      </c>
      <c r="AA315">
        <v>13.5</v>
      </c>
      <c r="AB315">
        <v>0</v>
      </c>
      <c r="AC315">
        <v>0</v>
      </c>
      <c r="AD315">
        <v>1</v>
      </c>
      <c r="AE315">
        <v>0</v>
      </c>
      <c r="AF315" t="s">
        <v>17</v>
      </c>
      <c r="AG315">
        <v>2.5000000000000001E-2</v>
      </c>
      <c r="AH315">
        <v>2</v>
      </c>
      <c r="AI315">
        <v>39613031</v>
      </c>
      <c r="AJ315">
        <v>327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ROW(Source!A138)</f>
        <v>138</v>
      </c>
      <c r="B316">
        <v>39613043</v>
      </c>
      <c r="C316">
        <v>39613028</v>
      </c>
      <c r="D316">
        <v>36883554</v>
      </c>
      <c r="E316">
        <v>1</v>
      </c>
      <c r="F316">
        <v>1</v>
      </c>
      <c r="G316">
        <v>1</v>
      </c>
      <c r="H316">
        <v>2</v>
      </c>
      <c r="I316" t="s">
        <v>504</v>
      </c>
      <c r="J316" t="s">
        <v>505</v>
      </c>
      <c r="K316" t="s">
        <v>506</v>
      </c>
      <c r="L316">
        <v>1368</v>
      </c>
      <c r="N316">
        <v>1011</v>
      </c>
      <c r="O316" t="s">
        <v>484</v>
      </c>
      <c r="P316" t="s">
        <v>484</v>
      </c>
      <c r="Q316">
        <v>1</v>
      </c>
      <c r="X316">
        <v>0.02</v>
      </c>
      <c r="Y316">
        <v>0</v>
      </c>
      <c r="Z316">
        <v>65.709999999999994</v>
      </c>
      <c r="AA316">
        <v>11.6</v>
      </c>
      <c r="AB316">
        <v>0</v>
      </c>
      <c r="AC316">
        <v>0</v>
      </c>
      <c r="AD316">
        <v>1</v>
      </c>
      <c r="AE316">
        <v>0</v>
      </c>
      <c r="AF316" t="s">
        <v>17</v>
      </c>
      <c r="AG316">
        <v>2.5000000000000001E-2</v>
      </c>
      <c r="AH316">
        <v>2</v>
      </c>
      <c r="AI316">
        <v>39613032</v>
      </c>
      <c r="AJ316">
        <v>328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ROW(Source!A138)</f>
        <v>138</v>
      </c>
      <c r="B317">
        <v>39613044</v>
      </c>
      <c r="C317">
        <v>39613028</v>
      </c>
      <c r="D317">
        <v>36883858</v>
      </c>
      <c r="E317">
        <v>1</v>
      </c>
      <c r="F317">
        <v>1</v>
      </c>
      <c r="G317">
        <v>1</v>
      </c>
      <c r="H317">
        <v>2</v>
      </c>
      <c r="I317" t="s">
        <v>627</v>
      </c>
      <c r="J317" t="s">
        <v>628</v>
      </c>
      <c r="K317" t="s">
        <v>629</v>
      </c>
      <c r="L317">
        <v>1368</v>
      </c>
      <c r="N317">
        <v>1011</v>
      </c>
      <c r="O317" t="s">
        <v>484</v>
      </c>
      <c r="P317" t="s">
        <v>484</v>
      </c>
      <c r="Q317">
        <v>1</v>
      </c>
      <c r="X317">
        <v>0.31</v>
      </c>
      <c r="Y317">
        <v>0</v>
      </c>
      <c r="Z317">
        <v>8.1</v>
      </c>
      <c r="AA317">
        <v>0</v>
      </c>
      <c r="AB317">
        <v>0</v>
      </c>
      <c r="AC317">
        <v>0</v>
      </c>
      <c r="AD317">
        <v>1</v>
      </c>
      <c r="AE317">
        <v>0</v>
      </c>
      <c r="AF317" t="s">
        <v>17</v>
      </c>
      <c r="AG317">
        <v>0.38750000000000001</v>
      </c>
      <c r="AH317">
        <v>2</v>
      </c>
      <c r="AI317">
        <v>39613033</v>
      </c>
      <c r="AJ317">
        <v>329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ROW(Source!A138)</f>
        <v>138</v>
      </c>
      <c r="B318">
        <v>39613045</v>
      </c>
      <c r="C318">
        <v>39613028</v>
      </c>
      <c r="D318">
        <v>36803269</v>
      </c>
      <c r="E318">
        <v>1</v>
      </c>
      <c r="F318">
        <v>1</v>
      </c>
      <c r="G318">
        <v>1</v>
      </c>
      <c r="H318">
        <v>3</v>
      </c>
      <c r="I318" t="s">
        <v>630</v>
      </c>
      <c r="J318" t="s">
        <v>631</v>
      </c>
      <c r="K318" t="s">
        <v>632</v>
      </c>
      <c r="L318">
        <v>1348</v>
      </c>
      <c r="N318">
        <v>1009</v>
      </c>
      <c r="O318" t="s">
        <v>104</v>
      </c>
      <c r="P318" t="s">
        <v>104</v>
      </c>
      <c r="Q318">
        <v>1000</v>
      </c>
      <c r="X318">
        <v>1.8000000000000001E-4</v>
      </c>
      <c r="Y318">
        <v>10362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0</v>
      </c>
      <c r="AF318" t="s">
        <v>3</v>
      </c>
      <c r="AG318">
        <v>1.8000000000000001E-4</v>
      </c>
      <c r="AH318">
        <v>2</v>
      </c>
      <c r="AI318">
        <v>39613034</v>
      </c>
      <c r="AJ318">
        <v>330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ROW(Source!A138)</f>
        <v>138</v>
      </c>
      <c r="B319">
        <v>39613046</v>
      </c>
      <c r="C319">
        <v>39613028</v>
      </c>
      <c r="D319">
        <v>36807340</v>
      </c>
      <c r="E319">
        <v>1</v>
      </c>
      <c r="F319">
        <v>1</v>
      </c>
      <c r="G319">
        <v>1</v>
      </c>
      <c r="H319">
        <v>3</v>
      </c>
      <c r="I319" t="s">
        <v>485</v>
      </c>
      <c r="J319" t="s">
        <v>486</v>
      </c>
      <c r="K319" t="s">
        <v>487</v>
      </c>
      <c r="L319">
        <v>1339</v>
      </c>
      <c r="N319">
        <v>1007</v>
      </c>
      <c r="O319" t="s">
        <v>28</v>
      </c>
      <c r="P319" t="s">
        <v>28</v>
      </c>
      <c r="Q319">
        <v>1</v>
      </c>
      <c r="X319">
        <v>5.0000000000000001E-3</v>
      </c>
      <c r="Y319">
        <v>485.9</v>
      </c>
      <c r="Z319">
        <v>0</v>
      </c>
      <c r="AA319">
        <v>0</v>
      </c>
      <c r="AB319">
        <v>0</v>
      </c>
      <c r="AC319">
        <v>0</v>
      </c>
      <c r="AD319">
        <v>1</v>
      </c>
      <c r="AE319">
        <v>0</v>
      </c>
      <c r="AF319" t="s">
        <v>3</v>
      </c>
      <c r="AG319">
        <v>5.0000000000000001E-3</v>
      </c>
      <c r="AH319">
        <v>2</v>
      </c>
      <c r="AI319">
        <v>39613035</v>
      </c>
      <c r="AJ319">
        <v>331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ROW(Source!A138)</f>
        <v>138</v>
      </c>
      <c r="B320">
        <v>39613047</v>
      </c>
      <c r="C320">
        <v>39613028</v>
      </c>
      <c r="D320">
        <v>36797768</v>
      </c>
      <c r="E320">
        <v>17</v>
      </c>
      <c r="F320">
        <v>1</v>
      </c>
      <c r="G320">
        <v>1</v>
      </c>
      <c r="H320">
        <v>3</v>
      </c>
      <c r="I320" t="s">
        <v>701</v>
      </c>
      <c r="J320" t="s">
        <v>3</v>
      </c>
      <c r="K320" t="s">
        <v>702</v>
      </c>
      <c r="L320">
        <v>1035</v>
      </c>
      <c r="N320">
        <v>1013</v>
      </c>
      <c r="O320" t="s">
        <v>703</v>
      </c>
      <c r="P320" t="s">
        <v>703</v>
      </c>
      <c r="Q320">
        <v>1</v>
      </c>
      <c r="X320">
        <v>1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 t="s">
        <v>3</v>
      </c>
      <c r="AG320">
        <v>1</v>
      </c>
      <c r="AH320">
        <v>3</v>
      </c>
      <c r="AI320">
        <v>-1</v>
      </c>
      <c r="AJ320" t="s">
        <v>3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ROW(Source!A139)</f>
        <v>139</v>
      </c>
      <c r="B321">
        <v>39613040</v>
      </c>
      <c r="C321">
        <v>39613028</v>
      </c>
      <c r="D321">
        <v>37071037</v>
      </c>
      <c r="E321">
        <v>1</v>
      </c>
      <c r="F321">
        <v>1</v>
      </c>
      <c r="G321">
        <v>1</v>
      </c>
      <c r="H321">
        <v>1</v>
      </c>
      <c r="I321" t="s">
        <v>625</v>
      </c>
      <c r="J321" t="s">
        <v>3</v>
      </c>
      <c r="K321" t="s">
        <v>626</v>
      </c>
      <c r="L321">
        <v>1191</v>
      </c>
      <c r="N321">
        <v>1013</v>
      </c>
      <c r="O321" t="s">
        <v>474</v>
      </c>
      <c r="P321" t="s">
        <v>474</v>
      </c>
      <c r="Q321">
        <v>1</v>
      </c>
      <c r="X321">
        <v>7.48</v>
      </c>
      <c r="Y321">
        <v>0</v>
      </c>
      <c r="Z321">
        <v>0</v>
      </c>
      <c r="AA321">
        <v>0</v>
      </c>
      <c r="AB321">
        <v>9.6199999999999992</v>
      </c>
      <c r="AC321">
        <v>0</v>
      </c>
      <c r="AD321">
        <v>1</v>
      </c>
      <c r="AE321">
        <v>1</v>
      </c>
      <c r="AF321" t="s">
        <v>18</v>
      </c>
      <c r="AG321">
        <v>8.6020000000000003</v>
      </c>
      <c r="AH321">
        <v>2</v>
      </c>
      <c r="AI321">
        <v>39613029</v>
      </c>
      <c r="AJ321">
        <v>334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ROW(Source!A139)</f>
        <v>139</v>
      </c>
      <c r="B322">
        <v>39613041</v>
      </c>
      <c r="C322">
        <v>39613028</v>
      </c>
      <c r="D322">
        <v>37064876</v>
      </c>
      <c r="E322">
        <v>1</v>
      </c>
      <c r="F322">
        <v>1</v>
      </c>
      <c r="G322">
        <v>1</v>
      </c>
      <c r="H322">
        <v>1</v>
      </c>
      <c r="I322" t="s">
        <v>479</v>
      </c>
      <c r="J322" t="s">
        <v>3</v>
      </c>
      <c r="K322" t="s">
        <v>480</v>
      </c>
      <c r="L322">
        <v>1191</v>
      </c>
      <c r="N322">
        <v>1013</v>
      </c>
      <c r="O322" t="s">
        <v>474</v>
      </c>
      <c r="P322" t="s">
        <v>474</v>
      </c>
      <c r="Q322">
        <v>1</v>
      </c>
      <c r="X322">
        <v>0.04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2</v>
      </c>
      <c r="AF322" t="s">
        <v>17</v>
      </c>
      <c r="AG322">
        <v>0.05</v>
      </c>
      <c r="AH322">
        <v>2</v>
      </c>
      <c r="AI322">
        <v>39613030</v>
      </c>
      <c r="AJ322">
        <v>335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ROW(Source!A139)</f>
        <v>139</v>
      </c>
      <c r="B323">
        <v>39613042</v>
      </c>
      <c r="C323">
        <v>39613028</v>
      </c>
      <c r="D323">
        <v>36882159</v>
      </c>
      <c r="E323">
        <v>1</v>
      </c>
      <c r="F323">
        <v>1</v>
      </c>
      <c r="G323">
        <v>1</v>
      </c>
      <c r="H323">
        <v>2</v>
      </c>
      <c r="I323" t="s">
        <v>509</v>
      </c>
      <c r="J323" t="s">
        <v>510</v>
      </c>
      <c r="K323" t="s">
        <v>511</v>
      </c>
      <c r="L323">
        <v>1368</v>
      </c>
      <c r="N323">
        <v>1011</v>
      </c>
      <c r="O323" t="s">
        <v>484</v>
      </c>
      <c r="P323" t="s">
        <v>484</v>
      </c>
      <c r="Q323">
        <v>1</v>
      </c>
      <c r="X323">
        <v>0.02</v>
      </c>
      <c r="Y323">
        <v>0</v>
      </c>
      <c r="Z323">
        <v>111.99</v>
      </c>
      <c r="AA323">
        <v>13.5</v>
      </c>
      <c r="AB323">
        <v>0</v>
      </c>
      <c r="AC323">
        <v>0</v>
      </c>
      <c r="AD323">
        <v>1</v>
      </c>
      <c r="AE323">
        <v>0</v>
      </c>
      <c r="AF323" t="s">
        <v>17</v>
      </c>
      <c r="AG323">
        <v>2.5000000000000001E-2</v>
      </c>
      <c r="AH323">
        <v>2</v>
      </c>
      <c r="AI323">
        <v>39613031</v>
      </c>
      <c r="AJ323">
        <v>336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ROW(Source!A139)</f>
        <v>139</v>
      </c>
      <c r="B324">
        <v>39613043</v>
      </c>
      <c r="C324">
        <v>39613028</v>
      </c>
      <c r="D324">
        <v>36883554</v>
      </c>
      <c r="E324">
        <v>1</v>
      </c>
      <c r="F324">
        <v>1</v>
      </c>
      <c r="G324">
        <v>1</v>
      </c>
      <c r="H324">
        <v>2</v>
      </c>
      <c r="I324" t="s">
        <v>504</v>
      </c>
      <c r="J324" t="s">
        <v>505</v>
      </c>
      <c r="K324" t="s">
        <v>506</v>
      </c>
      <c r="L324">
        <v>1368</v>
      </c>
      <c r="N324">
        <v>1011</v>
      </c>
      <c r="O324" t="s">
        <v>484</v>
      </c>
      <c r="P324" t="s">
        <v>484</v>
      </c>
      <c r="Q324">
        <v>1</v>
      </c>
      <c r="X324">
        <v>0.02</v>
      </c>
      <c r="Y324">
        <v>0</v>
      </c>
      <c r="Z324">
        <v>65.709999999999994</v>
      </c>
      <c r="AA324">
        <v>11.6</v>
      </c>
      <c r="AB324">
        <v>0</v>
      </c>
      <c r="AC324">
        <v>0</v>
      </c>
      <c r="AD324">
        <v>1</v>
      </c>
      <c r="AE324">
        <v>0</v>
      </c>
      <c r="AF324" t="s">
        <v>17</v>
      </c>
      <c r="AG324">
        <v>2.5000000000000001E-2</v>
      </c>
      <c r="AH324">
        <v>2</v>
      </c>
      <c r="AI324">
        <v>39613032</v>
      </c>
      <c r="AJ324">
        <v>337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ROW(Source!A139)</f>
        <v>139</v>
      </c>
      <c r="B325">
        <v>39613044</v>
      </c>
      <c r="C325">
        <v>39613028</v>
      </c>
      <c r="D325">
        <v>36883858</v>
      </c>
      <c r="E325">
        <v>1</v>
      </c>
      <c r="F325">
        <v>1</v>
      </c>
      <c r="G325">
        <v>1</v>
      </c>
      <c r="H325">
        <v>2</v>
      </c>
      <c r="I325" t="s">
        <v>627</v>
      </c>
      <c r="J325" t="s">
        <v>628</v>
      </c>
      <c r="K325" t="s">
        <v>629</v>
      </c>
      <c r="L325">
        <v>1368</v>
      </c>
      <c r="N325">
        <v>1011</v>
      </c>
      <c r="O325" t="s">
        <v>484</v>
      </c>
      <c r="P325" t="s">
        <v>484</v>
      </c>
      <c r="Q325">
        <v>1</v>
      </c>
      <c r="X325">
        <v>0.31</v>
      </c>
      <c r="Y325">
        <v>0</v>
      </c>
      <c r="Z325">
        <v>8.1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17</v>
      </c>
      <c r="AG325">
        <v>0.38750000000000001</v>
      </c>
      <c r="AH325">
        <v>2</v>
      </c>
      <c r="AI325">
        <v>39613033</v>
      </c>
      <c r="AJ325">
        <v>338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ROW(Source!A139)</f>
        <v>139</v>
      </c>
      <c r="B326">
        <v>39613045</v>
      </c>
      <c r="C326">
        <v>39613028</v>
      </c>
      <c r="D326">
        <v>36803269</v>
      </c>
      <c r="E326">
        <v>1</v>
      </c>
      <c r="F326">
        <v>1</v>
      </c>
      <c r="G326">
        <v>1</v>
      </c>
      <c r="H326">
        <v>3</v>
      </c>
      <c r="I326" t="s">
        <v>630</v>
      </c>
      <c r="J326" t="s">
        <v>631</v>
      </c>
      <c r="K326" t="s">
        <v>632</v>
      </c>
      <c r="L326">
        <v>1348</v>
      </c>
      <c r="N326">
        <v>1009</v>
      </c>
      <c r="O326" t="s">
        <v>104</v>
      </c>
      <c r="P326" t="s">
        <v>104</v>
      </c>
      <c r="Q326">
        <v>1000</v>
      </c>
      <c r="X326">
        <v>1.8000000000000001E-4</v>
      </c>
      <c r="Y326">
        <v>10362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0</v>
      </c>
      <c r="AF326" t="s">
        <v>3</v>
      </c>
      <c r="AG326">
        <v>1.8000000000000001E-4</v>
      </c>
      <c r="AH326">
        <v>2</v>
      </c>
      <c r="AI326">
        <v>39613034</v>
      </c>
      <c r="AJ326">
        <v>339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ROW(Source!A139)</f>
        <v>139</v>
      </c>
      <c r="B327">
        <v>39613046</v>
      </c>
      <c r="C327">
        <v>39613028</v>
      </c>
      <c r="D327">
        <v>36807340</v>
      </c>
      <c r="E327">
        <v>1</v>
      </c>
      <c r="F327">
        <v>1</v>
      </c>
      <c r="G327">
        <v>1</v>
      </c>
      <c r="H327">
        <v>3</v>
      </c>
      <c r="I327" t="s">
        <v>485</v>
      </c>
      <c r="J327" t="s">
        <v>486</v>
      </c>
      <c r="K327" t="s">
        <v>487</v>
      </c>
      <c r="L327">
        <v>1339</v>
      </c>
      <c r="N327">
        <v>1007</v>
      </c>
      <c r="O327" t="s">
        <v>28</v>
      </c>
      <c r="P327" t="s">
        <v>28</v>
      </c>
      <c r="Q327">
        <v>1</v>
      </c>
      <c r="X327">
        <v>5.0000000000000001E-3</v>
      </c>
      <c r="Y327">
        <v>485.9</v>
      </c>
      <c r="Z327">
        <v>0</v>
      </c>
      <c r="AA327">
        <v>0</v>
      </c>
      <c r="AB327">
        <v>0</v>
      </c>
      <c r="AC327">
        <v>0</v>
      </c>
      <c r="AD327">
        <v>1</v>
      </c>
      <c r="AE327">
        <v>0</v>
      </c>
      <c r="AF327" t="s">
        <v>3</v>
      </c>
      <c r="AG327">
        <v>5.0000000000000001E-3</v>
      </c>
      <c r="AH327">
        <v>2</v>
      </c>
      <c r="AI327">
        <v>39613035</v>
      </c>
      <c r="AJ327">
        <v>340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ROW(Source!A139)</f>
        <v>139</v>
      </c>
      <c r="B328">
        <v>39613047</v>
      </c>
      <c r="C328">
        <v>39613028</v>
      </c>
      <c r="D328">
        <v>36797768</v>
      </c>
      <c r="E328">
        <v>17</v>
      </c>
      <c r="F328">
        <v>1</v>
      </c>
      <c r="G328">
        <v>1</v>
      </c>
      <c r="H328">
        <v>3</v>
      </c>
      <c r="I328" t="s">
        <v>701</v>
      </c>
      <c r="J328" t="s">
        <v>3</v>
      </c>
      <c r="K328" t="s">
        <v>702</v>
      </c>
      <c r="L328">
        <v>1035</v>
      </c>
      <c r="N328">
        <v>1013</v>
      </c>
      <c r="O328" t="s">
        <v>703</v>
      </c>
      <c r="P328" t="s">
        <v>703</v>
      </c>
      <c r="Q328">
        <v>1</v>
      </c>
      <c r="X328">
        <v>1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 t="s">
        <v>3</v>
      </c>
      <c r="AG328">
        <v>1</v>
      </c>
      <c r="AH328">
        <v>3</v>
      </c>
      <c r="AI328">
        <v>-1</v>
      </c>
      <c r="AJ328" t="s">
        <v>3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ROW(Source!A144)</f>
        <v>144</v>
      </c>
      <c r="B329">
        <v>39613065</v>
      </c>
      <c r="C329">
        <v>39613051</v>
      </c>
      <c r="D329">
        <v>37070164</v>
      </c>
      <c r="E329">
        <v>1</v>
      </c>
      <c r="F329">
        <v>1</v>
      </c>
      <c r="G329">
        <v>1</v>
      </c>
      <c r="H329">
        <v>1</v>
      </c>
      <c r="I329" t="s">
        <v>573</v>
      </c>
      <c r="J329" t="s">
        <v>3</v>
      </c>
      <c r="K329" t="s">
        <v>574</v>
      </c>
      <c r="L329">
        <v>1191</v>
      </c>
      <c r="N329">
        <v>1013</v>
      </c>
      <c r="O329" t="s">
        <v>474</v>
      </c>
      <c r="P329" t="s">
        <v>474</v>
      </c>
      <c r="Q329">
        <v>1</v>
      </c>
      <c r="X329">
        <v>225.04</v>
      </c>
      <c r="Y329">
        <v>0</v>
      </c>
      <c r="Z329">
        <v>0</v>
      </c>
      <c r="AA329">
        <v>0</v>
      </c>
      <c r="AB329">
        <v>9.2899999999999991</v>
      </c>
      <c r="AC329">
        <v>0</v>
      </c>
      <c r="AD329">
        <v>1</v>
      </c>
      <c r="AE329">
        <v>1</v>
      </c>
      <c r="AF329" t="s">
        <v>18</v>
      </c>
      <c r="AG329">
        <v>258.79599999999999</v>
      </c>
      <c r="AH329">
        <v>2</v>
      </c>
      <c r="AI329">
        <v>39613052</v>
      </c>
      <c r="AJ329">
        <v>343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ROW(Source!A144)</f>
        <v>144</v>
      </c>
      <c r="B330">
        <v>39613066</v>
      </c>
      <c r="C330">
        <v>39613051</v>
      </c>
      <c r="D330">
        <v>37064876</v>
      </c>
      <c r="E330">
        <v>1</v>
      </c>
      <c r="F330">
        <v>1</v>
      </c>
      <c r="G330">
        <v>1</v>
      </c>
      <c r="H330">
        <v>1</v>
      </c>
      <c r="I330" t="s">
        <v>479</v>
      </c>
      <c r="J330" t="s">
        <v>3</v>
      </c>
      <c r="K330" t="s">
        <v>480</v>
      </c>
      <c r="L330">
        <v>1191</v>
      </c>
      <c r="N330">
        <v>1013</v>
      </c>
      <c r="O330" t="s">
        <v>474</v>
      </c>
      <c r="P330" t="s">
        <v>474</v>
      </c>
      <c r="Q330">
        <v>1</v>
      </c>
      <c r="X330">
        <v>30.29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2</v>
      </c>
      <c r="AF330" t="s">
        <v>17</v>
      </c>
      <c r="AG330">
        <v>37.862499999999997</v>
      </c>
      <c r="AH330">
        <v>2</v>
      </c>
      <c r="AI330">
        <v>39613053</v>
      </c>
      <c r="AJ330">
        <v>344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ROW(Source!A144)</f>
        <v>144</v>
      </c>
      <c r="B331">
        <v>39613067</v>
      </c>
      <c r="C331">
        <v>39613051</v>
      </c>
      <c r="D331">
        <v>36882159</v>
      </c>
      <c r="E331">
        <v>1</v>
      </c>
      <c r="F331">
        <v>1</v>
      </c>
      <c r="G331">
        <v>1</v>
      </c>
      <c r="H331">
        <v>2</v>
      </c>
      <c r="I331" t="s">
        <v>509</v>
      </c>
      <c r="J331" t="s">
        <v>510</v>
      </c>
      <c r="K331" t="s">
        <v>511</v>
      </c>
      <c r="L331">
        <v>1368</v>
      </c>
      <c r="N331">
        <v>1011</v>
      </c>
      <c r="O331" t="s">
        <v>484</v>
      </c>
      <c r="P331" t="s">
        <v>484</v>
      </c>
      <c r="Q331">
        <v>1</v>
      </c>
      <c r="X331">
        <v>0.35</v>
      </c>
      <c r="Y331">
        <v>0</v>
      </c>
      <c r="Z331">
        <v>111.99</v>
      </c>
      <c r="AA331">
        <v>13.5</v>
      </c>
      <c r="AB331">
        <v>0</v>
      </c>
      <c r="AC331">
        <v>0</v>
      </c>
      <c r="AD331">
        <v>1</v>
      </c>
      <c r="AE331">
        <v>0</v>
      </c>
      <c r="AF331" t="s">
        <v>17</v>
      </c>
      <c r="AG331">
        <v>0.4375</v>
      </c>
      <c r="AH331">
        <v>2</v>
      </c>
      <c r="AI331">
        <v>39613054</v>
      </c>
      <c r="AJ331">
        <v>345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ROW(Source!A144)</f>
        <v>144</v>
      </c>
      <c r="B332">
        <v>39613068</v>
      </c>
      <c r="C332">
        <v>39613051</v>
      </c>
      <c r="D332">
        <v>36883275</v>
      </c>
      <c r="E332">
        <v>1</v>
      </c>
      <c r="F332">
        <v>1</v>
      </c>
      <c r="G332">
        <v>1</v>
      </c>
      <c r="H332">
        <v>2</v>
      </c>
      <c r="I332" t="s">
        <v>610</v>
      </c>
      <c r="J332" t="s">
        <v>611</v>
      </c>
      <c r="K332" t="s">
        <v>612</v>
      </c>
      <c r="L332">
        <v>1368</v>
      </c>
      <c r="N332">
        <v>1011</v>
      </c>
      <c r="O332" t="s">
        <v>484</v>
      </c>
      <c r="P332" t="s">
        <v>484</v>
      </c>
      <c r="Q332">
        <v>1</v>
      </c>
      <c r="X332">
        <v>12</v>
      </c>
      <c r="Y332">
        <v>0</v>
      </c>
      <c r="Z332">
        <v>26.32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17</v>
      </c>
      <c r="AG332">
        <v>15</v>
      </c>
      <c r="AH332">
        <v>2</v>
      </c>
      <c r="AI332">
        <v>39613055</v>
      </c>
      <c r="AJ332">
        <v>346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ROW(Source!A144)</f>
        <v>144</v>
      </c>
      <c r="B333">
        <v>39613069</v>
      </c>
      <c r="C333">
        <v>39613051</v>
      </c>
      <c r="D333">
        <v>36883572</v>
      </c>
      <c r="E333">
        <v>1</v>
      </c>
      <c r="F333">
        <v>1</v>
      </c>
      <c r="G333">
        <v>1</v>
      </c>
      <c r="H333">
        <v>2</v>
      </c>
      <c r="I333" t="s">
        <v>613</v>
      </c>
      <c r="J333" t="s">
        <v>614</v>
      </c>
      <c r="K333" t="s">
        <v>615</v>
      </c>
      <c r="L333">
        <v>1368</v>
      </c>
      <c r="N333">
        <v>1011</v>
      </c>
      <c r="O333" t="s">
        <v>484</v>
      </c>
      <c r="P333" t="s">
        <v>484</v>
      </c>
      <c r="Q333">
        <v>1</v>
      </c>
      <c r="X333">
        <v>1.2E-2</v>
      </c>
      <c r="Y333">
        <v>0</v>
      </c>
      <c r="Z333">
        <v>94.38</v>
      </c>
      <c r="AA333">
        <v>13.5</v>
      </c>
      <c r="AB333">
        <v>0</v>
      </c>
      <c r="AC333">
        <v>0</v>
      </c>
      <c r="AD333">
        <v>1</v>
      </c>
      <c r="AE333">
        <v>0</v>
      </c>
      <c r="AF333" t="s">
        <v>17</v>
      </c>
      <c r="AG333">
        <v>1.4999999999999999E-2</v>
      </c>
      <c r="AH333">
        <v>2</v>
      </c>
      <c r="AI333">
        <v>39613056</v>
      </c>
      <c r="AJ333">
        <v>347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ROW(Source!A144)</f>
        <v>144</v>
      </c>
      <c r="B334">
        <v>39613070</v>
      </c>
      <c r="C334">
        <v>39613051</v>
      </c>
      <c r="D334">
        <v>36883581</v>
      </c>
      <c r="E334">
        <v>1</v>
      </c>
      <c r="F334">
        <v>1</v>
      </c>
      <c r="G334">
        <v>1</v>
      </c>
      <c r="H334">
        <v>2</v>
      </c>
      <c r="I334" t="s">
        <v>616</v>
      </c>
      <c r="J334" t="s">
        <v>617</v>
      </c>
      <c r="K334" t="s">
        <v>618</v>
      </c>
      <c r="L334">
        <v>1368</v>
      </c>
      <c r="N334">
        <v>1011</v>
      </c>
      <c r="O334" t="s">
        <v>484</v>
      </c>
      <c r="P334" t="s">
        <v>484</v>
      </c>
      <c r="Q334">
        <v>1</v>
      </c>
      <c r="X334">
        <v>1.2E-2</v>
      </c>
      <c r="Y334">
        <v>0</v>
      </c>
      <c r="Z334">
        <v>19.760000000000002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17</v>
      </c>
      <c r="AG334">
        <v>1.4999999999999999E-2</v>
      </c>
      <c r="AH334">
        <v>2</v>
      </c>
      <c r="AI334">
        <v>39613057</v>
      </c>
      <c r="AJ334">
        <v>348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ROW(Source!A144)</f>
        <v>144</v>
      </c>
      <c r="B335">
        <v>39613071</v>
      </c>
      <c r="C335">
        <v>39613051</v>
      </c>
      <c r="D335">
        <v>36883682</v>
      </c>
      <c r="E335">
        <v>1</v>
      </c>
      <c r="F335">
        <v>1</v>
      </c>
      <c r="G335">
        <v>1</v>
      </c>
      <c r="H335">
        <v>2</v>
      </c>
      <c r="I335" t="s">
        <v>518</v>
      </c>
      <c r="J335" t="s">
        <v>519</v>
      </c>
      <c r="K335" t="s">
        <v>520</v>
      </c>
      <c r="L335">
        <v>1368</v>
      </c>
      <c r="N335">
        <v>1011</v>
      </c>
      <c r="O335" t="s">
        <v>484</v>
      </c>
      <c r="P335" t="s">
        <v>484</v>
      </c>
      <c r="Q335">
        <v>1</v>
      </c>
      <c r="X335">
        <v>1.39</v>
      </c>
      <c r="Y335">
        <v>0</v>
      </c>
      <c r="Z335">
        <v>27.11</v>
      </c>
      <c r="AA335">
        <v>11.6</v>
      </c>
      <c r="AB335">
        <v>0</v>
      </c>
      <c r="AC335">
        <v>0</v>
      </c>
      <c r="AD335">
        <v>1</v>
      </c>
      <c r="AE335">
        <v>0</v>
      </c>
      <c r="AF335" t="s">
        <v>17</v>
      </c>
      <c r="AG335">
        <v>1.7374999999999998</v>
      </c>
      <c r="AH335">
        <v>2</v>
      </c>
      <c r="AI335">
        <v>39613058</v>
      </c>
      <c r="AJ335">
        <v>349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ROW(Source!A144)</f>
        <v>144</v>
      </c>
      <c r="B336">
        <v>39613072</v>
      </c>
      <c r="C336">
        <v>39613051</v>
      </c>
      <c r="D336">
        <v>36883772</v>
      </c>
      <c r="E336">
        <v>1</v>
      </c>
      <c r="F336">
        <v>1</v>
      </c>
      <c r="G336">
        <v>1</v>
      </c>
      <c r="H336">
        <v>2</v>
      </c>
      <c r="I336" t="s">
        <v>619</v>
      </c>
      <c r="J336" t="s">
        <v>620</v>
      </c>
      <c r="K336" t="s">
        <v>621</v>
      </c>
      <c r="L336">
        <v>1368</v>
      </c>
      <c r="N336">
        <v>1011</v>
      </c>
      <c r="O336" t="s">
        <v>484</v>
      </c>
      <c r="P336" t="s">
        <v>484</v>
      </c>
      <c r="Q336">
        <v>1</v>
      </c>
      <c r="X336">
        <v>28.54</v>
      </c>
      <c r="Y336">
        <v>0</v>
      </c>
      <c r="Z336">
        <v>100.1</v>
      </c>
      <c r="AA336">
        <v>13.5</v>
      </c>
      <c r="AB336">
        <v>0</v>
      </c>
      <c r="AC336">
        <v>0</v>
      </c>
      <c r="AD336">
        <v>1</v>
      </c>
      <c r="AE336">
        <v>0</v>
      </c>
      <c r="AF336" t="s">
        <v>17</v>
      </c>
      <c r="AG336">
        <v>35.674999999999997</v>
      </c>
      <c r="AH336">
        <v>2</v>
      </c>
      <c r="AI336">
        <v>39613059</v>
      </c>
      <c r="AJ336">
        <v>350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ROW(Source!A144)</f>
        <v>144</v>
      </c>
      <c r="B337">
        <v>39613073</v>
      </c>
      <c r="C337">
        <v>39613051</v>
      </c>
      <c r="D337">
        <v>36801792</v>
      </c>
      <c r="E337">
        <v>1</v>
      </c>
      <c r="F337">
        <v>1</v>
      </c>
      <c r="G337">
        <v>1</v>
      </c>
      <c r="H337">
        <v>3</v>
      </c>
      <c r="I337" t="s">
        <v>549</v>
      </c>
      <c r="J337" t="s">
        <v>550</v>
      </c>
      <c r="K337" t="s">
        <v>551</v>
      </c>
      <c r="L337">
        <v>1339</v>
      </c>
      <c r="N337">
        <v>1007</v>
      </c>
      <c r="O337" t="s">
        <v>28</v>
      </c>
      <c r="P337" t="s">
        <v>28</v>
      </c>
      <c r="Q337">
        <v>1</v>
      </c>
      <c r="X337">
        <v>9.5</v>
      </c>
      <c r="Y337">
        <v>2.44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3</v>
      </c>
      <c r="AG337">
        <v>9.5</v>
      </c>
      <c r="AH337">
        <v>2</v>
      </c>
      <c r="AI337">
        <v>39613060</v>
      </c>
      <c r="AJ337">
        <v>351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ROW(Source!A144)</f>
        <v>144</v>
      </c>
      <c r="B338">
        <v>39613074</v>
      </c>
      <c r="C338">
        <v>39613051</v>
      </c>
      <c r="D338">
        <v>36832948</v>
      </c>
      <c r="E338">
        <v>1</v>
      </c>
      <c r="F338">
        <v>1</v>
      </c>
      <c r="G338">
        <v>1</v>
      </c>
      <c r="H338">
        <v>3</v>
      </c>
      <c r="I338" t="s">
        <v>622</v>
      </c>
      <c r="J338" t="s">
        <v>623</v>
      </c>
      <c r="K338" t="s">
        <v>624</v>
      </c>
      <c r="L338">
        <v>1327</v>
      </c>
      <c r="N338">
        <v>1005</v>
      </c>
      <c r="O338" t="s">
        <v>558</v>
      </c>
      <c r="P338" t="s">
        <v>558</v>
      </c>
      <c r="Q338">
        <v>1</v>
      </c>
      <c r="X338">
        <v>0.44</v>
      </c>
      <c r="Y338">
        <v>5.71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3</v>
      </c>
      <c r="AG338">
        <v>0.44</v>
      </c>
      <c r="AH338">
        <v>2</v>
      </c>
      <c r="AI338">
        <v>39613061</v>
      </c>
      <c r="AJ338">
        <v>352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ROW(Source!A144)</f>
        <v>144</v>
      </c>
      <c r="B339">
        <v>39613075</v>
      </c>
      <c r="C339">
        <v>39613051</v>
      </c>
      <c r="D339">
        <v>36797405</v>
      </c>
      <c r="E339">
        <v>17</v>
      </c>
      <c r="F339">
        <v>1</v>
      </c>
      <c r="G339">
        <v>1</v>
      </c>
      <c r="H339">
        <v>3</v>
      </c>
      <c r="I339" t="s">
        <v>204</v>
      </c>
      <c r="J339" t="s">
        <v>3</v>
      </c>
      <c r="K339" t="s">
        <v>205</v>
      </c>
      <c r="L339">
        <v>1301</v>
      </c>
      <c r="N339">
        <v>1003</v>
      </c>
      <c r="O339" t="s">
        <v>92</v>
      </c>
      <c r="P339" t="s">
        <v>92</v>
      </c>
      <c r="Q339">
        <v>1</v>
      </c>
      <c r="X339">
        <v>1008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 t="s">
        <v>3</v>
      </c>
      <c r="AG339">
        <v>1008</v>
      </c>
      <c r="AH339">
        <v>2</v>
      </c>
      <c r="AI339">
        <v>39613062</v>
      </c>
      <c r="AJ339">
        <v>355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ROW(Source!A145)</f>
        <v>145</v>
      </c>
      <c r="B340">
        <v>39613065</v>
      </c>
      <c r="C340">
        <v>39613051</v>
      </c>
      <c r="D340">
        <v>37070164</v>
      </c>
      <c r="E340">
        <v>1</v>
      </c>
      <c r="F340">
        <v>1</v>
      </c>
      <c r="G340">
        <v>1</v>
      </c>
      <c r="H340">
        <v>1</v>
      </c>
      <c r="I340" t="s">
        <v>573</v>
      </c>
      <c r="J340" t="s">
        <v>3</v>
      </c>
      <c r="K340" t="s">
        <v>574</v>
      </c>
      <c r="L340">
        <v>1191</v>
      </c>
      <c r="N340">
        <v>1013</v>
      </c>
      <c r="O340" t="s">
        <v>474</v>
      </c>
      <c r="P340" t="s">
        <v>474</v>
      </c>
      <c r="Q340">
        <v>1</v>
      </c>
      <c r="X340">
        <v>225.04</v>
      </c>
      <c r="Y340">
        <v>0</v>
      </c>
      <c r="Z340">
        <v>0</v>
      </c>
      <c r="AA340">
        <v>0</v>
      </c>
      <c r="AB340">
        <v>9.2899999999999991</v>
      </c>
      <c r="AC340">
        <v>0</v>
      </c>
      <c r="AD340">
        <v>1</v>
      </c>
      <c r="AE340">
        <v>1</v>
      </c>
      <c r="AF340" t="s">
        <v>18</v>
      </c>
      <c r="AG340">
        <v>258.79599999999999</v>
      </c>
      <c r="AH340">
        <v>2</v>
      </c>
      <c r="AI340">
        <v>39613052</v>
      </c>
      <c r="AJ340">
        <v>356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ROW(Source!A145)</f>
        <v>145</v>
      </c>
      <c r="B341">
        <v>39613066</v>
      </c>
      <c r="C341">
        <v>39613051</v>
      </c>
      <c r="D341">
        <v>37064876</v>
      </c>
      <c r="E341">
        <v>1</v>
      </c>
      <c r="F341">
        <v>1</v>
      </c>
      <c r="G341">
        <v>1</v>
      </c>
      <c r="H341">
        <v>1</v>
      </c>
      <c r="I341" t="s">
        <v>479</v>
      </c>
      <c r="J341" t="s">
        <v>3</v>
      </c>
      <c r="K341" t="s">
        <v>480</v>
      </c>
      <c r="L341">
        <v>1191</v>
      </c>
      <c r="N341">
        <v>1013</v>
      </c>
      <c r="O341" t="s">
        <v>474</v>
      </c>
      <c r="P341" t="s">
        <v>474</v>
      </c>
      <c r="Q341">
        <v>1</v>
      </c>
      <c r="X341">
        <v>30.29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2</v>
      </c>
      <c r="AF341" t="s">
        <v>17</v>
      </c>
      <c r="AG341">
        <v>37.862499999999997</v>
      </c>
      <c r="AH341">
        <v>2</v>
      </c>
      <c r="AI341">
        <v>39613053</v>
      </c>
      <c r="AJ341">
        <v>357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ROW(Source!A145)</f>
        <v>145</v>
      </c>
      <c r="B342">
        <v>39613067</v>
      </c>
      <c r="C342">
        <v>39613051</v>
      </c>
      <c r="D342">
        <v>36882159</v>
      </c>
      <c r="E342">
        <v>1</v>
      </c>
      <c r="F342">
        <v>1</v>
      </c>
      <c r="G342">
        <v>1</v>
      </c>
      <c r="H342">
        <v>2</v>
      </c>
      <c r="I342" t="s">
        <v>509</v>
      </c>
      <c r="J342" t="s">
        <v>510</v>
      </c>
      <c r="K342" t="s">
        <v>511</v>
      </c>
      <c r="L342">
        <v>1368</v>
      </c>
      <c r="N342">
        <v>1011</v>
      </c>
      <c r="O342" t="s">
        <v>484</v>
      </c>
      <c r="P342" t="s">
        <v>484</v>
      </c>
      <c r="Q342">
        <v>1</v>
      </c>
      <c r="X342">
        <v>0.35</v>
      </c>
      <c r="Y342">
        <v>0</v>
      </c>
      <c r="Z342">
        <v>111.99</v>
      </c>
      <c r="AA342">
        <v>13.5</v>
      </c>
      <c r="AB342">
        <v>0</v>
      </c>
      <c r="AC342">
        <v>0</v>
      </c>
      <c r="AD342">
        <v>1</v>
      </c>
      <c r="AE342">
        <v>0</v>
      </c>
      <c r="AF342" t="s">
        <v>17</v>
      </c>
      <c r="AG342">
        <v>0.4375</v>
      </c>
      <c r="AH342">
        <v>2</v>
      </c>
      <c r="AI342">
        <v>39613054</v>
      </c>
      <c r="AJ342">
        <v>358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ROW(Source!A145)</f>
        <v>145</v>
      </c>
      <c r="B343">
        <v>39613068</v>
      </c>
      <c r="C343">
        <v>39613051</v>
      </c>
      <c r="D343">
        <v>36883275</v>
      </c>
      <c r="E343">
        <v>1</v>
      </c>
      <c r="F343">
        <v>1</v>
      </c>
      <c r="G343">
        <v>1</v>
      </c>
      <c r="H343">
        <v>2</v>
      </c>
      <c r="I343" t="s">
        <v>610</v>
      </c>
      <c r="J343" t="s">
        <v>611</v>
      </c>
      <c r="K343" t="s">
        <v>612</v>
      </c>
      <c r="L343">
        <v>1368</v>
      </c>
      <c r="N343">
        <v>1011</v>
      </c>
      <c r="O343" t="s">
        <v>484</v>
      </c>
      <c r="P343" t="s">
        <v>484</v>
      </c>
      <c r="Q343">
        <v>1</v>
      </c>
      <c r="X343">
        <v>12</v>
      </c>
      <c r="Y343">
        <v>0</v>
      </c>
      <c r="Z343">
        <v>26.32</v>
      </c>
      <c r="AA343">
        <v>0</v>
      </c>
      <c r="AB343">
        <v>0</v>
      </c>
      <c r="AC343">
        <v>0</v>
      </c>
      <c r="AD343">
        <v>1</v>
      </c>
      <c r="AE343">
        <v>0</v>
      </c>
      <c r="AF343" t="s">
        <v>17</v>
      </c>
      <c r="AG343">
        <v>15</v>
      </c>
      <c r="AH343">
        <v>2</v>
      </c>
      <c r="AI343">
        <v>39613055</v>
      </c>
      <c r="AJ343">
        <v>359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ROW(Source!A145)</f>
        <v>145</v>
      </c>
      <c r="B344">
        <v>39613069</v>
      </c>
      <c r="C344">
        <v>39613051</v>
      </c>
      <c r="D344">
        <v>36883572</v>
      </c>
      <c r="E344">
        <v>1</v>
      </c>
      <c r="F344">
        <v>1</v>
      </c>
      <c r="G344">
        <v>1</v>
      </c>
      <c r="H344">
        <v>2</v>
      </c>
      <c r="I344" t="s">
        <v>613</v>
      </c>
      <c r="J344" t="s">
        <v>614</v>
      </c>
      <c r="K344" t="s">
        <v>615</v>
      </c>
      <c r="L344">
        <v>1368</v>
      </c>
      <c r="N344">
        <v>1011</v>
      </c>
      <c r="O344" t="s">
        <v>484</v>
      </c>
      <c r="P344" t="s">
        <v>484</v>
      </c>
      <c r="Q344">
        <v>1</v>
      </c>
      <c r="X344">
        <v>1.2E-2</v>
      </c>
      <c r="Y344">
        <v>0</v>
      </c>
      <c r="Z344">
        <v>94.38</v>
      </c>
      <c r="AA344">
        <v>13.5</v>
      </c>
      <c r="AB344">
        <v>0</v>
      </c>
      <c r="AC344">
        <v>0</v>
      </c>
      <c r="AD344">
        <v>1</v>
      </c>
      <c r="AE344">
        <v>0</v>
      </c>
      <c r="AF344" t="s">
        <v>17</v>
      </c>
      <c r="AG344">
        <v>1.4999999999999999E-2</v>
      </c>
      <c r="AH344">
        <v>2</v>
      </c>
      <c r="AI344">
        <v>39613056</v>
      </c>
      <c r="AJ344">
        <v>360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ROW(Source!A145)</f>
        <v>145</v>
      </c>
      <c r="B345">
        <v>39613070</v>
      </c>
      <c r="C345">
        <v>39613051</v>
      </c>
      <c r="D345">
        <v>36883581</v>
      </c>
      <c r="E345">
        <v>1</v>
      </c>
      <c r="F345">
        <v>1</v>
      </c>
      <c r="G345">
        <v>1</v>
      </c>
      <c r="H345">
        <v>2</v>
      </c>
      <c r="I345" t="s">
        <v>616</v>
      </c>
      <c r="J345" t="s">
        <v>617</v>
      </c>
      <c r="K345" t="s">
        <v>618</v>
      </c>
      <c r="L345">
        <v>1368</v>
      </c>
      <c r="N345">
        <v>1011</v>
      </c>
      <c r="O345" t="s">
        <v>484</v>
      </c>
      <c r="P345" t="s">
        <v>484</v>
      </c>
      <c r="Q345">
        <v>1</v>
      </c>
      <c r="X345">
        <v>1.2E-2</v>
      </c>
      <c r="Y345">
        <v>0</v>
      </c>
      <c r="Z345">
        <v>19.760000000000002</v>
      </c>
      <c r="AA345">
        <v>0</v>
      </c>
      <c r="AB345">
        <v>0</v>
      </c>
      <c r="AC345">
        <v>0</v>
      </c>
      <c r="AD345">
        <v>1</v>
      </c>
      <c r="AE345">
        <v>0</v>
      </c>
      <c r="AF345" t="s">
        <v>17</v>
      </c>
      <c r="AG345">
        <v>1.4999999999999999E-2</v>
      </c>
      <c r="AH345">
        <v>2</v>
      </c>
      <c r="AI345">
        <v>39613057</v>
      </c>
      <c r="AJ345">
        <v>361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ROW(Source!A145)</f>
        <v>145</v>
      </c>
      <c r="B346">
        <v>39613071</v>
      </c>
      <c r="C346">
        <v>39613051</v>
      </c>
      <c r="D346">
        <v>36883682</v>
      </c>
      <c r="E346">
        <v>1</v>
      </c>
      <c r="F346">
        <v>1</v>
      </c>
      <c r="G346">
        <v>1</v>
      </c>
      <c r="H346">
        <v>2</v>
      </c>
      <c r="I346" t="s">
        <v>518</v>
      </c>
      <c r="J346" t="s">
        <v>519</v>
      </c>
      <c r="K346" t="s">
        <v>520</v>
      </c>
      <c r="L346">
        <v>1368</v>
      </c>
      <c r="N346">
        <v>1011</v>
      </c>
      <c r="O346" t="s">
        <v>484</v>
      </c>
      <c r="P346" t="s">
        <v>484</v>
      </c>
      <c r="Q346">
        <v>1</v>
      </c>
      <c r="X346">
        <v>1.39</v>
      </c>
      <c r="Y346">
        <v>0</v>
      </c>
      <c r="Z346">
        <v>27.11</v>
      </c>
      <c r="AA346">
        <v>11.6</v>
      </c>
      <c r="AB346">
        <v>0</v>
      </c>
      <c r="AC346">
        <v>0</v>
      </c>
      <c r="AD346">
        <v>1</v>
      </c>
      <c r="AE346">
        <v>0</v>
      </c>
      <c r="AF346" t="s">
        <v>17</v>
      </c>
      <c r="AG346">
        <v>1.7374999999999998</v>
      </c>
      <c r="AH346">
        <v>2</v>
      </c>
      <c r="AI346">
        <v>39613058</v>
      </c>
      <c r="AJ346">
        <v>362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ROW(Source!A145)</f>
        <v>145</v>
      </c>
      <c r="B347">
        <v>39613072</v>
      </c>
      <c r="C347">
        <v>39613051</v>
      </c>
      <c r="D347">
        <v>36883772</v>
      </c>
      <c r="E347">
        <v>1</v>
      </c>
      <c r="F347">
        <v>1</v>
      </c>
      <c r="G347">
        <v>1</v>
      </c>
      <c r="H347">
        <v>2</v>
      </c>
      <c r="I347" t="s">
        <v>619</v>
      </c>
      <c r="J347" t="s">
        <v>620</v>
      </c>
      <c r="K347" t="s">
        <v>621</v>
      </c>
      <c r="L347">
        <v>1368</v>
      </c>
      <c r="N347">
        <v>1011</v>
      </c>
      <c r="O347" t="s">
        <v>484</v>
      </c>
      <c r="P347" t="s">
        <v>484</v>
      </c>
      <c r="Q347">
        <v>1</v>
      </c>
      <c r="X347">
        <v>28.54</v>
      </c>
      <c r="Y347">
        <v>0</v>
      </c>
      <c r="Z347">
        <v>100.1</v>
      </c>
      <c r="AA347">
        <v>13.5</v>
      </c>
      <c r="AB347">
        <v>0</v>
      </c>
      <c r="AC347">
        <v>0</v>
      </c>
      <c r="AD347">
        <v>1</v>
      </c>
      <c r="AE347">
        <v>0</v>
      </c>
      <c r="AF347" t="s">
        <v>17</v>
      </c>
      <c r="AG347">
        <v>35.674999999999997</v>
      </c>
      <c r="AH347">
        <v>2</v>
      </c>
      <c r="AI347">
        <v>39613059</v>
      </c>
      <c r="AJ347">
        <v>363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ROW(Source!A145)</f>
        <v>145</v>
      </c>
      <c r="B348">
        <v>39613073</v>
      </c>
      <c r="C348">
        <v>39613051</v>
      </c>
      <c r="D348">
        <v>36801792</v>
      </c>
      <c r="E348">
        <v>1</v>
      </c>
      <c r="F348">
        <v>1</v>
      </c>
      <c r="G348">
        <v>1</v>
      </c>
      <c r="H348">
        <v>3</v>
      </c>
      <c r="I348" t="s">
        <v>549</v>
      </c>
      <c r="J348" t="s">
        <v>550</v>
      </c>
      <c r="K348" t="s">
        <v>551</v>
      </c>
      <c r="L348">
        <v>1339</v>
      </c>
      <c r="N348">
        <v>1007</v>
      </c>
      <c r="O348" t="s">
        <v>28</v>
      </c>
      <c r="P348" t="s">
        <v>28</v>
      </c>
      <c r="Q348">
        <v>1</v>
      </c>
      <c r="X348">
        <v>9.5</v>
      </c>
      <c r="Y348">
        <v>2.44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3</v>
      </c>
      <c r="AG348">
        <v>9.5</v>
      </c>
      <c r="AH348">
        <v>2</v>
      </c>
      <c r="AI348">
        <v>39613060</v>
      </c>
      <c r="AJ348">
        <v>364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ROW(Source!A145)</f>
        <v>145</v>
      </c>
      <c r="B349">
        <v>39613074</v>
      </c>
      <c r="C349">
        <v>39613051</v>
      </c>
      <c r="D349">
        <v>36832948</v>
      </c>
      <c r="E349">
        <v>1</v>
      </c>
      <c r="F349">
        <v>1</v>
      </c>
      <c r="G349">
        <v>1</v>
      </c>
      <c r="H349">
        <v>3</v>
      </c>
      <c r="I349" t="s">
        <v>622</v>
      </c>
      <c r="J349" t="s">
        <v>623</v>
      </c>
      <c r="K349" t="s">
        <v>624</v>
      </c>
      <c r="L349">
        <v>1327</v>
      </c>
      <c r="N349">
        <v>1005</v>
      </c>
      <c r="O349" t="s">
        <v>558</v>
      </c>
      <c r="P349" t="s">
        <v>558</v>
      </c>
      <c r="Q349">
        <v>1</v>
      </c>
      <c r="X349">
        <v>0.44</v>
      </c>
      <c r="Y349">
        <v>5.71</v>
      </c>
      <c r="Z349">
        <v>0</v>
      </c>
      <c r="AA349">
        <v>0</v>
      </c>
      <c r="AB349">
        <v>0</v>
      </c>
      <c r="AC349">
        <v>0</v>
      </c>
      <c r="AD349">
        <v>1</v>
      </c>
      <c r="AE349">
        <v>0</v>
      </c>
      <c r="AF349" t="s">
        <v>3</v>
      </c>
      <c r="AG349">
        <v>0.44</v>
      </c>
      <c r="AH349">
        <v>2</v>
      </c>
      <c r="AI349">
        <v>39613061</v>
      </c>
      <c r="AJ349">
        <v>365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ROW(Source!A145)</f>
        <v>145</v>
      </c>
      <c r="B350">
        <v>39613075</v>
      </c>
      <c r="C350">
        <v>39613051</v>
      </c>
      <c r="D350">
        <v>36797405</v>
      </c>
      <c r="E350">
        <v>17</v>
      </c>
      <c r="F350">
        <v>1</v>
      </c>
      <c r="G350">
        <v>1</v>
      </c>
      <c r="H350">
        <v>3</v>
      </c>
      <c r="I350" t="s">
        <v>204</v>
      </c>
      <c r="J350" t="s">
        <v>3</v>
      </c>
      <c r="K350" t="s">
        <v>205</v>
      </c>
      <c r="L350">
        <v>1301</v>
      </c>
      <c r="N350">
        <v>1003</v>
      </c>
      <c r="O350" t="s">
        <v>92</v>
      </c>
      <c r="P350" t="s">
        <v>92</v>
      </c>
      <c r="Q350">
        <v>1</v>
      </c>
      <c r="X350">
        <v>1008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 t="s">
        <v>3</v>
      </c>
      <c r="AG350">
        <v>1008</v>
      </c>
      <c r="AH350">
        <v>2</v>
      </c>
      <c r="AI350">
        <v>39613062</v>
      </c>
      <c r="AJ350">
        <v>368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ROW(Source!A152)</f>
        <v>152</v>
      </c>
      <c r="B351">
        <v>39613095</v>
      </c>
      <c r="C351">
        <v>39613079</v>
      </c>
      <c r="D351">
        <v>37080781</v>
      </c>
      <c r="E351">
        <v>1</v>
      </c>
      <c r="F351">
        <v>1</v>
      </c>
      <c r="G351">
        <v>1</v>
      </c>
      <c r="H351">
        <v>1</v>
      </c>
      <c r="I351" t="s">
        <v>597</v>
      </c>
      <c r="J351" t="s">
        <v>3</v>
      </c>
      <c r="K351" t="s">
        <v>598</v>
      </c>
      <c r="L351">
        <v>1191</v>
      </c>
      <c r="N351">
        <v>1013</v>
      </c>
      <c r="O351" t="s">
        <v>474</v>
      </c>
      <c r="P351" t="s">
        <v>474</v>
      </c>
      <c r="Q351">
        <v>1</v>
      </c>
      <c r="X351">
        <v>162.4</v>
      </c>
      <c r="Y351">
        <v>0</v>
      </c>
      <c r="Z351">
        <v>0</v>
      </c>
      <c r="AA351">
        <v>0</v>
      </c>
      <c r="AB351">
        <v>9.92</v>
      </c>
      <c r="AC351">
        <v>0</v>
      </c>
      <c r="AD351">
        <v>1</v>
      </c>
      <c r="AE351">
        <v>1</v>
      </c>
      <c r="AF351" t="s">
        <v>18</v>
      </c>
      <c r="AG351">
        <v>186.76</v>
      </c>
      <c r="AH351">
        <v>2</v>
      </c>
      <c r="AI351">
        <v>39613080</v>
      </c>
      <c r="AJ351">
        <v>369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ROW(Source!A152)</f>
        <v>152</v>
      </c>
      <c r="B352">
        <v>39613096</v>
      </c>
      <c r="C352">
        <v>39613079</v>
      </c>
      <c r="D352">
        <v>37064876</v>
      </c>
      <c r="E352">
        <v>1</v>
      </c>
      <c r="F352">
        <v>1</v>
      </c>
      <c r="G352">
        <v>1</v>
      </c>
      <c r="H352">
        <v>1</v>
      </c>
      <c r="I352" t="s">
        <v>479</v>
      </c>
      <c r="J352" t="s">
        <v>3</v>
      </c>
      <c r="K352" t="s">
        <v>480</v>
      </c>
      <c r="L352">
        <v>1191</v>
      </c>
      <c r="N352">
        <v>1013</v>
      </c>
      <c r="O352" t="s">
        <v>474</v>
      </c>
      <c r="P352" t="s">
        <v>474</v>
      </c>
      <c r="Q352">
        <v>1</v>
      </c>
      <c r="X352">
        <v>6.21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1</v>
      </c>
      <c r="AE352">
        <v>2</v>
      </c>
      <c r="AF352" t="s">
        <v>17</v>
      </c>
      <c r="AG352">
        <v>7.7625000000000002</v>
      </c>
      <c r="AH352">
        <v>2</v>
      </c>
      <c r="AI352">
        <v>39613081</v>
      </c>
      <c r="AJ352">
        <v>370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ROW(Source!A152)</f>
        <v>152</v>
      </c>
      <c r="B353">
        <v>39613097</v>
      </c>
      <c r="C353">
        <v>39613079</v>
      </c>
      <c r="D353">
        <v>36882057</v>
      </c>
      <c r="E353">
        <v>1</v>
      </c>
      <c r="F353">
        <v>1</v>
      </c>
      <c r="G353">
        <v>1</v>
      </c>
      <c r="H353">
        <v>2</v>
      </c>
      <c r="I353" t="s">
        <v>633</v>
      </c>
      <c r="J353" t="s">
        <v>634</v>
      </c>
      <c r="K353" t="s">
        <v>635</v>
      </c>
      <c r="L353">
        <v>1368</v>
      </c>
      <c r="N353">
        <v>1011</v>
      </c>
      <c r="O353" t="s">
        <v>484</v>
      </c>
      <c r="P353" t="s">
        <v>484</v>
      </c>
      <c r="Q353">
        <v>1</v>
      </c>
      <c r="X353">
        <v>0.06</v>
      </c>
      <c r="Y353">
        <v>0</v>
      </c>
      <c r="Z353">
        <v>86.4</v>
      </c>
      <c r="AA353">
        <v>13.5</v>
      </c>
      <c r="AB353">
        <v>0</v>
      </c>
      <c r="AC353">
        <v>0</v>
      </c>
      <c r="AD353">
        <v>1</v>
      </c>
      <c r="AE353">
        <v>0</v>
      </c>
      <c r="AF353" t="s">
        <v>17</v>
      </c>
      <c r="AG353">
        <v>7.4999999999999997E-2</v>
      </c>
      <c r="AH353">
        <v>2</v>
      </c>
      <c r="AI353">
        <v>39613082</v>
      </c>
      <c r="AJ353">
        <v>371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ROW(Source!A152)</f>
        <v>152</v>
      </c>
      <c r="B354">
        <v>39613098</v>
      </c>
      <c r="C354">
        <v>39613079</v>
      </c>
      <c r="D354">
        <v>36882159</v>
      </c>
      <c r="E354">
        <v>1</v>
      </c>
      <c r="F354">
        <v>1</v>
      </c>
      <c r="G354">
        <v>1</v>
      </c>
      <c r="H354">
        <v>2</v>
      </c>
      <c r="I354" t="s">
        <v>509</v>
      </c>
      <c r="J354" t="s">
        <v>510</v>
      </c>
      <c r="K354" t="s">
        <v>511</v>
      </c>
      <c r="L354">
        <v>1368</v>
      </c>
      <c r="N354">
        <v>1011</v>
      </c>
      <c r="O354" t="s">
        <v>484</v>
      </c>
      <c r="P354" t="s">
        <v>484</v>
      </c>
      <c r="Q354">
        <v>1</v>
      </c>
      <c r="X354">
        <v>0.04</v>
      </c>
      <c r="Y354">
        <v>0</v>
      </c>
      <c r="Z354">
        <v>111.99</v>
      </c>
      <c r="AA354">
        <v>13.5</v>
      </c>
      <c r="AB354">
        <v>0</v>
      </c>
      <c r="AC354">
        <v>0</v>
      </c>
      <c r="AD354">
        <v>1</v>
      </c>
      <c r="AE354">
        <v>0</v>
      </c>
      <c r="AF354" t="s">
        <v>17</v>
      </c>
      <c r="AG354">
        <v>0.05</v>
      </c>
      <c r="AH354">
        <v>2</v>
      </c>
      <c r="AI354">
        <v>39613083</v>
      </c>
      <c r="AJ354">
        <v>372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ROW(Source!A152)</f>
        <v>152</v>
      </c>
      <c r="B355">
        <v>39613099</v>
      </c>
      <c r="C355">
        <v>39613079</v>
      </c>
      <c r="D355">
        <v>36883554</v>
      </c>
      <c r="E355">
        <v>1</v>
      </c>
      <c r="F355">
        <v>1</v>
      </c>
      <c r="G355">
        <v>1</v>
      </c>
      <c r="H355">
        <v>2</v>
      </c>
      <c r="I355" t="s">
        <v>504</v>
      </c>
      <c r="J355" t="s">
        <v>505</v>
      </c>
      <c r="K355" t="s">
        <v>506</v>
      </c>
      <c r="L355">
        <v>1368</v>
      </c>
      <c r="N355">
        <v>1011</v>
      </c>
      <c r="O355" t="s">
        <v>484</v>
      </c>
      <c r="P355" t="s">
        <v>484</v>
      </c>
      <c r="Q355">
        <v>1</v>
      </c>
      <c r="X355">
        <v>0.31</v>
      </c>
      <c r="Y355">
        <v>0</v>
      </c>
      <c r="Z355">
        <v>65.709999999999994</v>
      </c>
      <c r="AA355">
        <v>11.6</v>
      </c>
      <c r="AB355">
        <v>0</v>
      </c>
      <c r="AC355">
        <v>0</v>
      </c>
      <c r="AD355">
        <v>1</v>
      </c>
      <c r="AE355">
        <v>0</v>
      </c>
      <c r="AF355" t="s">
        <v>17</v>
      </c>
      <c r="AG355">
        <v>0.38750000000000001</v>
      </c>
      <c r="AH355">
        <v>2</v>
      </c>
      <c r="AI355">
        <v>39613084</v>
      </c>
      <c r="AJ355">
        <v>373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ROW(Source!A152)</f>
        <v>152</v>
      </c>
      <c r="B356">
        <v>39613100</v>
      </c>
      <c r="C356">
        <v>39613079</v>
      </c>
      <c r="D356">
        <v>36883772</v>
      </c>
      <c r="E356">
        <v>1</v>
      </c>
      <c r="F356">
        <v>1</v>
      </c>
      <c r="G356">
        <v>1</v>
      </c>
      <c r="H356">
        <v>2</v>
      </c>
      <c r="I356" t="s">
        <v>619</v>
      </c>
      <c r="J356" t="s">
        <v>620</v>
      </c>
      <c r="K356" t="s">
        <v>621</v>
      </c>
      <c r="L356">
        <v>1368</v>
      </c>
      <c r="N356">
        <v>1011</v>
      </c>
      <c r="O356" t="s">
        <v>484</v>
      </c>
      <c r="P356" t="s">
        <v>484</v>
      </c>
      <c r="Q356">
        <v>1</v>
      </c>
      <c r="X356">
        <v>5.8</v>
      </c>
      <c r="Y356">
        <v>0</v>
      </c>
      <c r="Z356">
        <v>100.1</v>
      </c>
      <c r="AA356">
        <v>13.5</v>
      </c>
      <c r="AB356">
        <v>0</v>
      </c>
      <c r="AC356">
        <v>0</v>
      </c>
      <c r="AD356">
        <v>1</v>
      </c>
      <c r="AE356">
        <v>0</v>
      </c>
      <c r="AF356" t="s">
        <v>17</v>
      </c>
      <c r="AG356">
        <v>7.25</v>
      </c>
      <c r="AH356">
        <v>2</v>
      </c>
      <c r="AI356">
        <v>39613085</v>
      </c>
      <c r="AJ356">
        <v>374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ROW(Source!A152)</f>
        <v>152</v>
      </c>
      <c r="B357">
        <v>39613101</v>
      </c>
      <c r="C357">
        <v>39613079</v>
      </c>
      <c r="D357">
        <v>36800611</v>
      </c>
      <c r="E357">
        <v>1</v>
      </c>
      <c r="F357">
        <v>1</v>
      </c>
      <c r="G357">
        <v>1</v>
      </c>
      <c r="H357">
        <v>3</v>
      </c>
      <c r="I357" t="s">
        <v>636</v>
      </c>
      <c r="J357" t="s">
        <v>637</v>
      </c>
      <c r="K357" t="s">
        <v>638</v>
      </c>
      <c r="L357">
        <v>1346</v>
      </c>
      <c r="N357">
        <v>1009</v>
      </c>
      <c r="O357" t="s">
        <v>584</v>
      </c>
      <c r="P357" t="s">
        <v>584</v>
      </c>
      <c r="Q357">
        <v>1</v>
      </c>
      <c r="X357">
        <v>0.28999999999999998</v>
      </c>
      <c r="Y357">
        <v>11.8</v>
      </c>
      <c r="Z357">
        <v>0</v>
      </c>
      <c r="AA357">
        <v>0</v>
      </c>
      <c r="AB357">
        <v>0</v>
      </c>
      <c r="AC357">
        <v>0</v>
      </c>
      <c r="AD357">
        <v>1</v>
      </c>
      <c r="AE357">
        <v>0</v>
      </c>
      <c r="AF357" t="s">
        <v>3</v>
      </c>
      <c r="AG357">
        <v>0.28999999999999998</v>
      </c>
      <c r="AH357">
        <v>2</v>
      </c>
      <c r="AI357">
        <v>39613086</v>
      </c>
      <c r="AJ357">
        <v>375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ROW(Source!A152)</f>
        <v>152</v>
      </c>
      <c r="B358">
        <v>39613102</v>
      </c>
      <c r="C358">
        <v>39613079</v>
      </c>
      <c r="D358">
        <v>36801792</v>
      </c>
      <c r="E358">
        <v>1</v>
      </c>
      <c r="F358">
        <v>1</v>
      </c>
      <c r="G358">
        <v>1</v>
      </c>
      <c r="H358">
        <v>3</v>
      </c>
      <c r="I358" t="s">
        <v>549</v>
      </c>
      <c r="J358" t="s">
        <v>550</v>
      </c>
      <c r="K358" t="s">
        <v>551</v>
      </c>
      <c r="L358">
        <v>1339</v>
      </c>
      <c r="N358">
        <v>1007</v>
      </c>
      <c r="O358" t="s">
        <v>28</v>
      </c>
      <c r="P358" t="s">
        <v>28</v>
      </c>
      <c r="Q358">
        <v>1</v>
      </c>
      <c r="X358">
        <v>1.88</v>
      </c>
      <c r="Y358">
        <v>2.44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0</v>
      </c>
      <c r="AF358" t="s">
        <v>3</v>
      </c>
      <c r="AG358">
        <v>1.88</v>
      </c>
      <c r="AH358">
        <v>2</v>
      </c>
      <c r="AI358">
        <v>39613087</v>
      </c>
      <c r="AJ358">
        <v>376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ROW(Source!A152)</f>
        <v>152</v>
      </c>
      <c r="B359">
        <v>39613103</v>
      </c>
      <c r="C359">
        <v>39613079</v>
      </c>
      <c r="D359">
        <v>36802293</v>
      </c>
      <c r="E359">
        <v>1</v>
      </c>
      <c r="F359">
        <v>1</v>
      </c>
      <c r="G359">
        <v>1</v>
      </c>
      <c r="H359">
        <v>3</v>
      </c>
      <c r="I359" t="s">
        <v>639</v>
      </c>
      <c r="J359" t="s">
        <v>640</v>
      </c>
      <c r="K359" t="s">
        <v>641</v>
      </c>
      <c r="L359">
        <v>1356</v>
      </c>
      <c r="N359">
        <v>1010</v>
      </c>
      <c r="O359" t="s">
        <v>128</v>
      </c>
      <c r="P359" t="s">
        <v>128</v>
      </c>
      <c r="Q359">
        <v>1000</v>
      </c>
      <c r="X359">
        <v>0.121</v>
      </c>
      <c r="Y359">
        <v>253.8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0</v>
      </c>
      <c r="AF359" t="s">
        <v>3</v>
      </c>
      <c r="AG359">
        <v>0.121</v>
      </c>
      <c r="AH359">
        <v>2</v>
      </c>
      <c r="AI359">
        <v>39613088</v>
      </c>
      <c r="AJ359">
        <v>377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ROW(Source!A152)</f>
        <v>152</v>
      </c>
      <c r="B360">
        <v>39613104</v>
      </c>
      <c r="C360">
        <v>39613079</v>
      </c>
      <c r="D360">
        <v>36804596</v>
      </c>
      <c r="E360">
        <v>1</v>
      </c>
      <c r="F360">
        <v>1</v>
      </c>
      <c r="G360">
        <v>1</v>
      </c>
      <c r="H360">
        <v>3</v>
      </c>
      <c r="I360" t="s">
        <v>642</v>
      </c>
      <c r="J360" t="s">
        <v>643</v>
      </c>
      <c r="K360" t="s">
        <v>644</v>
      </c>
      <c r="L360">
        <v>1348</v>
      </c>
      <c r="N360">
        <v>1009</v>
      </c>
      <c r="O360" t="s">
        <v>104</v>
      </c>
      <c r="P360" t="s">
        <v>104</v>
      </c>
      <c r="Q360">
        <v>1000</v>
      </c>
      <c r="X360">
        <v>1.0300000000000001E-3</v>
      </c>
      <c r="Y360">
        <v>22558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 t="s">
        <v>3</v>
      </c>
      <c r="AG360">
        <v>1.0300000000000001E-3</v>
      </c>
      <c r="AH360">
        <v>2</v>
      </c>
      <c r="AI360">
        <v>39613089</v>
      </c>
      <c r="AJ360">
        <v>378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ROW(Source!A152)</f>
        <v>152</v>
      </c>
      <c r="B361">
        <v>39613105</v>
      </c>
      <c r="C361">
        <v>39613079</v>
      </c>
      <c r="D361">
        <v>36806524</v>
      </c>
      <c r="E361">
        <v>1</v>
      </c>
      <c r="F361">
        <v>1</v>
      </c>
      <c r="G361">
        <v>1</v>
      </c>
      <c r="H361">
        <v>3</v>
      </c>
      <c r="I361" t="s">
        <v>645</v>
      </c>
      <c r="J361" t="s">
        <v>646</v>
      </c>
      <c r="K361" t="s">
        <v>647</v>
      </c>
      <c r="L361">
        <v>1346</v>
      </c>
      <c r="N361">
        <v>1009</v>
      </c>
      <c r="O361" t="s">
        <v>584</v>
      </c>
      <c r="P361" t="s">
        <v>584</v>
      </c>
      <c r="Q361">
        <v>1</v>
      </c>
      <c r="X361">
        <v>6.3E-3</v>
      </c>
      <c r="Y361">
        <v>2.15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0</v>
      </c>
      <c r="AF361" t="s">
        <v>3</v>
      </c>
      <c r="AG361">
        <v>6.3E-3</v>
      </c>
      <c r="AH361">
        <v>2</v>
      </c>
      <c r="AI361">
        <v>39613090</v>
      </c>
      <c r="AJ361">
        <v>379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ROW(Source!A152)</f>
        <v>152</v>
      </c>
      <c r="B362">
        <v>39613106</v>
      </c>
      <c r="C362">
        <v>39613079</v>
      </c>
      <c r="D362">
        <v>36796193</v>
      </c>
      <c r="E362">
        <v>17</v>
      </c>
      <c r="F362">
        <v>1</v>
      </c>
      <c r="G362">
        <v>1</v>
      </c>
      <c r="H362">
        <v>3</v>
      </c>
      <c r="I362" t="s">
        <v>704</v>
      </c>
      <c r="J362" t="s">
        <v>3</v>
      </c>
      <c r="K362" t="s">
        <v>705</v>
      </c>
      <c r="L362">
        <v>1346</v>
      </c>
      <c r="N362">
        <v>1009</v>
      </c>
      <c r="O362" t="s">
        <v>584</v>
      </c>
      <c r="P362" t="s">
        <v>584</v>
      </c>
      <c r="Q362">
        <v>1</v>
      </c>
      <c r="X362">
        <v>0.66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 t="s">
        <v>3</v>
      </c>
      <c r="AG362">
        <v>0.66</v>
      </c>
      <c r="AH362">
        <v>3</v>
      </c>
      <c r="AI362">
        <v>-1</v>
      </c>
      <c r="AJ362" t="s">
        <v>3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ROW(Source!A152)</f>
        <v>152</v>
      </c>
      <c r="B363">
        <v>39613107</v>
      </c>
      <c r="C363">
        <v>39613079</v>
      </c>
      <c r="D363">
        <v>36836995</v>
      </c>
      <c r="E363">
        <v>1</v>
      </c>
      <c r="F363">
        <v>1</v>
      </c>
      <c r="G363">
        <v>1</v>
      </c>
      <c r="H363">
        <v>3</v>
      </c>
      <c r="I363" t="s">
        <v>648</v>
      </c>
      <c r="J363" t="s">
        <v>649</v>
      </c>
      <c r="K363" t="s">
        <v>650</v>
      </c>
      <c r="L363">
        <v>1346</v>
      </c>
      <c r="N363">
        <v>1009</v>
      </c>
      <c r="O363" t="s">
        <v>584</v>
      </c>
      <c r="P363" t="s">
        <v>584</v>
      </c>
      <c r="Q363">
        <v>1</v>
      </c>
      <c r="X363">
        <v>0.23</v>
      </c>
      <c r="Y363">
        <v>28.93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3</v>
      </c>
      <c r="AG363">
        <v>0.23</v>
      </c>
      <c r="AH363">
        <v>2</v>
      </c>
      <c r="AI363">
        <v>39613091</v>
      </c>
      <c r="AJ363">
        <v>380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ROW(Source!A152)</f>
        <v>152</v>
      </c>
      <c r="B364">
        <v>39613108</v>
      </c>
      <c r="C364">
        <v>39613079</v>
      </c>
      <c r="D364">
        <v>36797390</v>
      </c>
      <c r="E364">
        <v>17</v>
      </c>
      <c r="F364">
        <v>1</v>
      </c>
      <c r="G364">
        <v>1</v>
      </c>
      <c r="H364">
        <v>3</v>
      </c>
      <c r="I364" t="s">
        <v>706</v>
      </c>
      <c r="J364" t="s">
        <v>3</v>
      </c>
      <c r="K364" t="s">
        <v>707</v>
      </c>
      <c r="L364">
        <v>1354</v>
      </c>
      <c r="N364">
        <v>1010</v>
      </c>
      <c r="O364" t="s">
        <v>99</v>
      </c>
      <c r="P364" t="s">
        <v>99</v>
      </c>
      <c r="Q364">
        <v>1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1</v>
      </c>
      <c r="AD364">
        <v>0</v>
      </c>
      <c r="AE364">
        <v>0</v>
      </c>
      <c r="AF364" t="s">
        <v>3</v>
      </c>
      <c r="AG364">
        <v>0</v>
      </c>
      <c r="AH364">
        <v>3</v>
      </c>
      <c r="AI364">
        <v>-1</v>
      </c>
      <c r="AJ364" t="s">
        <v>3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ROW(Source!A152)</f>
        <v>152</v>
      </c>
      <c r="B365">
        <v>39613109</v>
      </c>
      <c r="C365">
        <v>39613079</v>
      </c>
      <c r="D365">
        <v>36797622</v>
      </c>
      <c r="E365">
        <v>17</v>
      </c>
      <c r="F365">
        <v>1</v>
      </c>
      <c r="G365">
        <v>1</v>
      </c>
      <c r="H365">
        <v>3</v>
      </c>
      <c r="I365" t="s">
        <v>708</v>
      </c>
      <c r="J365" t="s">
        <v>3</v>
      </c>
      <c r="K365" t="s">
        <v>709</v>
      </c>
      <c r="L365">
        <v>1346</v>
      </c>
      <c r="N365">
        <v>1009</v>
      </c>
      <c r="O365" t="s">
        <v>584</v>
      </c>
      <c r="P365" t="s">
        <v>584</v>
      </c>
      <c r="Q365">
        <v>1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1</v>
      </c>
      <c r="AD365">
        <v>0</v>
      </c>
      <c r="AE365">
        <v>0</v>
      </c>
      <c r="AF365" t="s">
        <v>3</v>
      </c>
      <c r="AG365">
        <v>0</v>
      </c>
      <c r="AH365">
        <v>3</v>
      </c>
      <c r="AI365">
        <v>-1</v>
      </c>
      <c r="AJ365" t="s">
        <v>3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ROW(Source!A152)</f>
        <v>152</v>
      </c>
      <c r="B366">
        <v>39613110</v>
      </c>
      <c r="C366">
        <v>39613079</v>
      </c>
      <c r="D366">
        <v>36797405</v>
      </c>
      <c r="E366">
        <v>17</v>
      </c>
      <c r="F366">
        <v>1</v>
      </c>
      <c r="G366">
        <v>1</v>
      </c>
      <c r="H366">
        <v>3</v>
      </c>
      <c r="I366" t="s">
        <v>204</v>
      </c>
      <c r="J366" t="s">
        <v>3</v>
      </c>
      <c r="K366" t="s">
        <v>205</v>
      </c>
      <c r="L366">
        <v>1301</v>
      </c>
      <c r="N366">
        <v>1003</v>
      </c>
      <c r="O366" t="s">
        <v>92</v>
      </c>
      <c r="P366" t="s">
        <v>92</v>
      </c>
      <c r="Q366">
        <v>1</v>
      </c>
      <c r="X366">
        <v>93.7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 t="s">
        <v>3</v>
      </c>
      <c r="AG366">
        <v>93.7</v>
      </c>
      <c r="AH366">
        <v>2</v>
      </c>
      <c r="AI366">
        <v>39613092</v>
      </c>
      <c r="AJ366">
        <v>382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ROW(Source!A152)</f>
        <v>152</v>
      </c>
      <c r="B367">
        <v>39613111</v>
      </c>
      <c r="C367">
        <v>39613079</v>
      </c>
      <c r="D367">
        <v>39169937</v>
      </c>
      <c r="E367">
        <v>17</v>
      </c>
      <c r="F367">
        <v>1</v>
      </c>
      <c r="G367">
        <v>1</v>
      </c>
      <c r="H367">
        <v>3</v>
      </c>
      <c r="I367" t="s">
        <v>710</v>
      </c>
      <c r="J367" t="s">
        <v>3</v>
      </c>
      <c r="K367" t="s">
        <v>711</v>
      </c>
      <c r="L367">
        <v>1354</v>
      </c>
      <c r="N367">
        <v>1010</v>
      </c>
      <c r="O367" t="s">
        <v>99</v>
      </c>
      <c r="P367" t="s">
        <v>99</v>
      </c>
      <c r="Q367">
        <v>1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1</v>
      </c>
      <c r="AD367">
        <v>0</v>
      </c>
      <c r="AE367">
        <v>0</v>
      </c>
      <c r="AF367" t="s">
        <v>3</v>
      </c>
      <c r="AG367">
        <v>0</v>
      </c>
      <c r="AH367">
        <v>3</v>
      </c>
      <c r="AI367">
        <v>-1</v>
      </c>
      <c r="AJ367" t="s">
        <v>3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ROW(Source!A153)</f>
        <v>153</v>
      </c>
      <c r="B368">
        <v>39613095</v>
      </c>
      <c r="C368">
        <v>39613079</v>
      </c>
      <c r="D368">
        <v>37080781</v>
      </c>
      <c r="E368">
        <v>1</v>
      </c>
      <c r="F368">
        <v>1</v>
      </c>
      <c r="G368">
        <v>1</v>
      </c>
      <c r="H368">
        <v>1</v>
      </c>
      <c r="I368" t="s">
        <v>597</v>
      </c>
      <c r="J368" t="s">
        <v>3</v>
      </c>
      <c r="K368" t="s">
        <v>598</v>
      </c>
      <c r="L368">
        <v>1191</v>
      </c>
      <c r="N368">
        <v>1013</v>
      </c>
      <c r="O368" t="s">
        <v>474</v>
      </c>
      <c r="P368" t="s">
        <v>474</v>
      </c>
      <c r="Q368">
        <v>1</v>
      </c>
      <c r="X368">
        <v>162.4</v>
      </c>
      <c r="Y368">
        <v>0</v>
      </c>
      <c r="Z368">
        <v>0</v>
      </c>
      <c r="AA368">
        <v>0</v>
      </c>
      <c r="AB368">
        <v>9.92</v>
      </c>
      <c r="AC368">
        <v>0</v>
      </c>
      <c r="AD368">
        <v>1</v>
      </c>
      <c r="AE368">
        <v>1</v>
      </c>
      <c r="AF368" t="s">
        <v>18</v>
      </c>
      <c r="AG368">
        <v>186.76</v>
      </c>
      <c r="AH368">
        <v>2</v>
      </c>
      <c r="AI368">
        <v>39613080</v>
      </c>
      <c r="AJ368">
        <v>384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ROW(Source!A153)</f>
        <v>153</v>
      </c>
      <c r="B369">
        <v>39613096</v>
      </c>
      <c r="C369">
        <v>39613079</v>
      </c>
      <c r="D369">
        <v>37064876</v>
      </c>
      <c r="E369">
        <v>1</v>
      </c>
      <c r="F369">
        <v>1</v>
      </c>
      <c r="G369">
        <v>1</v>
      </c>
      <c r="H369">
        <v>1</v>
      </c>
      <c r="I369" t="s">
        <v>479</v>
      </c>
      <c r="J369" t="s">
        <v>3</v>
      </c>
      <c r="K369" t="s">
        <v>480</v>
      </c>
      <c r="L369">
        <v>1191</v>
      </c>
      <c r="N369">
        <v>1013</v>
      </c>
      <c r="O369" t="s">
        <v>474</v>
      </c>
      <c r="P369" t="s">
        <v>474</v>
      </c>
      <c r="Q369">
        <v>1</v>
      </c>
      <c r="X369">
        <v>6.21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2</v>
      </c>
      <c r="AF369" t="s">
        <v>17</v>
      </c>
      <c r="AG369">
        <v>7.7625000000000002</v>
      </c>
      <c r="AH369">
        <v>2</v>
      </c>
      <c r="AI369">
        <v>39613081</v>
      </c>
      <c r="AJ369">
        <v>385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ROW(Source!A153)</f>
        <v>153</v>
      </c>
      <c r="B370">
        <v>39613097</v>
      </c>
      <c r="C370">
        <v>39613079</v>
      </c>
      <c r="D370">
        <v>36882057</v>
      </c>
      <c r="E370">
        <v>1</v>
      </c>
      <c r="F370">
        <v>1</v>
      </c>
      <c r="G370">
        <v>1</v>
      </c>
      <c r="H370">
        <v>2</v>
      </c>
      <c r="I370" t="s">
        <v>633</v>
      </c>
      <c r="J370" t="s">
        <v>634</v>
      </c>
      <c r="K370" t="s">
        <v>635</v>
      </c>
      <c r="L370">
        <v>1368</v>
      </c>
      <c r="N370">
        <v>1011</v>
      </c>
      <c r="O370" t="s">
        <v>484</v>
      </c>
      <c r="P370" t="s">
        <v>484</v>
      </c>
      <c r="Q370">
        <v>1</v>
      </c>
      <c r="X370">
        <v>0.06</v>
      </c>
      <c r="Y370">
        <v>0</v>
      </c>
      <c r="Z370">
        <v>86.4</v>
      </c>
      <c r="AA370">
        <v>13.5</v>
      </c>
      <c r="AB370">
        <v>0</v>
      </c>
      <c r="AC370">
        <v>0</v>
      </c>
      <c r="AD370">
        <v>1</v>
      </c>
      <c r="AE370">
        <v>0</v>
      </c>
      <c r="AF370" t="s">
        <v>17</v>
      </c>
      <c r="AG370">
        <v>7.4999999999999997E-2</v>
      </c>
      <c r="AH370">
        <v>2</v>
      </c>
      <c r="AI370">
        <v>39613082</v>
      </c>
      <c r="AJ370">
        <v>386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ROW(Source!A153)</f>
        <v>153</v>
      </c>
      <c r="B371">
        <v>39613098</v>
      </c>
      <c r="C371">
        <v>39613079</v>
      </c>
      <c r="D371">
        <v>36882159</v>
      </c>
      <c r="E371">
        <v>1</v>
      </c>
      <c r="F371">
        <v>1</v>
      </c>
      <c r="G371">
        <v>1</v>
      </c>
      <c r="H371">
        <v>2</v>
      </c>
      <c r="I371" t="s">
        <v>509</v>
      </c>
      <c r="J371" t="s">
        <v>510</v>
      </c>
      <c r="K371" t="s">
        <v>511</v>
      </c>
      <c r="L371">
        <v>1368</v>
      </c>
      <c r="N371">
        <v>1011</v>
      </c>
      <c r="O371" t="s">
        <v>484</v>
      </c>
      <c r="P371" t="s">
        <v>484</v>
      </c>
      <c r="Q371">
        <v>1</v>
      </c>
      <c r="X371">
        <v>0.04</v>
      </c>
      <c r="Y371">
        <v>0</v>
      </c>
      <c r="Z371">
        <v>111.99</v>
      </c>
      <c r="AA371">
        <v>13.5</v>
      </c>
      <c r="AB371">
        <v>0</v>
      </c>
      <c r="AC371">
        <v>0</v>
      </c>
      <c r="AD371">
        <v>1</v>
      </c>
      <c r="AE371">
        <v>0</v>
      </c>
      <c r="AF371" t="s">
        <v>17</v>
      </c>
      <c r="AG371">
        <v>0.05</v>
      </c>
      <c r="AH371">
        <v>2</v>
      </c>
      <c r="AI371">
        <v>39613083</v>
      </c>
      <c r="AJ371">
        <v>387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ROW(Source!A153)</f>
        <v>153</v>
      </c>
      <c r="B372">
        <v>39613099</v>
      </c>
      <c r="C372">
        <v>39613079</v>
      </c>
      <c r="D372">
        <v>36883554</v>
      </c>
      <c r="E372">
        <v>1</v>
      </c>
      <c r="F372">
        <v>1</v>
      </c>
      <c r="G372">
        <v>1</v>
      </c>
      <c r="H372">
        <v>2</v>
      </c>
      <c r="I372" t="s">
        <v>504</v>
      </c>
      <c r="J372" t="s">
        <v>505</v>
      </c>
      <c r="K372" t="s">
        <v>506</v>
      </c>
      <c r="L372">
        <v>1368</v>
      </c>
      <c r="N372">
        <v>1011</v>
      </c>
      <c r="O372" t="s">
        <v>484</v>
      </c>
      <c r="P372" t="s">
        <v>484</v>
      </c>
      <c r="Q372">
        <v>1</v>
      </c>
      <c r="X372">
        <v>0.31</v>
      </c>
      <c r="Y372">
        <v>0</v>
      </c>
      <c r="Z372">
        <v>65.709999999999994</v>
      </c>
      <c r="AA372">
        <v>11.6</v>
      </c>
      <c r="AB372">
        <v>0</v>
      </c>
      <c r="AC372">
        <v>0</v>
      </c>
      <c r="AD372">
        <v>1</v>
      </c>
      <c r="AE372">
        <v>0</v>
      </c>
      <c r="AF372" t="s">
        <v>17</v>
      </c>
      <c r="AG372">
        <v>0.38750000000000001</v>
      </c>
      <c r="AH372">
        <v>2</v>
      </c>
      <c r="AI372">
        <v>39613084</v>
      </c>
      <c r="AJ372">
        <v>388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ROW(Source!A153)</f>
        <v>153</v>
      </c>
      <c r="B373">
        <v>39613100</v>
      </c>
      <c r="C373">
        <v>39613079</v>
      </c>
      <c r="D373">
        <v>36883772</v>
      </c>
      <c r="E373">
        <v>1</v>
      </c>
      <c r="F373">
        <v>1</v>
      </c>
      <c r="G373">
        <v>1</v>
      </c>
      <c r="H373">
        <v>2</v>
      </c>
      <c r="I373" t="s">
        <v>619</v>
      </c>
      <c r="J373" t="s">
        <v>620</v>
      </c>
      <c r="K373" t="s">
        <v>621</v>
      </c>
      <c r="L373">
        <v>1368</v>
      </c>
      <c r="N373">
        <v>1011</v>
      </c>
      <c r="O373" t="s">
        <v>484</v>
      </c>
      <c r="P373" t="s">
        <v>484</v>
      </c>
      <c r="Q373">
        <v>1</v>
      </c>
      <c r="X373">
        <v>5.8</v>
      </c>
      <c r="Y373">
        <v>0</v>
      </c>
      <c r="Z373">
        <v>100.1</v>
      </c>
      <c r="AA373">
        <v>13.5</v>
      </c>
      <c r="AB373">
        <v>0</v>
      </c>
      <c r="AC373">
        <v>0</v>
      </c>
      <c r="AD373">
        <v>1</v>
      </c>
      <c r="AE373">
        <v>0</v>
      </c>
      <c r="AF373" t="s">
        <v>17</v>
      </c>
      <c r="AG373">
        <v>7.25</v>
      </c>
      <c r="AH373">
        <v>2</v>
      </c>
      <c r="AI373">
        <v>39613085</v>
      </c>
      <c r="AJ373">
        <v>389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ROW(Source!A153)</f>
        <v>153</v>
      </c>
      <c r="B374">
        <v>39613101</v>
      </c>
      <c r="C374">
        <v>39613079</v>
      </c>
      <c r="D374">
        <v>36800611</v>
      </c>
      <c r="E374">
        <v>1</v>
      </c>
      <c r="F374">
        <v>1</v>
      </c>
      <c r="G374">
        <v>1</v>
      </c>
      <c r="H374">
        <v>3</v>
      </c>
      <c r="I374" t="s">
        <v>636</v>
      </c>
      <c r="J374" t="s">
        <v>637</v>
      </c>
      <c r="K374" t="s">
        <v>638</v>
      </c>
      <c r="L374">
        <v>1346</v>
      </c>
      <c r="N374">
        <v>1009</v>
      </c>
      <c r="O374" t="s">
        <v>584</v>
      </c>
      <c r="P374" t="s">
        <v>584</v>
      </c>
      <c r="Q374">
        <v>1</v>
      </c>
      <c r="X374">
        <v>0.28999999999999998</v>
      </c>
      <c r="Y374">
        <v>11.8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3</v>
      </c>
      <c r="AG374">
        <v>0.28999999999999998</v>
      </c>
      <c r="AH374">
        <v>2</v>
      </c>
      <c r="AI374">
        <v>39613086</v>
      </c>
      <c r="AJ374">
        <v>390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ROW(Source!A153)</f>
        <v>153</v>
      </c>
      <c r="B375">
        <v>39613102</v>
      </c>
      <c r="C375">
        <v>39613079</v>
      </c>
      <c r="D375">
        <v>36801792</v>
      </c>
      <c r="E375">
        <v>1</v>
      </c>
      <c r="F375">
        <v>1</v>
      </c>
      <c r="G375">
        <v>1</v>
      </c>
      <c r="H375">
        <v>3</v>
      </c>
      <c r="I375" t="s">
        <v>549</v>
      </c>
      <c r="J375" t="s">
        <v>550</v>
      </c>
      <c r="K375" t="s">
        <v>551</v>
      </c>
      <c r="L375">
        <v>1339</v>
      </c>
      <c r="N375">
        <v>1007</v>
      </c>
      <c r="O375" t="s">
        <v>28</v>
      </c>
      <c r="P375" t="s">
        <v>28</v>
      </c>
      <c r="Q375">
        <v>1</v>
      </c>
      <c r="X375">
        <v>1.88</v>
      </c>
      <c r="Y375">
        <v>2.44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3</v>
      </c>
      <c r="AG375">
        <v>1.88</v>
      </c>
      <c r="AH375">
        <v>2</v>
      </c>
      <c r="AI375">
        <v>39613087</v>
      </c>
      <c r="AJ375">
        <v>391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ROW(Source!A153)</f>
        <v>153</v>
      </c>
      <c r="B376">
        <v>39613103</v>
      </c>
      <c r="C376">
        <v>39613079</v>
      </c>
      <c r="D376">
        <v>36802293</v>
      </c>
      <c r="E376">
        <v>1</v>
      </c>
      <c r="F376">
        <v>1</v>
      </c>
      <c r="G376">
        <v>1</v>
      </c>
      <c r="H376">
        <v>3</v>
      </c>
      <c r="I376" t="s">
        <v>639</v>
      </c>
      <c r="J376" t="s">
        <v>640</v>
      </c>
      <c r="K376" t="s">
        <v>641</v>
      </c>
      <c r="L376">
        <v>1356</v>
      </c>
      <c r="N376">
        <v>1010</v>
      </c>
      <c r="O376" t="s">
        <v>128</v>
      </c>
      <c r="P376" t="s">
        <v>128</v>
      </c>
      <c r="Q376">
        <v>1000</v>
      </c>
      <c r="X376">
        <v>0.121</v>
      </c>
      <c r="Y376">
        <v>253.8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3</v>
      </c>
      <c r="AG376">
        <v>0.121</v>
      </c>
      <c r="AH376">
        <v>2</v>
      </c>
      <c r="AI376">
        <v>39613088</v>
      </c>
      <c r="AJ376">
        <v>392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ROW(Source!A153)</f>
        <v>153</v>
      </c>
      <c r="B377">
        <v>39613104</v>
      </c>
      <c r="C377">
        <v>39613079</v>
      </c>
      <c r="D377">
        <v>36804596</v>
      </c>
      <c r="E377">
        <v>1</v>
      </c>
      <c r="F377">
        <v>1</v>
      </c>
      <c r="G377">
        <v>1</v>
      </c>
      <c r="H377">
        <v>3</v>
      </c>
      <c r="I377" t="s">
        <v>642</v>
      </c>
      <c r="J377" t="s">
        <v>643</v>
      </c>
      <c r="K377" t="s">
        <v>644</v>
      </c>
      <c r="L377">
        <v>1348</v>
      </c>
      <c r="N377">
        <v>1009</v>
      </c>
      <c r="O377" t="s">
        <v>104</v>
      </c>
      <c r="P377" t="s">
        <v>104</v>
      </c>
      <c r="Q377">
        <v>1000</v>
      </c>
      <c r="X377">
        <v>1.0300000000000001E-3</v>
      </c>
      <c r="Y377">
        <v>22558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0</v>
      </c>
      <c r="AF377" t="s">
        <v>3</v>
      </c>
      <c r="AG377">
        <v>1.0300000000000001E-3</v>
      </c>
      <c r="AH377">
        <v>2</v>
      </c>
      <c r="AI377">
        <v>39613089</v>
      </c>
      <c r="AJ377">
        <v>393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ROW(Source!A153)</f>
        <v>153</v>
      </c>
      <c r="B378">
        <v>39613105</v>
      </c>
      <c r="C378">
        <v>39613079</v>
      </c>
      <c r="D378">
        <v>36806524</v>
      </c>
      <c r="E378">
        <v>1</v>
      </c>
      <c r="F378">
        <v>1</v>
      </c>
      <c r="G378">
        <v>1</v>
      </c>
      <c r="H378">
        <v>3</v>
      </c>
      <c r="I378" t="s">
        <v>645</v>
      </c>
      <c r="J378" t="s">
        <v>646</v>
      </c>
      <c r="K378" t="s">
        <v>647</v>
      </c>
      <c r="L378">
        <v>1346</v>
      </c>
      <c r="N378">
        <v>1009</v>
      </c>
      <c r="O378" t="s">
        <v>584</v>
      </c>
      <c r="P378" t="s">
        <v>584</v>
      </c>
      <c r="Q378">
        <v>1</v>
      </c>
      <c r="X378">
        <v>6.3E-3</v>
      </c>
      <c r="Y378">
        <v>2.15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0</v>
      </c>
      <c r="AF378" t="s">
        <v>3</v>
      </c>
      <c r="AG378">
        <v>6.3E-3</v>
      </c>
      <c r="AH378">
        <v>2</v>
      </c>
      <c r="AI378">
        <v>39613090</v>
      </c>
      <c r="AJ378">
        <v>394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ROW(Source!A153)</f>
        <v>153</v>
      </c>
      <c r="B379">
        <v>39613106</v>
      </c>
      <c r="C379">
        <v>39613079</v>
      </c>
      <c r="D379">
        <v>36796193</v>
      </c>
      <c r="E379">
        <v>17</v>
      </c>
      <c r="F379">
        <v>1</v>
      </c>
      <c r="G379">
        <v>1</v>
      </c>
      <c r="H379">
        <v>3</v>
      </c>
      <c r="I379" t="s">
        <v>704</v>
      </c>
      <c r="J379" t="s">
        <v>3</v>
      </c>
      <c r="K379" t="s">
        <v>705</v>
      </c>
      <c r="L379">
        <v>1346</v>
      </c>
      <c r="N379">
        <v>1009</v>
      </c>
      <c r="O379" t="s">
        <v>584</v>
      </c>
      <c r="P379" t="s">
        <v>584</v>
      </c>
      <c r="Q379">
        <v>1</v>
      </c>
      <c r="X379">
        <v>0.66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 t="s">
        <v>3</v>
      </c>
      <c r="AG379">
        <v>0.66</v>
      </c>
      <c r="AH379">
        <v>3</v>
      </c>
      <c r="AI379">
        <v>-1</v>
      </c>
      <c r="AJ379" t="s">
        <v>3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ROW(Source!A153)</f>
        <v>153</v>
      </c>
      <c r="B380">
        <v>39613107</v>
      </c>
      <c r="C380">
        <v>39613079</v>
      </c>
      <c r="D380">
        <v>36836995</v>
      </c>
      <c r="E380">
        <v>1</v>
      </c>
      <c r="F380">
        <v>1</v>
      </c>
      <c r="G380">
        <v>1</v>
      </c>
      <c r="H380">
        <v>3</v>
      </c>
      <c r="I380" t="s">
        <v>648</v>
      </c>
      <c r="J380" t="s">
        <v>649</v>
      </c>
      <c r="K380" t="s">
        <v>650</v>
      </c>
      <c r="L380">
        <v>1346</v>
      </c>
      <c r="N380">
        <v>1009</v>
      </c>
      <c r="O380" t="s">
        <v>584</v>
      </c>
      <c r="P380" t="s">
        <v>584</v>
      </c>
      <c r="Q380">
        <v>1</v>
      </c>
      <c r="X380">
        <v>0.23</v>
      </c>
      <c r="Y380">
        <v>28.93</v>
      </c>
      <c r="Z380">
        <v>0</v>
      </c>
      <c r="AA380">
        <v>0</v>
      </c>
      <c r="AB380">
        <v>0</v>
      </c>
      <c r="AC380">
        <v>0</v>
      </c>
      <c r="AD380">
        <v>1</v>
      </c>
      <c r="AE380">
        <v>0</v>
      </c>
      <c r="AF380" t="s">
        <v>3</v>
      </c>
      <c r="AG380">
        <v>0.23</v>
      </c>
      <c r="AH380">
        <v>2</v>
      </c>
      <c r="AI380">
        <v>39613091</v>
      </c>
      <c r="AJ380">
        <v>395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ROW(Source!A153)</f>
        <v>153</v>
      </c>
      <c r="B381">
        <v>39613108</v>
      </c>
      <c r="C381">
        <v>39613079</v>
      </c>
      <c r="D381">
        <v>36797390</v>
      </c>
      <c r="E381">
        <v>17</v>
      </c>
      <c r="F381">
        <v>1</v>
      </c>
      <c r="G381">
        <v>1</v>
      </c>
      <c r="H381">
        <v>3</v>
      </c>
      <c r="I381" t="s">
        <v>706</v>
      </c>
      <c r="J381" t="s">
        <v>3</v>
      </c>
      <c r="K381" t="s">
        <v>707</v>
      </c>
      <c r="L381">
        <v>1354</v>
      </c>
      <c r="N381">
        <v>1010</v>
      </c>
      <c r="O381" t="s">
        <v>99</v>
      </c>
      <c r="P381" t="s">
        <v>99</v>
      </c>
      <c r="Q381">
        <v>1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1</v>
      </c>
      <c r="AD381">
        <v>0</v>
      </c>
      <c r="AE381">
        <v>0</v>
      </c>
      <c r="AF381" t="s">
        <v>3</v>
      </c>
      <c r="AG381">
        <v>0</v>
      </c>
      <c r="AH381">
        <v>3</v>
      </c>
      <c r="AI381">
        <v>-1</v>
      </c>
      <c r="AJ381" t="s">
        <v>3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ROW(Source!A153)</f>
        <v>153</v>
      </c>
      <c r="B382">
        <v>39613109</v>
      </c>
      <c r="C382">
        <v>39613079</v>
      </c>
      <c r="D382">
        <v>36797622</v>
      </c>
      <c r="E382">
        <v>17</v>
      </c>
      <c r="F382">
        <v>1</v>
      </c>
      <c r="G382">
        <v>1</v>
      </c>
      <c r="H382">
        <v>3</v>
      </c>
      <c r="I382" t="s">
        <v>708</v>
      </c>
      <c r="J382" t="s">
        <v>3</v>
      </c>
      <c r="K382" t="s">
        <v>709</v>
      </c>
      <c r="L382">
        <v>1346</v>
      </c>
      <c r="N382">
        <v>1009</v>
      </c>
      <c r="O382" t="s">
        <v>584</v>
      </c>
      <c r="P382" t="s">
        <v>584</v>
      </c>
      <c r="Q382">
        <v>1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1</v>
      </c>
      <c r="AD382">
        <v>0</v>
      </c>
      <c r="AE382">
        <v>0</v>
      </c>
      <c r="AF382" t="s">
        <v>3</v>
      </c>
      <c r="AG382">
        <v>0</v>
      </c>
      <c r="AH382">
        <v>3</v>
      </c>
      <c r="AI382">
        <v>-1</v>
      </c>
      <c r="AJ382" t="s">
        <v>3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ROW(Source!A153)</f>
        <v>153</v>
      </c>
      <c r="B383">
        <v>39613110</v>
      </c>
      <c r="C383">
        <v>39613079</v>
      </c>
      <c r="D383">
        <v>36797405</v>
      </c>
      <c r="E383">
        <v>17</v>
      </c>
      <c r="F383">
        <v>1</v>
      </c>
      <c r="G383">
        <v>1</v>
      </c>
      <c r="H383">
        <v>3</v>
      </c>
      <c r="I383" t="s">
        <v>204</v>
      </c>
      <c r="J383" t="s">
        <v>3</v>
      </c>
      <c r="K383" t="s">
        <v>205</v>
      </c>
      <c r="L383">
        <v>1301</v>
      </c>
      <c r="N383">
        <v>1003</v>
      </c>
      <c r="O383" t="s">
        <v>92</v>
      </c>
      <c r="P383" t="s">
        <v>92</v>
      </c>
      <c r="Q383">
        <v>1</v>
      </c>
      <c r="X383">
        <v>93.7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 t="s">
        <v>3</v>
      </c>
      <c r="AG383">
        <v>93.7</v>
      </c>
      <c r="AH383">
        <v>2</v>
      </c>
      <c r="AI383">
        <v>39613092</v>
      </c>
      <c r="AJ383">
        <v>397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ROW(Source!A153)</f>
        <v>153</v>
      </c>
      <c r="B384">
        <v>39613111</v>
      </c>
      <c r="C384">
        <v>39613079</v>
      </c>
      <c r="D384">
        <v>39169937</v>
      </c>
      <c r="E384">
        <v>17</v>
      </c>
      <c r="F384">
        <v>1</v>
      </c>
      <c r="G384">
        <v>1</v>
      </c>
      <c r="H384">
        <v>3</v>
      </c>
      <c r="I384" t="s">
        <v>710</v>
      </c>
      <c r="J384" t="s">
        <v>3</v>
      </c>
      <c r="K384" t="s">
        <v>711</v>
      </c>
      <c r="L384">
        <v>1354</v>
      </c>
      <c r="N384">
        <v>1010</v>
      </c>
      <c r="O384" t="s">
        <v>99</v>
      </c>
      <c r="P384" t="s">
        <v>99</v>
      </c>
      <c r="Q384">
        <v>1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1</v>
      </c>
      <c r="AD384">
        <v>0</v>
      </c>
      <c r="AE384">
        <v>0</v>
      </c>
      <c r="AF384" t="s">
        <v>3</v>
      </c>
      <c r="AG384">
        <v>0</v>
      </c>
      <c r="AH384">
        <v>3</v>
      </c>
      <c r="AI384">
        <v>-1</v>
      </c>
      <c r="AJ384" t="s">
        <v>3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ROW(Source!A160)</f>
        <v>160</v>
      </c>
      <c r="B385">
        <v>39613122</v>
      </c>
      <c r="C385">
        <v>39613115</v>
      </c>
      <c r="D385">
        <v>37113312</v>
      </c>
      <c r="E385">
        <v>1</v>
      </c>
      <c r="F385">
        <v>1</v>
      </c>
      <c r="G385">
        <v>1</v>
      </c>
      <c r="H385">
        <v>1</v>
      </c>
      <c r="I385" t="s">
        <v>651</v>
      </c>
      <c r="J385" t="s">
        <v>3</v>
      </c>
      <c r="K385" t="s">
        <v>652</v>
      </c>
      <c r="L385">
        <v>1191</v>
      </c>
      <c r="N385">
        <v>1013</v>
      </c>
      <c r="O385" t="s">
        <v>474</v>
      </c>
      <c r="P385" t="s">
        <v>474</v>
      </c>
      <c r="Q385">
        <v>1</v>
      </c>
      <c r="X385">
        <v>5.01</v>
      </c>
      <c r="Y385">
        <v>0</v>
      </c>
      <c r="Z385">
        <v>0</v>
      </c>
      <c r="AA385">
        <v>0</v>
      </c>
      <c r="AB385">
        <v>11.64</v>
      </c>
      <c r="AC385">
        <v>0</v>
      </c>
      <c r="AD385">
        <v>1</v>
      </c>
      <c r="AE385">
        <v>1</v>
      </c>
      <c r="AF385" t="s">
        <v>18</v>
      </c>
      <c r="AG385">
        <v>5.761499999999999</v>
      </c>
      <c r="AH385">
        <v>2</v>
      </c>
      <c r="AI385">
        <v>39613116</v>
      </c>
      <c r="AJ385">
        <v>399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ROW(Source!A160)</f>
        <v>160</v>
      </c>
      <c r="B386">
        <v>39613123</v>
      </c>
      <c r="C386">
        <v>39613115</v>
      </c>
      <c r="D386">
        <v>36883274</v>
      </c>
      <c r="E386">
        <v>1</v>
      </c>
      <c r="F386">
        <v>1</v>
      </c>
      <c r="G386">
        <v>1</v>
      </c>
      <c r="H386">
        <v>2</v>
      </c>
      <c r="I386" t="s">
        <v>653</v>
      </c>
      <c r="J386" t="s">
        <v>654</v>
      </c>
      <c r="K386" t="s">
        <v>655</v>
      </c>
      <c r="L386">
        <v>1368</v>
      </c>
      <c r="N386">
        <v>1011</v>
      </c>
      <c r="O386" t="s">
        <v>484</v>
      </c>
      <c r="P386" t="s">
        <v>484</v>
      </c>
      <c r="Q386">
        <v>1</v>
      </c>
      <c r="X386">
        <v>1.5</v>
      </c>
      <c r="Y386">
        <v>0</v>
      </c>
      <c r="Z386">
        <v>29.67</v>
      </c>
      <c r="AA386">
        <v>0</v>
      </c>
      <c r="AB386">
        <v>0</v>
      </c>
      <c r="AC386">
        <v>0</v>
      </c>
      <c r="AD386">
        <v>1</v>
      </c>
      <c r="AE386">
        <v>0</v>
      </c>
      <c r="AF386" t="s">
        <v>17</v>
      </c>
      <c r="AG386">
        <v>1.875</v>
      </c>
      <c r="AH386">
        <v>2</v>
      </c>
      <c r="AI386">
        <v>39613117</v>
      </c>
      <c r="AJ386">
        <v>400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ROW(Source!A160)</f>
        <v>160</v>
      </c>
      <c r="B387">
        <v>39613124</v>
      </c>
      <c r="C387">
        <v>39613115</v>
      </c>
      <c r="D387">
        <v>36801792</v>
      </c>
      <c r="E387">
        <v>1</v>
      </c>
      <c r="F387">
        <v>1</v>
      </c>
      <c r="G387">
        <v>1</v>
      </c>
      <c r="H387">
        <v>3</v>
      </c>
      <c r="I387" t="s">
        <v>549</v>
      </c>
      <c r="J387" t="s">
        <v>550</v>
      </c>
      <c r="K387" t="s">
        <v>551</v>
      </c>
      <c r="L387">
        <v>1339</v>
      </c>
      <c r="N387">
        <v>1007</v>
      </c>
      <c r="O387" t="s">
        <v>28</v>
      </c>
      <c r="P387" t="s">
        <v>28</v>
      </c>
      <c r="Q387">
        <v>1</v>
      </c>
      <c r="X387">
        <v>1</v>
      </c>
      <c r="Y387">
        <v>2.44</v>
      </c>
      <c r="Z387">
        <v>0</v>
      </c>
      <c r="AA387">
        <v>0</v>
      </c>
      <c r="AB387">
        <v>0</v>
      </c>
      <c r="AC387">
        <v>0</v>
      </c>
      <c r="AD387">
        <v>1</v>
      </c>
      <c r="AE387">
        <v>0</v>
      </c>
      <c r="AF387" t="s">
        <v>3</v>
      </c>
      <c r="AG387">
        <v>1</v>
      </c>
      <c r="AH387">
        <v>2</v>
      </c>
      <c r="AI387">
        <v>39613118</v>
      </c>
      <c r="AJ387">
        <v>401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ROW(Source!A160)</f>
        <v>160</v>
      </c>
      <c r="B388">
        <v>39613125</v>
      </c>
      <c r="C388">
        <v>39613115</v>
      </c>
      <c r="D388">
        <v>36802469</v>
      </c>
      <c r="E388">
        <v>1</v>
      </c>
      <c r="F388">
        <v>1</v>
      </c>
      <c r="G388">
        <v>1</v>
      </c>
      <c r="H388">
        <v>3</v>
      </c>
      <c r="I388" t="s">
        <v>656</v>
      </c>
      <c r="J388" t="s">
        <v>657</v>
      </c>
      <c r="K388" t="s">
        <v>658</v>
      </c>
      <c r="L388">
        <v>1346</v>
      </c>
      <c r="N388">
        <v>1009</v>
      </c>
      <c r="O388" t="s">
        <v>584</v>
      </c>
      <c r="P388" t="s">
        <v>584</v>
      </c>
      <c r="Q388">
        <v>1</v>
      </c>
      <c r="X388">
        <v>0.02</v>
      </c>
      <c r="Y388">
        <v>37.29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0</v>
      </c>
      <c r="AF388" t="s">
        <v>3</v>
      </c>
      <c r="AG388">
        <v>0.02</v>
      </c>
      <c r="AH388">
        <v>2</v>
      </c>
      <c r="AI388">
        <v>39613119</v>
      </c>
      <c r="AJ388">
        <v>402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ROW(Source!A160)</f>
        <v>160</v>
      </c>
      <c r="B389">
        <v>39613126</v>
      </c>
      <c r="C389">
        <v>39613115</v>
      </c>
      <c r="D389">
        <v>36838223</v>
      </c>
      <c r="E389">
        <v>1</v>
      </c>
      <c r="F389">
        <v>1</v>
      </c>
      <c r="G389">
        <v>1</v>
      </c>
      <c r="H389">
        <v>3</v>
      </c>
      <c r="I389" t="s">
        <v>659</v>
      </c>
      <c r="J389" t="s">
        <v>660</v>
      </c>
      <c r="K389" t="s">
        <v>661</v>
      </c>
      <c r="L389">
        <v>1348</v>
      </c>
      <c r="N389">
        <v>1009</v>
      </c>
      <c r="O389" t="s">
        <v>104</v>
      </c>
      <c r="P389" t="s">
        <v>104</v>
      </c>
      <c r="Q389">
        <v>1000</v>
      </c>
      <c r="X389">
        <v>5.0000000000000002E-5</v>
      </c>
      <c r="Y389">
        <v>15119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0</v>
      </c>
      <c r="AF389" t="s">
        <v>3</v>
      </c>
      <c r="AG389">
        <v>5.0000000000000002E-5</v>
      </c>
      <c r="AH389">
        <v>2</v>
      </c>
      <c r="AI389">
        <v>39613120</v>
      </c>
      <c r="AJ389">
        <v>403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ROW(Source!A160)</f>
        <v>160</v>
      </c>
      <c r="B390">
        <v>39613127</v>
      </c>
      <c r="C390">
        <v>39613115</v>
      </c>
      <c r="D390">
        <v>36838951</v>
      </c>
      <c r="E390">
        <v>1</v>
      </c>
      <c r="F390">
        <v>1</v>
      </c>
      <c r="G390">
        <v>1</v>
      </c>
      <c r="H390">
        <v>3</v>
      </c>
      <c r="I390" t="s">
        <v>662</v>
      </c>
      <c r="J390" t="s">
        <v>663</v>
      </c>
      <c r="K390" t="s">
        <v>664</v>
      </c>
      <c r="L390">
        <v>1348</v>
      </c>
      <c r="N390">
        <v>1009</v>
      </c>
      <c r="O390" t="s">
        <v>104</v>
      </c>
      <c r="P390" t="s">
        <v>104</v>
      </c>
      <c r="Q390">
        <v>1000</v>
      </c>
      <c r="X390">
        <v>2.0000000000000002E-5</v>
      </c>
      <c r="Y390">
        <v>16950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3</v>
      </c>
      <c r="AG390">
        <v>2.0000000000000002E-5</v>
      </c>
      <c r="AH390">
        <v>2</v>
      </c>
      <c r="AI390">
        <v>39613121</v>
      </c>
      <c r="AJ390">
        <v>404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ROW(Source!A161)</f>
        <v>161</v>
      </c>
      <c r="B391">
        <v>39613122</v>
      </c>
      <c r="C391">
        <v>39613115</v>
      </c>
      <c r="D391">
        <v>37113312</v>
      </c>
      <c r="E391">
        <v>1</v>
      </c>
      <c r="F391">
        <v>1</v>
      </c>
      <c r="G391">
        <v>1</v>
      </c>
      <c r="H391">
        <v>1</v>
      </c>
      <c r="I391" t="s">
        <v>651</v>
      </c>
      <c r="J391" t="s">
        <v>3</v>
      </c>
      <c r="K391" t="s">
        <v>652</v>
      </c>
      <c r="L391">
        <v>1191</v>
      </c>
      <c r="N391">
        <v>1013</v>
      </c>
      <c r="O391" t="s">
        <v>474</v>
      </c>
      <c r="P391" t="s">
        <v>474</v>
      </c>
      <c r="Q391">
        <v>1</v>
      </c>
      <c r="X391">
        <v>5.01</v>
      </c>
      <c r="Y391">
        <v>0</v>
      </c>
      <c r="Z391">
        <v>0</v>
      </c>
      <c r="AA391">
        <v>0</v>
      </c>
      <c r="AB391">
        <v>11.64</v>
      </c>
      <c r="AC391">
        <v>0</v>
      </c>
      <c r="AD391">
        <v>1</v>
      </c>
      <c r="AE391">
        <v>1</v>
      </c>
      <c r="AF391" t="s">
        <v>18</v>
      </c>
      <c r="AG391">
        <v>5.761499999999999</v>
      </c>
      <c r="AH391">
        <v>2</v>
      </c>
      <c r="AI391">
        <v>39613116</v>
      </c>
      <c r="AJ391">
        <v>405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ROW(Source!A161)</f>
        <v>161</v>
      </c>
      <c r="B392">
        <v>39613123</v>
      </c>
      <c r="C392">
        <v>39613115</v>
      </c>
      <c r="D392">
        <v>36883274</v>
      </c>
      <c r="E392">
        <v>1</v>
      </c>
      <c r="F392">
        <v>1</v>
      </c>
      <c r="G392">
        <v>1</v>
      </c>
      <c r="H392">
        <v>2</v>
      </c>
      <c r="I392" t="s">
        <v>653</v>
      </c>
      <c r="J392" t="s">
        <v>654</v>
      </c>
      <c r="K392" t="s">
        <v>655</v>
      </c>
      <c r="L392">
        <v>1368</v>
      </c>
      <c r="N392">
        <v>1011</v>
      </c>
      <c r="O392" t="s">
        <v>484</v>
      </c>
      <c r="P392" t="s">
        <v>484</v>
      </c>
      <c r="Q392">
        <v>1</v>
      </c>
      <c r="X392">
        <v>1.5</v>
      </c>
      <c r="Y392">
        <v>0</v>
      </c>
      <c r="Z392">
        <v>29.67</v>
      </c>
      <c r="AA392">
        <v>0</v>
      </c>
      <c r="AB392">
        <v>0</v>
      </c>
      <c r="AC392">
        <v>0</v>
      </c>
      <c r="AD392">
        <v>1</v>
      </c>
      <c r="AE392">
        <v>0</v>
      </c>
      <c r="AF392" t="s">
        <v>17</v>
      </c>
      <c r="AG392">
        <v>1.875</v>
      </c>
      <c r="AH392">
        <v>2</v>
      </c>
      <c r="AI392">
        <v>39613117</v>
      </c>
      <c r="AJ392">
        <v>406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ROW(Source!A161)</f>
        <v>161</v>
      </c>
      <c r="B393">
        <v>39613124</v>
      </c>
      <c r="C393">
        <v>39613115</v>
      </c>
      <c r="D393">
        <v>36801792</v>
      </c>
      <c r="E393">
        <v>1</v>
      </c>
      <c r="F393">
        <v>1</v>
      </c>
      <c r="G393">
        <v>1</v>
      </c>
      <c r="H393">
        <v>3</v>
      </c>
      <c r="I393" t="s">
        <v>549</v>
      </c>
      <c r="J393" t="s">
        <v>550</v>
      </c>
      <c r="K393" t="s">
        <v>551</v>
      </c>
      <c r="L393">
        <v>1339</v>
      </c>
      <c r="N393">
        <v>1007</v>
      </c>
      <c r="O393" t="s">
        <v>28</v>
      </c>
      <c r="P393" t="s">
        <v>28</v>
      </c>
      <c r="Q393">
        <v>1</v>
      </c>
      <c r="X393">
        <v>1</v>
      </c>
      <c r="Y393">
        <v>2.44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0</v>
      </c>
      <c r="AF393" t="s">
        <v>3</v>
      </c>
      <c r="AG393">
        <v>1</v>
      </c>
      <c r="AH393">
        <v>2</v>
      </c>
      <c r="AI393">
        <v>39613118</v>
      </c>
      <c r="AJ393">
        <v>407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ROW(Source!A161)</f>
        <v>161</v>
      </c>
      <c r="B394">
        <v>39613125</v>
      </c>
      <c r="C394">
        <v>39613115</v>
      </c>
      <c r="D394">
        <v>36802469</v>
      </c>
      <c r="E394">
        <v>1</v>
      </c>
      <c r="F394">
        <v>1</v>
      </c>
      <c r="G394">
        <v>1</v>
      </c>
      <c r="H394">
        <v>3</v>
      </c>
      <c r="I394" t="s">
        <v>656</v>
      </c>
      <c r="J394" t="s">
        <v>657</v>
      </c>
      <c r="K394" t="s">
        <v>658</v>
      </c>
      <c r="L394">
        <v>1346</v>
      </c>
      <c r="N394">
        <v>1009</v>
      </c>
      <c r="O394" t="s">
        <v>584</v>
      </c>
      <c r="P394" t="s">
        <v>584</v>
      </c>
      <c r="Q394">
        <v>1</v>
      </c>
      <c r="X394">
        <v>0.02</v>
      </c>
      <c r="Y394">
        <v>37.29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0</v>
      </c>
      <c r="AF394" t="s">
        <v>3</v>
      </c>
      <c r="AG394">
        <v>0.02</v>
      </c>
      <c r="AH394">
        <v>2</v>
      </c>
      <c r="AI394">
        <v>39613119</v>
      </c>
      <c r="AJ394">
        <v>408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ROW(Source!A161)</f>
        <v>161</v>
      </c>
      <c r="B395">
        <v>39613126</v>
      </c>
      <c r="C395">
        <v>39613115</v>
      </c>
      <c r="D395">
        <v>36838223</v>
      </c>
      <c r="E395">
        <v>1</v>
      </c>
      <c r="F395">
        <v>1</v>
      </c>
      <c r="G395">
        <v>1</v>
      </c>
      <c r="H395">
        <v>3</v>
      </c>
      <c r="I395" t="s">
        <v>659</v>
      </c>
      <c r="J395" t="s">
        <v>660</v>
      </c>
      <c r="K395" t="s">
        <v>661</v>
      </c>
      <c r="L395">
        <v>1348</v>
      </c>
      <c r="N395">
        <v>1009</v>
      </c>
      <c r="O395" t="s">
        <v>104</v>
      </c>
      <c r="P395" t="s">
        <v>104</v>
      </c>
      <c r="Q395">
        <v>1000</v>
      </c>
      <c r="X395">
        <v>5.0000000000000002E-5</v>
      </c>
      <c r="Y395">
        <v>15119</v>
      </c>
      <c r="Z395">
        <v>0</v>
      </c>
      <c r="AA395">
        <v>0</v>
      </c>
      <c r="AB395">
        <v>0</v>
      </c>
      <c r="AC395">
        <v>0</v>
      </c>
      <c r="AD395">
        <v>1</v>
      </c>
      <c r="AE395">
        <v>0</v>
      </c>
      <c r="AF395" t="s">
        <v>3</v>
      </c>
      <c r="AG395">
        <v>5.0000000000000002E-5</v>
      </c>
      <c r="AH395">
        <v>2</v>
      </c>
      <c r="AI395">
        <v>39613120</v>
      </c>
      <c r="AJ395">
        <v>409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ROW(Source!A161)</f>
        <v>161</v>
      </c>
      <c r="B396">
        <v>39613127</v>
      </c>
      <c r="C396">
        <v>39613115</v>
      </c>
      <c r="D396">
        <v>36838951</v>
      </c>
      <c r="E396">
        <v>1</v>
      </c>
      <c r="F396">
        <v>1</v>
      </c>
      <c r="G396">
        <v>1</v>
      </c>
      <c r="H396">
        <v>3</v>
      </c>
      <c r="I396" t="s">
        <v>662</v>
      </c>
      <c r="J396" t="s">
        <v>663</v>
      </c>
      <c r="K396" t="s">
        <v>664</v>
      </c>
      <c r="L396">
        <v>1348</v>
      </c>
      <c r="N396">
        <v>1009</v>
      </c>
      <c r="O396" t="s">
        <v>104</v>
      </c>
      <c r="P396" t="s">
        <v>104</v>
      </c>
      <c r="Q396">
        <v>1000</v>
      </c>
      <c r="X396">
        <v>2.0000000000000002E-5</v>
      </c>
      <c r="Y396">
        <v>16950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0</v>
      </c>
      <c r="AF396" t="s">
        <v>3</v>
      </c>
      <c r="AG396">
        <v>2.0000000000000002E-5</v>
      </c>
      <c r="AH396">
        <v>2</v>
      </c>
      <c r="AI396">
        <v>39613121</v>
      </c>
      <c r="AJ396">
        <v>410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ROW(Source!A162)</f>
        <v>162</v>
      </c>
      <c r="B397">
        <v>39614301</v>
      </c>
      <c r="C397">
        <v>39614300</v>
      </c>
      <c r="D397">
        <v>37113312</v>
      </c>
      <c r="E397">
        <v>1</v>
      </c>
      <c r="F397">
        <v>1</v>
      </c>
      <c r="G397">
        <v>1</v>
      </c>
      <c r="H397">
        <v>1</v>
      </c>
      <c r="I397" t="s">
        <v>651</v>
      </c>
      <c r="J397" t="s">
        <v>3</v>
      </c>
      <c r="K397" t="s">
        <v>652</v>
      </c>
      <c r="L397">
        <v>1191</v>
      </c>
      <c r="N397">
        <v>1013</v>
      </c>
      <c r="O397" t="s">
        <v>474</v>
      </c>
      <c r="P397" t="s">
        <v>474</v>
      </c>
      <c r="Q397">
        <v>1</v>
      </c>
      <c r="X397">
        <v>5.01</v>
      </c>
      <c r="Y397">
        <v>0</v>
      </c>
      <c r="Z397">
        <v>0</v>
      </c>
      <c r="AA397">
        <v>0</v>
      </c>
      <c r="AB397">
        <v>11.64</v>
      </c>
      <c r="AC397">
        <v>0</v>
      </c>
      <c r="AD397">
        <v>1</v>
      </c>
      <c r="AE397">
        <v>1</v>
      </c>
      <c r="AF397" t="s">
        <v>18</v>
      </c>
      <c r="AG397">
        <v>5.761499999999999</v>
      </c>
      <c r="AH397">
        <v>2</v>
      </c>
      <c r="AI397">
        <v>39614301</v>
      </c>
      <c r="AJ397">
        <v>411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ROW(Source!A162)</f>
        <v>162</v>
      </c>
      <c r="B398">
        <v>39614302</v>
      </c>
      <c r="C398">
        <v>39614300</v>
      </c>
      <c r="D398">
        <v>36883274</v>
      </c>
      <c r="E398">
        <v>1</v>
      </c>
      <c r="F398">
        <v>1</v>
      </c>
      <c r="G398">
        <v>1</v>
      </c>
      <c r="H398">
        <v>2</v>
      </c>
      <c r="I398" t="s">
        <v>653</v>
      </c>
      <c r="J398" t="s">
        <v>654</v>
      </c>
      <c r="K398" t="s">
        <v>655</v>
      </c>
      <c r="L398">
        <v>1368</v>
      </c>
      <c r="N398">
        <v>1011</v>
      </c>
      <c r="O398" t="s">
        <v>484</v>
      </c>
      <c r="P398" t="s">
        <v>484</v>
      </c>
      <c r="Q398">
        <v>1</v>
      </c>
      <c r="X398">
        <v>1.5</v>
      </c>
      <c r="Y398">
        <v>0</v>
      </c>
      <c r="Z398">
        <v>29.67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17</v>
      </c>
      <c r="AG398">
        <v>1.875</v>
      </c>
      <c r="AH398">
        <v>2</v>
      </c>
      <c r="AI398">
        <v>39614302</v>
      </c>
      <c r="AJ398">
        <v>412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ROW(Source!A162)</f>
        <v>162</v>
      </c>
      <c r="B399">
        <v>39614303</v>
      </c>
      <c r="C399">
        <v>39614300</v>
      </c>
      <c r="D399">
        <v>36801792</v>
      </c>
      <c r="E399">
        <v>1</v>
      </c>
      <c r="F399">
        <v>1</v>
      </c>
      <c r="G399">
        <v>1</v>
      </c>
      <c r="H399">
        <v>3</v>
      </c>
      <c r="I399" t="s">
        <v>549</v>
      </c>
      <c r="J399" t="s">
        <v>550</v>
      </c>
      <c r="K399" t="s">
        <v>551</v>
      </c>
      <c r="L399">
        <v>1339</v>
      </c>
      <c r="N399">
        <v>1007</v>
      </c>
      <c r="O399" t="s">
        <v>28</v>
      </c>
      <c r="P399" t="s">
        <v>28</v>
      </c>
      <c r="Q399">
        <v>1</v>
      </c>
      <c r="X399">
        <v>3.8</v>
      </c>
      <c r="Y399">
        <v>2.44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3</v>
      </c>
      <c r="AG399">
        <v>3.8</v>
      </c>
      <c r="AH399">
        <v>2</v>
      </c>
      <c r="AI399">
        <v>39614303</v>
      </c>
      <c r="AJ399">
        <v>413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ROW(Source!A162)</f>
        <v>162</v>
      </c>
      <c r="B400">
        <v>39614304</v>
      </c>
      <c r="C400">
        <v>39614300</v>
      </c>
      <c r="D400">
        <v>36802469</v>
      </c>
      <c r="E400">
        <v>1</v>
      </c>
      <c r="F400">
        <v>1</v>
      </c>
      <c r="G400">
        <v>1</v>
      </c>
      <c r="H400">
        <v>3</v>
      </c>
      <c r="I400" t="s">
        <v>656</v>
      </c>
      <c r="J400" t="s">
        <v>657</v>
      </c>
      <c r="K400" t="s">
        <v>658</v>
      </c>
      <c r="L400">
        <v>1346</v>
      </c>
      <c r="N400">
        <v>1009</v>
      </c>
      <c r="O400" t="s">
        <v>584</v>
      </c>
      <c r="P400" t="s">
        <v>584</v>
      </c>
      <c r="Q400">
        <v>1</v>
      </c>
      <c r="X400">
        <v>0.02</v>
      </c>
      <c r="Y400">
        <v>37.29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3</v>
      </c>
      <c r="AG400">
        <v>0.02</v>
      </c>
      <c r="AH400">
        <v>2</v>
      </c>
      <c r="AI400">
        <v>39614304</v>
      </c>
      <c r="AJ400">
        <v>414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ROW(Source!A162)</f>
        <v>162</v>
      </c>
      <c r="B401">
        <v>39614305</v>
      </c>
      <c r="C401">
        <v>39614300</v>
      </c>
      <c r="D401">
        <v>36838223</v>
      </c>
      <c r="E401">
        <v>1</v>
      </c>
      <c r="F401">
        <v>1</v>
      </c>
      <c r="G401">
        <v>1</v>
      </c>
      <c r="H401">
        <v>3</v>
      </c>
      <c r="I401" t="s">
        <v>659</v>
      </c>
      <c r="J401" t="s">
        <v>660</v>
      </c>
      <c r="K401" t="s">
        <v>661</v>
      </c>
      <c r="L401">
        <v>1348</v>
      </c>
      <c r="N401">
        <v>1009</v>
      </c>
      <c r="O401" t="s">
        <v>104</v>
      </c>
      <c r="P401" t="s">
        <v>104</v>
      </c>
      <c r="Q401">
        <v>1000</v>
      </c>
      <c r="X401">
        <v>5.0000000000000002E-5</v>
      </c>
      <c r="Y401">
        <v>15119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3</v>
      </c>
      <c r="AG401">
        <v>5.0000000000000002E-5</v>
      </c>
      <c r="AH401">
        <v>2</v>
      </c>
      <c r="AI401">
        <v>39614305</v>
      </c>
      <c r="AJ401">
        <v>415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ROW(Source!A162)</f>
        <v>162</v>
      </c>
      <c r="B402">
        <v>39614306</v>
      </c>
      <c r="C402">
        <v>39614300</v>
      </c>
      <c r="D402">
        <v>36838951</v>
      </c>
      <c r="E402">
        <v>1</v>
      </c>
      <c r="F402">
        <v>1</v>
      </c>
      <c r="G402">
        <v>1</v>
      </c>
      <c r="H402">
        <v>3</v>
      </c>
      <c r="I402" t="s">
        <v>662</v>
      </c>
      <c r="J402" t="s">
        <v>663</v>
      </c>
      <c r="K402" t="s">
        <v>664</v>
      </c>
      <c r="L402">
        <v>1348</v>
      </c>
      <c r="N402">
        <v>1009</v>
      </c>
      <c r="O402" t="s">
        <v>104</v>
      </c>
      <c r="P402" t="s">
        <v>104</v>
      </c>
      <c r="Q402">
        <v>1000</v>
      </c>
      <c r="X402">
        <v>2.0000000000000002E-5</v>
      </c>
      <c r="Y402">
        <v>16950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3</v>
      </c>
      <c r="AG402">
        <v>2.0000000000000002E-5</v>
      </c>
      <c r="AH402">
        <v>2</v>
      </c>
      <c r="AI402">
        <v>39614306</v>
      </c>
      <c r="AJ402">
        <v>416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ROW(Source!A163)</f>
        <v>163</v>
      </c>
      <c r="B403">
        <v>39614301</v>
      </c>
      <c r="C403">
        <v>39614300</v>
      </c>
      <c r="D403">
        <v>37113312</v>
      </c>
      <c r="E403">
        <v>1</v>
      </c>
      <c r="F403">
        <v>1</v>
      </c>
      <c r="G403">
        <v>1</v>
      </c>
      <c r="H403">
        <v>1</v>
      </c>
      <c r="I403" t="s">
        <v>651</v>
      </c>
      <c r="J403" t="s">
        <v>3</v>
      </c>
      <c r="K403" t="s">
        <v>652</v>
      </c>
      <c r="L403">
        <v>1191</v>
      </c>
      <c r="N403">
        <v>1013</v>
      </c>
      <c r="O403" t="s">
        <v>474</v>
      </c>
      <c r="P403" t="s">
        <v>474</v>
      </c>
      <c r="Q403">
        <v>1</v>
      </c>
      <c r="X403">
        <v>5.01</v>
      </c>
      <c r="Y403">
        <v>0</v>
      </c>
      <c r="Z403">
        <v>0</v>
      </c>
      <c r="AA403">
        <v>0</v>
      </c>
      <c r="AB403">
        <v>11.64</v>
      </c>
      <c r="AC403">
        <v>0</v>
      </c>
      <c r="AD403">
        <v>1</v>
      </c>
      <c r="AE403">
        <v>1</v>
      </c>
      <c r="AF403" t="s">
        <v>18</v>
      </c>
      <c r="AG403">
        <v>5.761499999999999</v>
      </c>
      <c r="AH403">
        <v>2</v>
      </c>
      <c r="AI403">
        <v>39614301</v>
      </c>
      <c r="AJ403">
        <v>417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ROW(Source!A163)</f>
        <v>163</v>
      </c>
      <c r="B404">
        <v>39614302</v>
      </c>
      <c r="C404">
        <v>39614300</v>
      </c>
      <c r="D404">
        <v>36883274</v>
      </c>
      <c r="E404">
        <v>1</v>
      </c>
      <c r="F404">
        <v>1</v>
      </c>
      <c r="G404">
        <v>1</v>
      </c>
      <c r="H404">
        <v>2</v>
      </c>
      <c r="I404" t="s">
        <v>653</v>
      </c>
      <c r="J404" t="s">
        <v>654</v>
      </c>
      <c r="K404" t="s">
        <v>655</v>
      </c>
      <c r="L404">
        <v>1368</v>
      </c>
      <c r="N404">
        <v>1011</v>
      </c>
      <c r="O404" t="s">
        <v>484</v>
      </c>
      <c r="P404" t="s">
        <v>484</v>
      </c>
      <c r="Q404">
        <v>1</v>
      </c>
      <c r="X404">
        <v>1.5</v>
      </c>
      <c r="Y404">
        <v>0</v>
      </c>
      <c r="Z404">
        <v>29.67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17</v>
      </c>
      <c r="AG404">
        <v>1.875</v>
      </c>
      <c r="AH404">
        <v>2</v>
      </c>
      <c r="AI404">
        <v>39614302</v>
      </c>
      <c r="AJ404">
        <v>418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ROW(Source!A163)</f>
        <v>163</v>
      </c>
      <c r="B405">
        <v>39614303</v>
      </c>
      <c r="C405">
        <v>39614300</v>
      </c>
      <c r="D405">
        <v>36801792</v>
      </c>
      <c r="E405">
        <v>1</v>
      </c>
      <c r="F405">
        <v>1</v>
      </c>
      <c r="G405">
        <v>1</v>
      </c>
      <c r="H405">
        <v>3</v>
      </c>
      <c r="I405" t="s">
        <v>549</v>
      </c>
      <c r="J405" t="s">
        <v>550</v>
      </c>
      <c r="K405" t="s">
        <v>551</v>
      </c>
      <c r="L405">
        <v>1339</v>
      </c>
      <c r="N405">
        <v>1007</v>
      </c>
      <c r="O405" t="s">
        <v>28</v>
      </c>
      <c r="P405" t="s">
        <v>28</v>
      </c>
      <c r="Q405">
        <v>1</v>
      </c>
      <c r="X405">
        <v>3.8</v>
      </c>
      <c r="Y405">
        <v>2.44</v>
      </c>
      <c r="Z405">
        <v>0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3</v>
      </c>
      <c r="AG405">
        <v>3.8</v>
      </c>
      <c r="AH405">
        <v>2</v>
      </c>
      <c r="AI405">
        <v>39614303</v>
      </c>
      <c r="AJ405">
        <v>419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ROW(Source!A163)</f>
        <v>163</v>
      </c>
      <c r="B406">
        <v>39614304</v>
      </c>
      <c r="C406">
        <v>39614300</v>
      </c>
      <c r="D406">
        <v>36802469</v>
      </c>
      <c r="E406">
        <v>1</v>
      </c>
      <c r="F406">
        <v>1</v>
      </c>
      <c r="G406">
        <v>1</v>
      </c>
      <c r="H406">
        <v>3</v>
      </c>
      <c r="I406" t="s">
        <v>656</v>
      </c>
      <c r="J406" t="s">
        <v>657</v>
      </c>
      <c r="K406" t="s">
        <v>658</v>
      </c>
      <c r="L406">
        <v>1346</v>
      </c>
      <c r="N406">
        <v>1009</v>
      </c>
      <c r="O406" t="s">
        <v>584</v>
      </c>
      <c r="P406" t="s">
        <v>584</v>
      </c>
      <c r="Q406">
        <v>1</v>
      </c>
      <c r="X406">
        <v>0.02</v>
      </c>
      <c r="Y406">
        <v>37.29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0</v>
      </c>
      <c r="AF406" t="s">
        <v>3</v>
      </c>
      <c r="AG406">
        <v>0.02</v>
      </c>
      <c r="AH406">
        <v>2</v>
      </c>
      <c r="AI406">
        <v>39614304</v>
      </c>
      <c r="AJ406">
        <v>420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ROW(Source!A163)</f>
        <v>163</v>
      </c>
      <c r="B407">
        <v>39614305</v>
      </c>
      <c r="C407">
        <v>39614300</v>
      </c>
      <c r="D407">
        <v>36838223</v>
      </c>
      <c r="E407">
        <v>1</v>
      </c>
      <c r="F407">
        <v>1</v>
      </c>
      <c r="G407">
        <v>1</v>
      </c>
      <c r="H407">
        <v>3</v>
      </c>
      <c r="I407" t="s">
        <v>659</v>
      </c>
      <c r="J407" t="s">
        <v>660</v>
      </c>
      <c r="K407" t="s">
        <v>661</v>
      </c>
      <c r="L407">
        <v>1348</v>
      </c>
      <c r="N407">
        <v>1009</v>
      </c>
      <c r="O407" t="s">
        <v>104</v>
      </c>
      <c r="P407" t="s">
        <v>104</v>
      </c>
      <c r="Q407">
        <v>1000</v>
      </c>
      <c r="X407">
        <v>5.0000000000000002E-5</v>
      </c>
      <c r="Y407">
        <v>15119</v>
      </c>
      <c r="Z407">
        <v>0</v>
      </c>
      <c r="AA407">
        <v>0</v>
      </c>
      <c r="AB407">
        <v>0</v>
      </c>
      <c r="AC407">
        <v>0</v>
      </c>
      <c r="AD407">
        <v>1</v>
      </c>
      <c r="AE407">
        <v>0</v>
      </c>
      <c r="AF407" t="s">
        <v>3</v>
      </c>
      <c r="AG407">
        <v>5.0000000000000002E-5</v>
      </c>
      <c r="AH407">
        <v>2</v>
      </c>
      <c r="AI407">
        <v>39614305</v>
      </c>
      <c r="AJ407">
        <v>421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ROW(Source!A163)</f>
        <v>163</v>
      </c>
      <c r="B408">
        <v>39614306</v>
      </c>
      <c r="C408">
        <v>39614300</v>
      </c>
      <c r="D408">
        <v>36838951</v>
      </c>
      <c r="E408">
        <v>1</v>
      </c>
      <c r="F408">
        <v>1</v>
      </c>
      <c r="G408">
        <v>1</v>
      </c>
      <c r="H408">
        <v>3</v>
      </c>
      <c r="I408" t="s">
        <v>662</v>
      </c>
      <c r="J408" t="s">
        <v>663</v>
      </c>
      <c r="K408" t="s">
        <v>664</v>
      </c>
      <c r="L408">
        <v>1348</v>
      </c>
      <c r="N408">
        <v>1009</v>
      </c>
      <c r="O408" t="s">
        <v>104</v>
      </c>
      <c r="P408" t="s">
        <v>104</v>
      </c>
      <c r="Q408">
        <v>1000</v>
      </c>
      <c r="X408">
        <v>2.0000000000000002E-5</v>
      </c>
      <c r="Y408">
        <v>16950</v>
      </c>
      <c r="Z408">
        <v>0</v>
      </c>
      <c r="AA408">
        <v>0</v>
      </c>
      <c r="AB408">
        <v>0</v>
      </c>
      <c r="AC408">
        <v>0</v>
      </c>
      <c r="AD408">
        <v>1</v>
      </c>
      <c r="AE408">
        <v>0</v>
      </c>
      <c r="AF408" t="s">
        <v>3</v>
      </c>
      <c r="AG408">
        <v>2.0000000000000002E-5</v>
      </c>
      <c r="AH408">
        <v>2</v>
      </c>
      <c r="AI408">
        <v>39614306</v>
      </c>
      <c r="AJ408">
        <v>422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ROW(Source!A164)</f>
        <v>164</v>
      </c>
      <c r="B409">
        <v>39613144</v>
      </c>
      <c r="C409">
        <v>39613128</v>
      </c>
      <c r="D409">
        <v>37070202</v>
      </c>
      <c r="E409">
        <v>1</v>
      </c>
      <c r="F409">
        <v>1</v>
      </c>
      <c r="G409">
        <v>1</v>
      </c>
      <c r="H409">
        <v>1</v>
      </c>
      <c r="I409" t="s">
        <v>665</v>
      </c>
      <c r="J409" t="s">
        <v>3</v>
      </c>
      <c r="K409" t="s">
        <v>666</v>
      </c>
      <c r="L409">
        <v>1191</v>
      </c>
      <c r="N409">
        <v>1013</v>
      </c>
      <c r="O409" t="s">
        <v>474</v>
      </c>
      <c r="P409" t="s">
        <v>474</v>
      </c>
      <c r="Q409">
        <v>1</v>
      </c>
      <c r="X409">
        <v>145</v>
      </c>
      <c r="Y409">
        <v>0</v>
      </c>
      <c r="Z409">
        <v>0</v>
      </c>
      <c r="AA409">
        <v>0</v>
      </c>
      <c r="AB409">
        <v>9.51</v>
      </c>
      <c r="AC409">
        <v>0</v>
      </c>
      <c r="AD409">
        <v>1</v>
      </c>
      <c r="AE409">
        <v>1</v>
      </c>
      <c r="AF409" t="s">
        <v>18</v>
      </c>
      <c r="AG409">
        <v>166.75</v>
      </c>
      <c r="AH409">
        <v>2</v>
      </c>
      <c r="AI409">
        <v>39613129</v>
      </c>
      <c r="AJ409">
        <v>423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ROW(Source!A164)</f>
        <v>164</v>
      </c>
      <c r="B410">
        <v>39613145</v>
      </c>
      <c r="C410">
        <v>39613128</v>
      </c>
      <c r="D410">
        <v>37064876</v>
      </c>
      <c r="E410">
        <v>1</v>
      </c>
      <c r="F410">
        <v>1</v>
      </c>
      <c r="G410">
        <v>1</v>
      </c>
      <c r="H410">
        <v>1</v>
      </c>
      <c r="I410" t="s">
        <v>479</v>
      </c>
      <c r="J410" t="s">
        <v>3</v>
      </c>
      <c r="K410" t="s">
        <v>480</v>
      </c>
      <c r="L410">
        <v>1191</v>
      </c>
      <c r="N410">
        <v>1013</v>
      </c>
      <c r="O410" t="s">
        <v>474</v>
      </c>
      <c r="P410" t="s">
        <v>474</v>
      </c>
      <c r="Q410">
        <v>1</v>
      </c>
      <c r="X410">
        <v>14.91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1</v>
      </c>
      <c r="AE410">
        <v>2</v>
      </c>
      <c r="AF410" t="s">
        <v>17</v>
      </c>
      <c r="AG410">
        <v>18.637499999999999</v>
      </c>
      <c r="AH410">
        <v>2</v>
      </c>
      <c r="AI410">
        <v>39613130</v>
      </c>
      <c r="AJ410">
        <v>424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ROW(Source!A164)</f>
        <v>164</v>
      </c>
      <c r="B411">
        <v>39613146</v>
      </c>
      <c r="C411">
        <v>39613128</v>
      </c>
      <c r="D411">
        <v>36882057</v>
      </c>
      <c r="E411">
        <v>1</v>
      </c>
      <c r="F411">
        <v>1</v>
      </c>
      <c r="G411">
        <v>1</v>
      </c>
      <c r="H411">
        <v>2</v>
      </c>
      <c r="I411" t="s">
        <v>633</v>
      </c>
      <c r="J411" t="s">
        <v>634</v>
      </c>
      <c r="K411" t="s">
        <v>635</v>
      </c>
      <c r="L411">
        <v>1368</v>
      </c>
      <c r="N411">
        <v>1011</v>
      </c>
      <c r="O411" t="s">
        <v>484</v>
      </c>
      <c r="P411" t="s">
        <v>484</v>
      </c>
      <c r="Q411">
        <v>1</v>
      </c>
      <c r="X411">
        <v>0.1</v>
      </c>
      <c r="Y411">
        <v>0</v>
      </c>
      <c r="Z411">
        <v>86.4</v>
      </c>
      <c r="AA411">
        <v>13.5</v>
      </c>
      <c r="AB411">
        <v>0</v>
      </c>
      <c r="AC411">
        <v>0</v>
      </c>
      <c r="AD411">
        <v>1</v>
      </c>
      <c r="AE411">
        <v>0</v>
      </c>
      <c r="AF411" t="s">
        <v>17</v>
      </c>
      <c r="AG411">
        <v>0.125</v>
      </c>
      <c r="AH411">
        <v>2</v>
      </c>
      <c r="AI411">
        <v>39613131</v>
      </c>
      <c r="AJ411">
        <v>425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ROW(Source!A164)</f>
        <v>164</v>
      </c>
      <c r="B412">
        <v>39613147</v>
      </c>
      <c r="C412">
        <v>39613128</v>
      </c>
      <c r="D412">
        <v>36882159</v>
      </c>
      <c r="E412">
        <v>1</v>
      </c>
      <c r="F412">
        <v>1</v>
      </c>
      <c r="G412">
        <v>1</v>
      </c>
      <c r="H412">
        <v>2</v>
      </c>
      <c r="I412" t="s">
        <v>509</v>
      </c>
      <c r="J412" t="s">
        <v>510</v>
      </c>
      <c r="K412" t="s">
        <v>511</v>
      </c>
      <c r="L412">
        <v>1368</v>
      </c>
      <c r="N412">
        <v>1011</v>
      </c>
      <c r="O412" t="s">
        <v>484</v>
      </c>
      <c r="P412" t="s">
        <v>484</v>
      </c>
      <c r="Q412">
        <v>1</v>
      </c>
      <c r="X412">
        <v>7.0000000000000007E-2</v>
      </c>
      <c r="Y412">
        <v>0</v>
      </c>
      <c r="Z412">
        <v>111.99</v>
      </c>
      <c r="AA412">
        <v>13.5</v>
      </c>
      <c r="AB412">
        <v>0</v>
      </c>
      <c r="AC412">
        <v>0</v>
      </c>
      <c r="AD412">
        <v>1</v>
      </c>
      <c r="AE412">
        <v>0</v>
      </c>
      <c r="AF412" t="s">
        <v>17</v>
      </c>
      <c r="AG412">
        <v>8.7500000000000008E-2</v>
      </c>
      <c r="AH412">
        <v>2</v>
      </c>
      <c r="AI412">
        <v>39613132</v>
      </c>
      <c r="AJ412">
        <v>426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ROW(Source!A164)</f>
        <v>164</v>
      </c>
      <c r="B413">
        <v>39613148</v>
      </c>
      <c r="C413">
        <v>39613128</v>
      </c>
      <c r="D413">
        <v>36883554</v>
      </c>
      <c r="E413">
        <v>1</v>
      </c>
      <c r="F413">
        <v>1</v>
      </c>
      <c r="G413">
        <v>1</v>
      </c>
      <c r="H413">
        <v>2</v>
      </c>
      <c r="I413" t="s">
        <v>504</v>
      </c>
      <c r="J413" t="s">
        <v>505</v>
      </c>
      <c r="K413" t="s">
        <v>506</v>
      </c>
      <c r="L413">
        <v>1368</v>
      </c>
      <c r="N413">
        <v>1011</v>
      </c>
      <c r="O413" t="s">
        <v>484</v>
      </c>
      <c r="P413" t="s">
        <v>484</v>
      </c>
      <c r="Q413">
        <v>1</v>
      </c>
      <c r="X413">
        <v>0.47</v>
      </c>
      <c r="Y413">
        <v>0</v>
      </c>
      <c r="Z413">
        <v>65.709999999999994</v>
      </c>
      <c r="AA413">
        <v>11.6</v>
      </c>
      <c r="AB413">
        <v>0</v>
      </c>
      <c r="AC413">
        <v>0</v>
      </c>
      <c r="AD413">
        <v>1</v>
      </c>
      <c r="AE413">
        <v>0</v>
      </c>
      <c r="AF413" t="s">
        <v>17</v>
      </c>
      <c r="AG413">
        <v>0.58749999999999991</v>
      </c>
      <c r="AH413">
        <v>2</v>
      </c>
      <c r="AI413">
        <v>39613133</v>
      </c>
      <c r="AJ413">
        <v>427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ROW(Source!A164)</f>
        <v>164</v>
      </c>
      <c r="B414">
        <v>39613149</v>
      </c>
      <c r="C414">
        <v>39613128</v>
      </c>
      <c r="D414">
        <v>36883772</v>
      </c>
      <c r="E414">
        <v>1</v>
      </c>
      <c r="F414">
        <v>1</v>
      </c>
      <c r="G414">
        <v>1</v>
      </c>
      <c r="H414">
        <v>2</v>
      </c>
      <c r="I414" t="s">
        <v>619</v>
      </c>
      <c r="J414" t="s">
        <v>620</v>
      </c>
      <c r="K414" t="s">
        <v>621</v>
      </c>
      <c r="L414">
        <v>1368</v>
      </c>
      <c r="N414">
        <v>1011</v>
      </c>
      <c r="O414" t="s">
        <v>484</v>
      </c>
      <c r="P414" t="s">
        <v>484</v>
      </c>
      <c r="Q414">
        <v>1</v>
      </c>
      <c r="X414">
        <v>14.27</v>
      </c>
      <c r="Y414">
        <v>0</v>
      </c>
      <c r="Z414">
        <v>100.1</v>
      </c>
      <c r="AA414">
        <v>13.5</v>
      </c>
      <c r="AB414">
        <v>0</v>
      </c>
      <c r="AC414">
        <v>0</v>
      </c>
      <c r="AD414">
        <v>1</v>
      </c>
      <c r="AE414">
        <v>0</v>
      </c>
      <c r="AF414" t="s">
        <v>17</v>
      </c>
      <c r="AG414">
        <v>17.837499999999999</v>
      </c>
      <c r="AH414">
        <v>2</v>
      </c>
      <c r="AI414">
        <v>39613134</v>
      </c>
      <c r="AJ414">
        <v>428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ROW(Source!A164)</f>
        <v>164</v>
      </c>
      <c r="B415">
        <v>39613150</v>
      </c>
      <c r="C415">
        <v>39613128</v>
      </c>
      <c r="D415">
        <v>36801792</v>
      </c>
      <c r="E415">
        <v>1</v>
      </c>
      <c r="F415">
        <v>1</v>
      </c>
      <c r="G415">
        <v>1</v>
      </c>
      <c r="H415">
        <v>3</v>
      </c>
      <c r="I415" t="s">
        <v>549</v>
      </c>
      <c r="J415" t="s">
        <v>550</v>
      </c>
      <c r="K415" t="s">
        <v>551</v>
      </c>
      <c r="L415">
        <v>1339</v>
      </c>
      <c r="N415">
        <v>1007</v>
      </c>
      <c r="O415" t="s">
        <v>28</v>
      </c>
      <c r="P415" t="s">
        <v>28</v>
      </c>
      <c r="Q415">
        <v>1</v>
      </c>
      <c r="X415">
        <v>9.5399999999999991</v>
      </c>
      <c r="Y415">
        <v>2.44</v>
      </c>
      <c r="Z415">
        <v>0</v>
      </c>
      <c r="AA415">
        <v>0</v>
      </c>
      <c r="AB415">
        <v>0</v>
      </c>
      <c r="AC415">
        <v>0</v>
      </c>
      <c r="AD415">
        <v>1</v>
      </c>
      <c r="AE415">
        <v>0</v>
      </c>
      <c r="AF415" t="s">
        <v>3</v>
      </c>
      <c r="AG415">
        <v>9.5399999999999991</v>
      </c>
      <c r="AH415">
        <v>2</v>
      </c>
      <c r="AI415">
        <v>39613135</v>
      </c>
      <c r="AJ415">
        <v>429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ROW(Source!A164)</f>
        <v>164</v>
      </c>
      <c r="B416">
        <v>39613151</v>
      </c>
      <c r="C416">
        <v>39613128</v>
      </c>
      <c r="D416">
        <v>36802293</v>
      </c>
      <c r="E416">
        <v>1</v>
      </c>
      <c r="F416">
        <v>1</v>
      </c>
      <c r="G416">
        <v>1</v>
      </c>
      <c r="H416">
        <v>3</v>
      </c>
      <c r="I416" t="s">
        <v>639</v>
      </c>
      <c r="J416" t="s">
        <v>640</v>
      </c>
      <c r="K416" t="s">
        <v>641</v>
      </c>
      <c r="L416">
        <v>1356</v>
      </c>
      <c r="N416">
        <v>1010</v>
      </c>
      <c r="O416" t="s">
        <v>128</v>
      </c>
      <c r="P416" t="s">
        <v>128</v>
      </c>
      <c r="Q416">
        <v>1000</v>
      </c>
      <c r="X416">
        <v>6.4000000000000001E-2</v>
      </c>
      <c r="Y416">
        <v>253.8</v>
      </c>
      <c r="Z416">
        <v>0</v>
      </c>
      <c r="AA416">
        <v>0</v>
      </c>
      <c r="AB416">
        <v>0</v>
      </c>
      <c r="AC416">
        <v>0</v>
      </c>
      <c r="AD416">
        <v>1</v>
      </c>
      <c r="AE416">
        <v>0</v>
      </c>
      <c r="AF416" t="s">
        <v>3</v>
      </c>
      <c r="AG416">
        <v>6.4000000000000001E-2</v>
      </c>
      <c r="AH416">
        <v>2</v>
      </c>
      <c r="AI416">
        <v>39613136</v>
      </c>
      <c r="AJ416">
        <v>430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ROW(Source!A164)</f>
        <v>164</v>
      </c>
      <c r="B417">
        <v>39613152</v>
      </c>
      <c r="C417">
        <v>39613128</v>
      </c>
      <c r="D417">
        <v>36804596</v>
      </c>
      <c r="E417">
        <v>1</v>
      </c>
      <c r="F417">
        <v>1</v>
      </c>
      <c r="G417">
        <v>1</v>
      </c>
      <c r="H417">
        <v>3</v>
      </c>
      <c r="I417" t="s">
        <v>642</v>
      </c>
      <c r="J417" t="s">
        <v>643</v>
      </c>
      <c r="K417" t="s">
        <v>644</v>
      </c>
      <c r="L417">
        <v>1348</v>
      </c>
      <c r="N417">
        <v>1009</v>
      </c>
      <c r="O417" t="s">
        <v>104</v>
      </c>
      <c r="P417" t="s">
        <v>104</v>
      </c>
      <c r="Q417">
        <v>1000</v>
      </c>
      <c r="X417">
        <v>5.4000000000000001E-4</v>
      </c>
      <c r="Y417">
        <v>22558</v>
      </c>
      <c r="Z417">
        <v>0</v>
      </c>
      <c r="AA417">
        <v>0</v>
      </c>
      <c r="AB417">
        <v>0</v>
      </c>
      <c r="AC417">
        <v>0</v>
      </c>
      <c r="AD417">
        <v>1</v>
      </c>
      <c r="AE417">
        <v>0</v>
      </c>
      <c r="AF417" t="s">
        <v>3</v>
      </c>
      <c r="AG417">
        <v>5.4000000000000001E-4</v>
      </c>
      <c r="AH417">
        <v>2</v>
      </c>
      <c r="AI417">
        <v>39613137</v>
      </c>
      <c r="AJ417">
        <v>431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ROW(Source!A164)</f>
        <v>164</v>
      </c>
      <c r="B418">
        <v>39613153</v>
      </c>
      <c r="C418">
        <v>39613128</v>
      </c>
      <c r="D418">
        <v>36806524</v>
      </c>
      <c r="E418">
        <v>1</v>
      </c>
      <c r="F418">
        <v>1</v>
      </c>
      <c r="G418">
        <v>1</v>
      </c>
      <c r="H418">
        <v>3</v>
      </c>
      <c r="I418" t="s">
        <v>645</v>
      </c>
      <c r="J418" t="s">
        <v>646</v>
      </c>
      <c r="K418" t="s">
        <v>647</v>
      </c>
      <c r="L418">
        <v>1346</v>
      </c>
      <c r="N418">
        <v>1009</v>
      </c>
      <c r="O418" t="s">
        <v>584</v>
      </c>
      <c r="P418" t="s">
        <v>584</v>
      </c>
      <c r="Q418">
        <v>1</v>
      </c>
      <c r="X418">
        <v>3.1800000000000002E-2</v>
      </c>
      <c r="Y418">
        <v>2.15</v>
      </c>
      <c r="Z418">
        <v>0</v>
      </c>
      <c r="AA418">
        <v>0</v>
      </c>
      <c r="AB418">
        <v>0</v>
      </c>
      <c r="AC418">
        <v>0</v>
      </c>
      <c r="AD418">
        <v>1</v>
      </c>
      <c r="AE418">
        <v>0</v>
      </c>
      <c r="AF418" t="s">
        <v>3</v>
      </c>
      <c r="AG418">
        <v>3.1800000000000002E-2</v>
      </c>
      <c r="AH418">
        <v>2</v>
      </c>
      <c r="AI418">
        <v>39613138</v>
      </c>
      <c r="AJ418">
        <v>432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ROW(Source!A164)</f>
        <v>164</v>
      </c>
      <c r="B419">
        <v>39613154</v>
      </c>
      <c r="C419">
        <v>39613128</v>
      </c>
      <c r="D419">
        <v>36796193</v>
      </c>
      <c r="E419">
        <v>17</v>
      </c>
      <c r="F419">
        <v>1</v>
      </c>
      <c r="G419">
        <v>1</v>
      </c>
      <c r="H419">
        <v>3</v>
      </c>
      <c r="I419" t="s">
        <v>704</v>
      </c>
      <c r="J419" t="s">
        <v>3</v>
      </c>
      <c r="K419" t="s">
        <v>705</v>
      </c>
      <c r="L419">
        <v>1346</v>
      </c>
      <c r="N419">
        <v>1009</v>
      </c>
      <c r="O419" t="s">
        <v>584</v>
      </c>
      <c r="P419" t="s">
        <v>584</v>
      </c>
      <c r="Q419">
        <v>1</v>
      </c>
      <c r="X419">
        <v>0.35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 t="s">
        <v>3</v>
      </c>
      <c r="AG419">
        <v>0.35</v>
      </c>
      <c r="AH419">
        <v>3</v>
      </c>
      <c r="AI419">
        <v>-1</v>
      </c>
      <c r="AJ419" t="s">
        <v>3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ROW(Source!A164)</f>
        <v>164</v>
      </c>
      <c r="B420">
        <v>39613155</v>
      </c>
      <c r="C420">
        <v>39613128</v>
      </c>
      <c r="D420">
        <v>36797390</v>
      </c>
      <c r="E420">
        <v>17</v>
      </c>
      <c r="F420">
        <v>1</v>
      </c>
      <c r="G420">
        <v>1</v>
      </c>
      <c r="H420">
        <v>3</v>
      </c>
      <c r="I420" t="s">
        <v>706</v>
      </c>
      <c r="J420" t="s">
        <v>3</v>
      </c>
      <c r="K420" t="s">
        <v>707</v>
      </c>
      <c r="L420">
        <v>1354</v>
      </c>
      <c r="N420">
        <v>1010</v>
      </c>
      <c r="O420" t="s">
        <v>99</v>
      </c>
      <c r="P420" t="s">
        <v>99</v>
      </c>
      <c r="Q420">
        <v>1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1</v>
      </c>
      <c r="AD420">
        <v>0</v>
      </c>
      <c r="AE420">
        <v>0</v>
      </c>
      <c r="AF420" t="s">
        <v>3</v>
      </c>
      <c r="AG420">
        <v>0</v>
      </c>
      <c r="AH420">
        <v>3</v>
      </c>
      <c r="AI420">
        <v>-1</v>
      </c>
      <c r="AJ420" t="s">
        <v>3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ROW(Source!A164)</f>
        <v>164</v>
      </c>
      <c r="B421">
        <v>39613156</v>
      </c>
      <c r="C421">
        <v>39613128</v>
      </c>
      <c r="D421">
        <v>36797622</v>
      </c>
      <c r="E421">
        <v>17</v>
      </c>
      <c r="F421">
        <v>1</v>
      </c>
      <c r="G421">
        <v>1</v>
      </c>
      <c r="H421">
        <v>3</v>
      </c>
      <c r="I421" t="s">
        <v>708</v>
      </c>
      <c r="J421" t="s">
        <v>3</v>
      </c>
      <c r="K421" t="s">
        <v>709</v>
      </c>
      <c r="L421">
        <v>1346</v>
      </c>
      <c r="N421">
        <v>1009</v>
      </c>
      <c r="O421" t="s">
        <v>584</v>
      </c>
      <c r="P421" t="s">
        <v>584</v>
      </c>
      <c r="Q421">
        <v>1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1</v>
      </c>
      <c r="AD421">
        <v>0</v>
      </c>
      <c r="AE421">
        <v>0</v>
      </c>
      <c r="AF421" t="s">
        <v>3</v>
      </c>
      <c r="AG421">
        <v>0</v>
      </c>
      <c r="AH421">
        <v>3</v>
      </c>
      <c r="AI421">
        <v>-1</v>
      </c>
      <c r="AJ421" t="s">
        <v>3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ROW(Source!A164)</f>
        <v>164</v>
      </c>
      <c r="B422">
        <v>39613157</v>
      </c>
      <c r="C422">
        <v>39613128</v>
      </c>
      <c r="D422">
        <v>36797405</v>
      </c>
      <c r="E422">
        <v>17</v>
      </c>
      <c r="F422">
        <v>1</v>
      </c>
      <c r="G422">
        <v>1</v>
      </c>
      <c r="H422">
        <v>3</v>
      </c>
      <c r="I422" t="s">
        <v>204</v>
      </c>
      <c r="J422" t="s">
        <v>3</v>
      </c>
      <c r="K422" t="s">
        <v>205</v>
      </c>
      <c r="L422">
        <v>1301</v>
      </c>
      <c r="N422">
        <v>1003</v>
      </c>
      <c r="O422" t="s">
        <v>92</v>
      </c>
      <c r="P422" t="s">
        <v>92</v>
      </c>
      <c r="Q422">
        <v>1</v>
      </c>
      <c r="X422">
        <v>97.4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 t="s">
        <v>3</v>
      </c>
      <c r="AG422">
        <v>97.4</v>
      </c>
      <c r="AH422">
        <v>2</v>
      </c>
      <c r="AI422">
        <v>39613139</v>
      </c>
      <c r="AJ422">
        <v>434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ROW(Source!A164)</f>
        <v>164</v>
      </c>
      <c r="B423">
        <v>39613158</v>
      </c>
      <c r="C423">
        <v>39613128</v>
      </c>
      <c r="D423">
        <v>39169937</v>
      </c>
      <c r="E423">
        <v>17</v>
      </c>
      <c r="F423">
        <v>1</v>
      </c>
      <c r="G423">
        <v>1</v>
      </c>
      <c r="H423">
        <v>3</v>
      </c>
      <c r="I423" t="s">
        <v>710</v>
      </c>
      <c r="J423" t="s">
        <v>3</v>
      </c>
      <c r="K423" t="s">
        <v>711</v>
      </c>
      <c r="L423">
        <v>1354</v>
      </c>
      <c r="N423">
        <v>1010</v>
      </c>
      <c r="O423" t="s">
        <v>99</v>
      </c>
      <c r="P423" t="s">
        <v>99</v>
      </c>
      <c r="Q423">
        <v>1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1</v>
      </c>
      <c r="AD423">
        <v>0</v>
      </c>
      <c r="AE423">
        <v>0</v>
      </c>
      <c r="AF423" t="s">
        <v>3</v>
      </c>
      <c r="AG423">
        <v>0</v>
      </c>
      <c r="AH423">
        <v>3</v>
      </c>
      <c r="AI423">
        <v>-1</v>
      </c>
      <c r="AJ423" t="s">
        <v>3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ROW(Source!A165)</f>
        <v>165</v>
      </c>
      <c r="B424">
        <v>39613144</v>
      </c>
      <c r="C424">
        <v>39613128</v>
      </c>
      <c r="D424">
        <v>37070202</v>
      </c>
      <c r="E424">
        <v>1</v>
      </c>
      <c r="F424">
        <v>1</v>
      </c>
      <c r="G424">
        <v>1</v>
      </c>
      <c r="H424">
        <v>1</v>
      </c>
      <c r="I424" t="s">
        <v>665</v>
      </c>
      <c r="J424" t="s">
        <v>3</v>
      </c>
      <c r="K424" t="s">
        <v>666</v>
      </c>
      <c r="L424">
        <v>1191</v>
      </c>
      <c r="N424">
        <v>1013</v>
      </c>
      <c r="O424" t="s">
        <v>474</v>
      </c>
      <c r="P424" t="s">
        <v>474</v>
      </c>
      <c r="Q424">
        <v>1</v>
      </c>
      <c r="X424">
        <v>145</v>
      </c>
      <c r="Y424">
        <v>0</v>
      </c>
      <c r="Z424">
        <v>0</v>
      </c>
      <c r="AA424">
        <v>0</v>
      </c>
      <c r="AB424">
        <v>9.51</v>
      </c>
      <c r="AC424">
        <v>0</v>
      </c>
      <c r="AD424">
        <v>1</v>
      </c>
      <c r="AE424">
        <v>1</v>
      </c>
      <c r="AF424" t="s">
        <v>18</v>
      </c>
      <c r="AG424">
        <v>166.75</v>
      </c>
      <c r="AH424">
        <v>2</v>
      </c>
      <c r="AI424">
        <v>39613129</v>
      </c>
      <c r="AJ424">
        <v>438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ROW(Source!A165)</f>
        <v>165</v>
      </c>
      <c r="B425">
        <v>39613145</v>
      </c>
      <c r="C425">
        <v>39613128</v>
      </c>
      <c r="D425">
        <v>37064876</v>
      </c>
      <c r="E425">
        <v>1</v>
      </c>
      <c r="F425">
        <v>1</v>
      </c>
      <c r="G425">
        <v>1</v>
      </c>
      <c r="H425">
        <v>1</v>
      </c>
      <c r="I425" t="s">
        <v>479</v>
      </c>
      <c r="J425" t="s">
        <v>3</v>
      </c>
      <c r="K425" t="s">
        <v>480</v>
      </c>
      <c r="L425">
        <v>1191</v>
      </c>
      <c r="N425">
        <v>1013</v>
      </c>
      <c r="O425" t="s">
        <v>474</v>
      </c>
      <c r="P425" t="s">
        <v>474</v>
      </c>
      <c r="Q425">
        <v>1</v>
      </c>
      <c r="X425">
        <v>14.91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1</v>
      </c>
      <c r="AE425">
        <v>2</v>
      </c>
      <c r="AF425" t="s">
        <v>17</v>
      </c>
      <c r="AG425">
        <v>18.637499999999999</v>
      </c>
      <c r="AH425">
        <v>2</v>
      </c>
      <c r="AI425">
        <v>39613130</v>
      </c>
      <c r="AJ425">
        <v>439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ROW(Source!A165)</f>
        <v>165</v>
      </c>
      <c r="B426">
        <v>39613146</v>
      </c>
      <c r="C426">
        <v>39613128</v>
      </c>
      <c r="D426">
        <v>36882057</v>
      </c>
      <c r="E426">
        <v>1</v>
      </c>
      <c r="F426">
        <v>1</v>
      </c>
      <c r="G426">
        <v>1</v>
      </c>
      <c r="H426">
        <v>2</v>
      </c>
      <c r="I426" t="s">
        <v>633</v>
      </c>
      <c r="J426" t="s">
        <v>634</v>
      </c>
      <c r="K426" t="s">
        <v>635</v>
      </c>
      <c r="L426">
        <v>1368</v>
      </c>
      <c r="N426">
        <v>1011</v>
      </c>
      <c r="O426" t="s">
        <v>484</v>
      </c>
      <c r="P426" t="s">
        <v>484</v>
      </c>
      <c r="Q426">
        <v>1</v>
      </c>
      <c r="X426">
        <v>0.1</v>
      </c>
      <c r="Y426">
        <v>0</v>
      </c>
      <c r="Z426">
        <v>86.4</v>
      </c>
      <c r="AA426">
        <v>13.5</v>
      </c>
      <c r="AB426">
        <v>0</v>
      </c>
      <c r="AC426">
        <v>0</v>
      </c>
      <c r="AD426">
        <v>1</v>
      </c>
      <c r="AE426">
        <v>0</v>
      </c>
      <c r="AF426" t="s">
        <v>17</v>
      </c>
      <c r="AG426">
        <v>0.125</v>
      </c>
      <c r="AH426">
        <v>2</v>
      </c>
      <c r="AI426">
        <v>39613131</v>
      </c>
      <c r="AJ426">
        <v>440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ROW(Source!A165)</f>
        <v>165</v>
      </c>
      <c r="B427">
        <v>39613147</v>
      </c>
      <c r="C427">
        <v>39613128</v>
      </c>
      <c r="D427">
        <v>36882159</v>
      </c>
      <c r="E427">
        <v>1</v>
      </c>
      <c r="F427">
        <v>1</v>
      </c>
      <c r="G427">
        <v>1</v>
      </c>
      <c r="H427">
        <v>2</v>
      </c>
      <c r="I427" t="s">
        <v>509</v>
      </c>
      <c r="J427" t="s">
        <v>510</v>
      </c>
      <c r="K427" t="s">
        <v>511</v>
      </c>
      <c r="L427">
        <v>1368</v>
      </c>
      <c r="N427">
        <v>1011</v>
      </c>
      <c r="O427" t="s">
        <v>484</v>
      </c>
      <c r="P427" t="s">
        <v>484</v>
      </c>
      <c r="Q427">
        <v>1</v>
      </c>
      <c r="X427">
        <v>7.0000000000000007E-2</v>
      </c>
      <c r="Y427">
        <v>0</v>
      </c>
      <c r="Z427">
        <v>111.99</v>
      </c>
      <c r="AA427">
        <v>13.5</v>
      </c>
      <c r="AB427">
        <v>0</v>
      </c>
      <c r="AC427">
        <v>0</v>
      </c>
      <c r="AD427">
        <v>1</v>
      </c>
      <c r="AE427">
        <v>0</v>
      </c>
      <c r="AF427" t="s">
        <v>17</v>
      </c>
      <c r="AG427">
        <v>8.7500000000000008E-2</v>
      </c>
      <c r="AH427">
        <v>2</v>
      </c>
      <c r="AI427">
        <v>39613132</v>
      </c>
      <c r="AJ427">
        <v>441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ROW(Source!A165)</f>
        <v>165</v>
      </c>
      <c r="B428">
        <v>39613148</v>
      </c>
      <c r="C428">
        <v>39613128</v>
      </c>
      <c r="D428">
        <v>36883554</v>
      </c>
      <c r="E428">
        <v>1</v>
      </c>
      <c r="F428">
        <v>1</v>
      </c>
      <c r="G428">
        <v>1</v>
      </c>
      <c r="H428">
        <v>2</v>
      </c>
      <c r="I428" t="s">
        <v>504</v>
      </c>
      <c r="J428" t="s">
        <v>505</v>
      </c>
      <c r="K428" t="s">
        <v>506</v>
      </c>
      <c r="L428">
        <v>1368</v>
      </c>
      <c r="N428">
        <v>1011</v>
      </c>
      <c r="O428" t="s">
        <v>484</v>
      </c>
      <c r="P428" t="s">
        <v>484</v>
      </c>
      <c r="Q428">
        <v>1</v>
      </c>
      <c r="X428">
        <v>0.47</v>
      </c>
      <c r="Y428">
        <v>0</v>
      </c>
      <c r="Z428">
        <v>65.709999999999994</v>
      </c>
      <c r="AA428">
        <v>11.6</v>
      </c>
      <c r="AB428">
        <v>0</v>
      </c>
      <c r="AC428">
        <v>0</v>
      </c>
      <c r="AD428">
        <v>1</v>
      </c>
      <c r="AE428">
        <v>0</v>
      </c>
      <c r="AF428" t="s">
        <v>17</v>
      </c>
      <c r="AG428">
        <v>0.58749999999999991</v>
      </c>
      <c r="AH428">
        <v>2</v>
      </c>
      <c r="AI428">
        <v>39613133</v>
      </c>
      <c r="AJ428">
        <v>442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ROW(Source!A165)</f>
        <v>165</v>
      </c>
      <c r="B429">
        <v>39613149</v>
      </c>
      <c r="C429">
        <v>39613128</v>
      </c>
      <c r="D429">
        <v>36883772</v>
      </c>
      <c r="E429">
        <v>1</v>
      </c>
      <c r="F429">
        <v>1</v>
      </c>
      <c r="G429">
        <v>1</v>
      </c>
      <c r="H429">
        <v>2</v>
      </c>
      <c r="I429" t="s">
        <v>619</v>
      </c>
      <c r="J429" t="s">
        <v>620</v>
      </c>
      <c r="K429" t="s">
        <v>621</v>
      </c>
      <c r="L429">
        <v>1368</v>
      </c>
      <c r="N429">
        <v>1011</v>
      </c>
      <c r="O429" t="s">
        <v>484</v>
      </c>
      <c r="P429" t="s">
        <v>484</v>
      </c>
      <c r="Q429">
        <v>1</v>
      </c>
      <c r="X429">
        <v>14.27</v>
      </c>
      <c r="Y429">
        <v>0</v>
      </c>
      <c r="Z429">
        <v>100.1</v>
      </c>
      <c r="AA429">
        <v>13.5</v>
      </c>
      <c r="AB429">
        <v>0</v>
      </c>
      <c r="AC429">
        <v>0</v>
      </c>
      <c r="AD429">
        <v>1</v>
      </c>
      <c r="AE429">
        <v>0</v>
      </c>
      <c r="AF429" t="s">
        <v>17</v>
      </c>
      <c r="AG429">
        <v>17.837499999999999</v>
      </c>
      <c r="AH429">
        <v>2</v>
      </c>
      <c r="AI429">
        <v>39613134</v>
      </c>
      <c r="AJ429">
        <v>443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ROW(Source!A165)</f>
        <v>165</v>
      </c>
      <c r="B430">
        <v>39613150</v>
      </c>
      <c r="C430">
        <v>39613128</v>
      </c>
      <c r="D430">
        <v>36801792</v>
      </c>
      <c r="E430">
        <v>1</v>
      </c>
      <c r="F430">
        <v>1</v>
      </c>
      <c r="G430">
        <v>1</v>
      </c>
      <c r="H430">
        <v>3</v>
      </c>
      <c r="I430" t="s">
        <v>549</v>
      </c>
      <c r="J430" t="s">
        <v>550</v>
      </c>
      <c r="K430" t="s">
        <v>551</v>
      </c>
      <c r="L430">
        <v>1339</v>
      </c>
      <c r="N430">
        <v>1007</v>
      </c>
      <c r="O430" t="s">
        <v>28</v>
      </c>
      <c r="P430" t="s">
        <v>28</v>
      </c>
      <c r="Q430">
        <v>1</v>
      </c>
      <c r="X430">
        <v>9.5399999999999991</v>
      </c>
      <c r="Y430">
        <v>2.44</v>
      </c>
      <c r="Z430">
        <v>0</v>
      </c>
      <c r="AA430">
        <v>0</v>
      </c>
      <c r="AB430">
        <v>0</v>
      </c>
      <c r="AC430">
        <v>0</v>
      </c>
      <c r="AD430">
        <v>1</v>
      </c>
      <c r="AE430">
        <v>0</v>
      </c>
      <c r="AF430" t="s">
        <v>3</v>
      </c>
      <c r="AG430">
        <v>9.5399999999999991</v>
      </c>
      <c r="AH430">
        <v>2</v>
      </c>
      <c r="AI430">
        <v>39613135</v>
      </c>
      <c r="AJ430">
        <v>444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ROW(Source!A165)</f>
        <v>165</v>
      </c>
      <c r="B431">
        <v>39613151</v>
      </c>
      <c r="C431">
        <v>39613128</v>
      </c>
      <c r="D431">
        <v>36802293</v>
      </c>
      <c r="E431">
        <v>1</v>
      </c>
      <c r="F431">
        <v>1</v>
      </c>
      <c r="G431">
        <v>1</v>
      </c>
      <c r="H431">
        <v>3</v>
      </c>
      <c r="I431" t="s">
        <v>639</v>
      </c>
      <c r="J431" t="s">
        <v>640</v>
      </c>
      <c r="K431" t="s">
        <v>641</v>
      </c>
      <c r="L431">
        <v>1356</v>
      </c>
      <c r="N431">
        <v>1010</v>
      </c>
      <c r="O431" t="s">
        <v>128</v>
      </c>
      <c r="P431" t="s">
        <v>128</v>
      </c>
      <c r="Q431">
        <v>1000</v>
      </c>
      <c r="X431">
        <v>6.4000000000000001E-2</v>
      </c>
      <c r="Y431">
        <v>253.8</v>
      </c>
      <c r="Z431">
        <v>0</v>
      </c>
      <c r="AA431">
        <v>0</v>
      </c>
      <c r="AB431">
        <v>0</v>
      </c>
      <c r="AC431">
        <v>0</v>
      </c>
      <c r="AD431">
        <v>1</v>
      </c>
      <c r="AE431">
        <v>0</v>
      </c>
      <c r="AF431" t="s">
        <v>3</v>
      </c>
      <c r="AG431">
        <v>6.4000000000000001E-2</v>
      </c>
      <c r="AH431">
        <v>2</v>
      </c>
      <c r="AI431">
        <v>39613136</v>
      </c>
      <c r="AJ431">
        <v>445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ROW(Source!A165)</f>
        <v>165</v>
      </c>
      <c r="B432">
        <v>39613152</v>
      </c>
      <c r="C432">
        <v>39613128</v>
      </c>
      <c r="D432">
        <v>36804596</v>
      </c>
      <c r="E432">
        <v>1</v>
      </c>
      <c r="F432">
        <v>1</v>
      </c>
      <c r="G432">
        <v>1</v>
      </c>
      <c r="H432">
        <v>3</v>
      </c>
      <c r="I432" t="s">
        <v>642</v>
      </c>
      <c r="J432" t="s">
        <v>643</v>
      </c>
      <c r="K432" t="s">
        <v>644</v>
      </c>
      <c r="L432">
        <v>1348</v>
      </c>
      <c r="N432">
        <v>1009</v>
      </c>
      <c r="O432" t="s">
        <v>104</v>
      </c>
      <c r="P432" t="s">
        <v>104</v>
      </c>
      <c r="Q432">
        <v>1000</v>
      </c>
      <c r="X432">
        <v>5.4000000000000001E-4</v>
      </c>
      <c r="Y432">
        <v>22558</v>
      </c>
      <c r="Z432">
        <v>0</v>
      </c>
      <c r="AA432">
        <v>0</v>
      </c>
      <c r="AB432">
        <v>0</v>
      </c>
      <c r="AC432">
        <v>0</v>
      </c>
      <c r="AD432">
        <v>1</v>
      </c>
      <c r="AE432">
        <v>0</v>
      </c>
      <c r="AF432" t="s">
        <v>3</v>
      </c>
      <c r="AG432">
        <v>5.4000000000000001E-4</v>
      </c>
      <c r="AH432">
        <v>2</v>
      </c>
      <c r="AI432">
        <v>39613137</v>
      </c>
      <c r="AJ432">
        <v>446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ROW(Source!A165)</f>
        <v>165</v>
      </c>
      <c r="B433">
        <v>39613153</v>
      </c>
      <c r="C433">
        <v>39613128</v>
      </c>
      <c r="D433">
        <v>36806524</v>
      </c>
      <c r="E433">
        <v>1</v>
      </c>
      <c r="F433">
        <v>1</v>
      </c>
      <c r="G433">
        <v>1</v>
      </c>
      <c r="H433">
        <v>3</v>
      </c>
      <c r="I433" t="s">
        <v>645</v>
      </c>
      <c r="J433" t="s">
        <v>646</v>
      </c>
      <c r="K433" t="s">
        <v>647</v>
      </c>
      <c r="L433">
        <v>1346</v>
      </c>
      <c r="N433">
        <v>1009</v>
      </c>
      <c r="O433" t="s">
        <v>584</v>
      </c>
      <c r="P433" t="s">
        <v>584</v>
      </c>
      <c r="Q433">
        <v>1</v>
      </c>
      <c r="X433">
        <v>3.1800000000000002E-2</v>
      </c>
      <c r="Y433">
        <v>2.15</v>
      </c>
      <c r="Z433">
        <v>0</v>
      </c>
      <c r="AA433">
        <v>0</v>
      </c>
      <c r="AB433">
        <v>0</v>
      </c>
      <c r="AC433">
        <v>0</v>
      </c>
      <c r="AD433">
        <v>1</v>
      </c>
      <c r="AE433">
        <v>0</v>
      </c>
      <c r="AF433" t="s">
        <v>3</v>
      </c>
      <c r="AG433">
        <v>3.1800000000000002E-2</v>
      </c>
      <c r="AH433">
        <v>2</v>
      </c>
      <c r="AI433">
        <v>39613138</v>
      </c>
      <c r="AJ433">
        <v>447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ROW(Source!A165)</f>
        <v>165</v>
      </c>
      <c r="B434">
        <v>39613154</v>
      </c>
      <c r="C434">
        <v>39613128</v>
      </c>
      <c r="D434">
        <v>36796193</v>
      </c>
      <c r="E434">
        <v>17</v>
      </c>
      <c r="F434">
        <v>1</v>
      </c>
      <c r="G434">
        <v>1</v>
      </c>
      <c r="H434">
        <v>3</v>
      </c>
      <c r="I434" t="s">
        <v>704</v>
      </c>
      <c r="J434" t="s">
        <v>3</v>
      </c>
      <c r="K434" t="s">
        <v>705</v>
      </c>
      <c r="L434">
        <v>1346</v>
      </c>
      <c r="N434">
        <v>1009</v>
      </c>
      <c r="O434" t="s">
        <v>584</v>
      </c>
      <c r="P434" t="s">
        <v>584</v>
      </c>
      <c r="Q434">
        <v>1</v>
      </c>
      <c r="X434">
        <v>0.35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 t="s">
        <v>3</v>
      </c>
      <c r="AG434">
        <v>0.35</v>
      </c>
      <c r="AH434">
        <v>3</v>
      </c>
      <c r="AI434">
        <v>-1</v>
      </c>
      <c r="AJ434" t="s">
        <v>3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ROW(Source!A165)</f>
        <v>165</v>
      </c>
      <c r="B435">
        <v>39613155</v>
      </c>
      <c r="C435">
        <v>39613128</v>
      </c>
      <c r="D435">
        <v>36797390</v>
      </c>
      <c r="E435">
        <v>17</v>
      </c>
      <c r="F435">
        <v>1</v>
      </c>
      <c r="G435">
        <v>1</v>
      </c>
      <c r="H435">
        <v>3</v>
      </c>
      <c r="I435" t="s">
        <v>706</v>
      </c>
      <c r="J435" t="s">
        <v>3</v>
      </c>
      <c r="K435" t="s">
        <v>707</v>
      </c>
      <c r="L435">
        <v>1354</v>
      </c>
      <c r="N435">
        <v>1010</v>
      </c>
      <c r="O435" t="s">
        <v>99</v>
      </c>
      <c r="P435" t="s">
        <v>99</v>
      </c>
      <c r="Q435">
        <v>1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1</v>
      </c>
      <c r="AD435">
        <v>0</v>
      </c>
      <c r="AE435">
        <v>0</v>
      </c>
      <c r="AF435" t="s">
        <v>3</v>
      </c>
      <c r="AG435">
        <v>0</v>
      </c>
      <c r="AH435">
        <v>3</v>
      </c>
      <c r="AI435">
        <v>-1</v>
      </c>
      <c r="AJ435" t="s">
        <v>3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ROW(Source!A165)</f>
        <v>165</v>
      </c>
      <c r="B436">
        <v>39613156</v>
      </c>
      <c r="C436">
        <v>39613128</v>
      </c>
      <c r="D436">
        <v>36797622</v>
      </c>
      <c r="E436">
        <v>17</v>
      </c>
      <c r="F436">
        <v>1</v>
      </c>
      <c r="G436">
        <v>1</v>
      </c>
      <c r="H436">
        <v>3</v>
      </c>
      <c r="I436" t="s">
        <v>708</v>
      </c>
      <c r="J436" t="s">
        <v>3</v>
      </c>
      <c r="K436" t="s">
        <v>709</v>
      </c>
      <c r="L436">
        <v>1346</v>
      </c>
      <c r="N436">
        <v>1009</v>
      </c>
      <c r="O436" t="s">
        <v>584</v>
      </c>
      <c r="P436" t="s">
        <v>584</v>
      </c>
      <c r="Q436">
        <v>1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1</v>
      </c>
      <c r="AD436">
        <v>0</v>
      </c>
      <c r="AE436">
        <v>0</v>
      </c>
      <c r="AF436" t="s">
        <v>3</v>
      </c>
      <c r="AG436">
        <v>0</v>
      </c>
      <c r="AH436">
        <v>3</v>
      </c>
      <c r="AI436">
        <v>-1</v>
      </c>
      <c r="AJ436" t="s">
        <v>3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ROW(Source!A165)</f>
        <v>165</v>
      </c>
      <c r="B437">
        <v>39613157</v>
      </c>
      <c r="C437">
        <v>39613128</v>
      </c>
      <c r="D437">
        <v>36797405</v>
      </c>
      <c r="E437">
        <v>17</v>
      </c>
      <c r="F437">
        <v>1</v>
      </c>
      <c r="G437">
        <v>1</v>
      </c>
      <c r="H437">
        <v>3</v>
      </c>
      <c r="I437" t="s">
        <v>204</v>
      </c>
      <c r="J437" t="s">
        <v>3</v>
      </c>
      <c r="K437" t="s">
        <v>205</v>
      </c>
      <c r="L437">
        <v>1301</v>
      </c>
      <c r="N437">
        <v>1003</v>
      </c>
      <c r="O437" t="s">
        <v>92</v>
      </c>
      <c r="P437" t="s">
        <v>92</v>
      </c>
      <c r="Q437">
        <v>1</v>
      </c>
      <c r="X437">
        <v>97.4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 t="s">
        <v>3</v>
      </c>
      <c r="AG437">
        <v>97.4</v>
      </c>
      <c r="AH437">
        <v>2</v>
      </c>
      <c r="AI437">
        <v>39613139</v>
      </c>
      <c r="AJ437">
        <v>449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ROW(Source!A165)</f>
        <v>165</v>
      </c>
      <c r="B438">
        <v>39613158</v>
      </c>
      <c r="C438">
        <v>39613128</v>
      </c>
      <c r="D438">
        <v>39169937</v>
      </c>
      <c r="E438">
        <v>17</v>
      </c>
      <c r="F438">
        <v>1</v>
      </c>
      <c r="G438">
        <v>1</v>
      </c>
      <c r="H438">
        <v>3</v>
      </c>
      <c r="I438" t="s">
        <v>710</v>
      </c>
      <c r="J438" t="s">
        <v>3</v>
      </c>
      <c r="K438" t="s">
        <v>711</v>
      </c>
      <c r="L438">
        <v>1354</v>
      </c>
      <c r="N438">
        <v>1010</v>
      </c>
      <c r="O438" t="s">
        <v>99</v>
      </c>
      <c r="P438" t="s">
        <v>99</v>
      </c>
      <c r="Q438">
        <v>1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1</v>
      </c>
      <c r="AD438">
        <v>0</v>
      </c>
      <c r="AE438">
        <v>0</v>
      </c>
      <c r="AF438" t="s">
        <v>3</v>
      </c>
      <c r="AG438">
        <v>0</v>
      </c>
      <c r="AH438">
        <v>3</v>
      </c>
      <c r="AI438">
        <v>-1</v>
      </c>
      <c r="AJ438" t="s">
        <v>3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ROW(Source!A176)</f>
        <v>176</v>
      </c>
      <c r="B439">
        <v>39613172</v>
      </c>
      <c r="C439">
        <v>39613164</v>
      </c>
      <c r="D439">
        <v>37064978</v>
      </c>
      <c r="E439">
        <v>1</v>
      </c>
      <c r="F439">
        <v>1</v>
      </c>
      <c r="G439">
        <v>1</v>
      </c>
      <c r="H439">
        <v>1</v>
      </c>
      <c r="I439" t="s">
        <v>667</v>
      </c>
      <c r="J439" t="s">
        <v>3</v>
      </c>
      <c r="K439" t="s">
        <v>668</v>
      </c>
      <c r="L439">
        <v>1191</v>
      </c>
      <c r="N439">
        <v>1013</v>
      </c>
      <c r="O439" t="s">
        <v>474</v>
      </c>
      <c r="P439" t="s">
        <v>474</v>
      </c>
      <c r="Q439">
        <v>1</v>
      </c>
      <c r="X439">
        <v>1.7</v>
      </c>
      <c r="Y439">
        <v>0</v>
      </c>
      <c r="Z439">
        <v>0</v>
      </c>
      <c r="AA439">
        <v>0</v>
      </c>
      <c r="AB439">
        <v>8.86</v>
      </c>
      <c r="AC439">
        <v>0</v>
      </c>
      <c r="AD439">
        <v>1</v>
      </c>
      <c r="AE439">
        <v>1</v>
      </c>
      <c r="AF439" t="s">
        <v>18</v>
      </c>
      <c r="AG439">
        <v>1.9549999999999998</v>
      </c>
      <c r="AH439">
        <v>2</v>
      </c>
      <c r="AI439">
        <v>39613165</v>
      </c>
      <c r="AJ439">
        <v>453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ROW(Source!A176)</f>
        <v>176</v>
      </c>
      <c r="B440">
        <v>39613173</v>
      </c>
      <c r="C440">
        <v>39613164</v>
      </c>
      <c r="D440">
        <v>37064876</v>
      </c>
      <c r="E440">
        <v>1</v>
      </c>
      <c r="F440">
        <v>1</v>
      </c>
      <c r="G440">
        <v>1</v>
      </c>
      <c r="H440">
        <v>1</v>
      </c>
      <c r="I440" t="s">
        <v>479</v>
      </c>
      <c r="J440" t="s">
        <v>3</v>
      </c>
      <c r="K440" t="s">
        <v>480</v>
      </c>
      <c r="L440">
        <v>1191</v>
      </c>
      <c r="N440">
        <v>1013</v>
      </c>
      <c r="O440" t="s">
        <v>474</v>
      </c>
      <c r="P440" t="s">
        <v>474</v>
      </c>
      <c r="Q440">
        <v>1</v>
      </c>
      <c r="X440">
        <v>0.03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2</v>
      </c>
      <c r="AF440" t="s">
        <v>17</v>
      </c>
      <c r="AG440">
        <v>3.7499999999999999E-2</v>
      </c>
      <c r="AH440">
        <v>2</v>
      </c>
      <c r="AI440">
        <v>39613166</v>
      </c>
      <c r="AJ440">
        <v>454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ROW(Source!A176)</f>
        <v>176</v>
      </c>
      <c r="B441">
        <v>39613174</v>
      </c>
      <c r="C441">
        <v>39613164</v>
      </c>
      <c r="D441">
        <v>36883554</v>
      </c>
      <c r="E441">
        <v>1</v>
      </c>
      <c r="F441">
        <v>1</v>
      </c>
      <c r="G441">
        <v>1</v>
      </c>
      <c r="H441">
        <v>2</v>
      </c>
      <c r="I441" t="s">
        <v>504</v>
      </c>
      <c r="J441" t="s">
        <v>505</v>
      </c>
      <c r="K441" t="s">
        <v>506</v>
      </c>
      <c r="L441">
        <v>1368</v>
      </c>
      <c r="N441">
        <v>1011</v>
      </c>
      <c r="O441" t="s">
        <v>484</v>
      </c>
      <c r="P441" t="s">
        <v>484</v>
      </c>
      <c r="Q441">
        <v>1</v>
      </c>
      <c r="X441">
        <v>0.03</v>
      </c>
      <c r="Y441">
        <v>0</v>
      </c>
      <c r="Z441">
        <v>65.709999999999994</v>
      </c>
      <c r="AA441">
        <v>11.6</v>
      </c>
      <c r="AB441">
        <v>0</v>
      </c>
      <c r="AC441">
        <v>0</v>
      </c>
      <c r="AD441">
        <v>1</v>
      </c>
      <c r="AE441">
        <v>0</v>
      </c>
      <c r="AF441" t="s">
        <v>17</v>
      </c>
      <c r="AG441">
        <v>3.7499999999999999E-2</v>
      </c>
      <c r="AH441">
        <v>2</v>
      </c>
      <c r="AI441">
        <v>39613167</v>
      </c>
      <c r="AJ441">
        <v>455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ROW(Source!A176)</f>
        <v>176</v>
      </c>
      <c r="B442">
        <v>39613175</v>
      </c>
      <c r="C442">
        <v>39613164</v>
      </c>
      <c r="D442">
        <v>36804430</v>
      </c>
      <c r="E442">
        <v>1</v>
      </c>
      <c r="F442">
        <v>1</v>
      </c>
      <c r="G442">
        <v>1</v>
      </c>
      <c r="H442">
        <v>3</v>
      </c>
      <c r="I442" t="s">
        <v>669</v>
      </c>
      <c r="J442" t="s">
        <v>670</v>
      </c>
      <c r="K442" t="s">
        <v>671</v>
      </c>
      <c r="L442">
        <v>1348</v>
      </c>
      <c r="N442">
        <v>1009</v>
      </c>
      <c r="O442" t="s">
        <v>104</v>
      </c>
      <c r="P442" t="s">
        <v>104</v>
      </c>
      <c r="Q442">
        <v>1000</v>
      </c>
      <c r="X442">
        <v>1.5E-3</v>
      </c>
      <c r="Y442">
        <v>14830</v>
      </c>
      <c r="Z442">
        <v>0</v>
      </c>
      <c r="AA442">
        <v>0</v>
      </c>
      <c r="AB442">
        <v>0</v>
      </c>
      <c r="AC442">
        <v>0</v>
      </c>
      <c r="AD442">
        <v>1</v>
      </c>
      <c r="AE442">
        <v>0</v>
      </c>
      <c r="AF442" t="s">
        <v>3</v>
      </c>
      <c r="AG442">
        <v>1.5E-3</v>
      </c>
      <c r="AH442">
        <v>2</v>
      </c>
      <c r="AI442">
        <v>39613168</v>
      </c>
      <c r="AJ442">
        <v>456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ROW(Source!A176)</f>
        <v>176</v>
      </c>
      <c r="B443">
        <v>39613176</v>
      </c>
      <c r="C443">
        <v>39613164</v>
      </c>
      <c r="D443">
        <v>36805330</v>
      </c>
      <c r="E443">
        <v>1</v>
      </c>
      <c r="F443">
        <v>1</v>
      </c>
      <c r="G443">
        <v>1</v>
      </c>
      <c r="H443">
        <v>3</v>
      </c>
      <c r="I443" t="s">
        <v>672</v>
      </c>
      <c r="J443" t="s">
        <v>673</v>
      </c>
      <c r="K443" t="s">
        <v>674</v>
      </c>
      <c r="L443">
        <v>1346</v>
      </c>
      <c r="N443">
        <v>1009</v>
      </c>
      <c r="O443" t="s">
        <v>584</v>
      </c>
      <c r="P443" t="s">
        <v>584</v>
      </c>
      <c r="Q443">
        <v>1</v>
      </c>
      <c r="X443">
        <v>0.1</v>
      </c>
      <c r="Y443">
        <v>23.09</v>
      </c>
      <c r="Z443">
        <v>0</v>
      </c>
      <c r="AA443">
        <v>0</v>
      </c>
      <c r="AB443">
        <v>0</v>
      </c>
      <c r="AC443">
        <v>0</v>
      </c>
      <c r="AD443">
        <v>1</v>
      </c>
      <c r="AE443">
        <v>0</v>
      </c>
      <c r="AF443" t="s">
        <v>3</v>
      </c>
      <c r="AG443">
        <v>0.1</v>
      </c>
      <c r="AH443">
        <v>2</v>
      </c>
      <c r="AI443">
        <v>39613169</v>
      </c>
      <c r="AJ443">
        <v>457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ROW(Source!A176)</f>
        <v>176</v>
      </c>
      <c r="B444">
        <v>39613177</v>
      </c>
      <c r="C444">
        <v>39613164</v>
      </c>
      <c r="D444">
        <v>36796080</v>
      </c>
      <c r="E444">
        <v>17</v>
      </c>
      <c r="F444">
        <v>1</v>
      </c>
      <c r="G444">
        <v>1</v>
      </c>
      <c r="H444">
        <v>3</v>
      </c>
      <c r="I444" t="s">
        <v>298</v>
      </c>
      <c r="J444" t="s">
        <v>3</v>
      </c>
      <c r="K444" t="s">
        <v>299</v>
      </c>
      <c r="L444">
        <v>1354</v>
      </c>
      <c r="N444">
        <v>1010</v>
      </c>
      <c r="O444" t="s">
        <v>99</v>
      </c>
      <c r="P444" t="s">
        <v>99</v>
      </c>
      <c r="Q444">
        <v>1</v>
      </c>
      <c r="X444">
        <v>1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 t="s">
        <v>3</v>
      </c>
      <c r="AG444">
        <v>1</v>
      </c>
      <c r="AH444">
        <v>2</v>
      </c>
      <c r="AI444">
        <v>39613170</v>
      </c>
      <c r="AJ444">
        <v>459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ROW(Source!A177)</f>
        <v>177</v>
      </c>
      <c r="B445">
        <v>39613172</v>
      </c>
      <c r="C445">
        <v>39613164</v>
      </c>
      <c r="D445">
        <v>37064978</v>
      </c>
      <c r="E445">
        <v>1</v>
      </c>
      <c r="F445">
        <v>1</v>
      </c>
      <c r="G445">
        <v>1</v>
      </c>
      <c r="H445">
        <v>1</v>
      </c>
      <c r="I445" t="s">
        <v>667</v>
      </c>
      <c r="J445" t="s">
        <v>3</v>
      </c>
      <c r="K445" t="s">
        <v>668</v>
      </c>
      <c r="L445">
        <v>1191</v>
      </c>
      <c r="N445">
        <v>1013</v>
      </c>
      <c r="O445" t="s">
        <v>474</v>
      </c>
      <c r="P445" t="s">
        <v>474</v>
      </c>
      <c r="Q445">
        <v>1</v>
      </c>
      <c r="X445">
        <v>1.7</v>
      </c>
      <c r="Y445">
        <v>0</v>
      </c>
      <c r="Z445">
        <v>0</v>
      </c>
      <c r="AA445">
        <v>0</v>
      </c>
      <c r="AB445">
        <v>8.86</v>
      </c>
      <c r="AC445">
        <v>0</v>
      </c>
      <c r="AD445">
        <v>1</v>
      </c>
      <c r="AE445">
        <v>1</v>
      </c>
      <c r="AF445" t="s">
        <v>18</v>
      </c>
      <c r="AG445">
        <v>1.9549999999999998</v>
      </c>
      <c r="AH445">
        <v>2</v>
      </c>
      <c r="AI445">
        <v>39613165</v>
      </c>
      <c r="AJ445">
        <v>460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ROW(Source!A177)</f>
        <v>177</v>
      </c>
      <c r="B446">
        <v>39613173</v>
      </c>
      <c r="C446">
        <v>39613164</v>
      </c>
      <c r="D446">
        <v>37064876</v>
      </c>
      <c r="E446">
        <v>1</v>
      </c>
      <c r="F446">
        <v>1</v>
      </c>
      <c r="G446">
        <v>1</v>
      </c>
      <c r="H446">
        <v>1</v>
      </c>
      <c r="I446" t="s">
        <v>479</v>
      </c>
      <c r="J446" t="s">
        <v>3</v>
      </c>
      <c r="K446" t="s">
        <v>480</v>
      </c>
      <c r="L446">
        <v>1191</v>
      </c>
      <c r="N446">
        <v>1013</v>
      </c>
      <c r="O446" t="s">
        <v>474</v>
      </c>
      <c r="P446" t="s">
        <v>474</v>
      </c>
      <c r="Q446">
        <v>1</v>
      </c>
      <c r="X446">
        <v>0.03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1</v>
      </c>
      <c r="AE446">
        <v>2</v>
      </c>
      <c r="AF446" t="s">
        <v>17</v>
      </c>
      <c r="AG446">
        <v>3.7499999999999999E-2</v>
      </c>
      <c r="AH446">
        <v>2</v>
      </c>
      <c r="AI446">
        <v>39613166</v>
      </c>
      <c r="AJ446">
        <v>461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ROW(Source!A177)</f>
        <v>177</v>
      </c>
      <c r="B447">
        <v>39613174</v>
      </c>
      <c r="C447">
        <v>39613164</v>
      </c>
      <c r="D447">
        <v>36883554</v>
      </c>
      <c r="E447">
        <v>1</v>
      </c>
      <c r="F447">
        <v>1</v>
      </c>
      <c r="G447">
        <v>1</v>
      </c>
      <c r="H447">
        <v>2</v>
      </c>
      <c r="I447" t="s">
        <v>504</v>
      </c>
      <c r="J447" t="s">
        <v>505</v>
      </c>
      <c r="K447" t="s">
        <v>506</v>
      </c>
      <c r="L447">
        <v>1368</v>
      </c>
      <c r="N447">
        <v>1011</v>
      </c>
      <c r="O447" t="s">
        <v>484</v>
      </c>
      <c r="P447" t="s">
        <v>484</v>
      </c>
      <c r="Q447">
        <v>1</v>
      </c>
      <c r="X447">
        <v>0.03</v>
      </c>
      <c r="Y447">
        <v>0</v>
      </c>
      <c r="Z447">
        <v>65.709999999999994</v>
      </c>
      <c r="AA447">
        <v>11.6</v>
      </c>
      <c r="AB447">
        <v>0</v>
      </c>
      <c r="AC447">
        <v>0</v>
      </c>
      <c r="AD447">
        <v>1</v>
      </c>
      <c r="AE447">
        <v>0</v>
      </c>
      <c r="AF447" t="s">
        <v>17</v>
      </c>
      <c r="AG447">
        <v>3.7499999999999999E-2</v>
      </c>
      <c r="AH447">
        <v>2</v>
      </c>
      <c r="AI447">
        <v>39613167</v>
      </c>
      <c r="AJ447">
        <v>462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ROW(Source!A177)</f>
        <v>177</v>
      </c>
      <c r="B448">
        <v>39613175</v>
      </c>
      <c r="C448">
        <v>39613164</v>
      </c>
      <c r="D448">
        <v>36804430</v>
      </c>
      <c r="E448">
        <v>1</v>
      </c>
      <c r="F448">
        <v>1</v>
      </c>
      <c r="G448">
        <v>1</v>
      </c>
      <c r="H448">
        <v>3</v>
      </c>
      <c r="I448" t="s">
        <v>669</v>
      </c>
      <c r="J448" t="s">
        <v>670</v>
      </c>
      <c r="K448" t="s">
        <v>671</v>
      </c>
      <c r="L448">
        <v>1348</v>
      </c>
      <c r="N448">
        <v>1009</v>
      </c>
      <c r="O448" t="s">
        <v>104</v>
      </c>
      <c r="P448" t="s">
        <v>104</v>
      </c>
      <c r="Q448">
        <v>1000</v>
      </c>
      <c r="X448">
        <v>1.5E-3</v>
      </c>
      <c r="Y448">
        <v>14830</v>
      </c>
      <c r="Z448">
        <v>0</v>
      </c>
      <c r="AA448">
        <v>0</v>
      </c>
      <c r="AB448">
        <v>0</v>
      </c>
      <c r="AC448">
        <v>0</v>
      </c>
      <c r="AD448">
        <v>1</v>
      </c>
      <c r="AE448">
        <v>0</v>
      </c>
      <c r="AF448" t="s">
        <v>3</v>
      </c>
      <c r="AG448">
        <v>1.5E-3</v>
      </c>
      <c r="AH448">
        <v>2</v>
      </c>
      <c r="AI448">
        <v>39613168</v>
      </c>
      <c r="AJ448">
        <v>463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ROW(Source!A177)</f>
        <v>177</v>
      </c>
      <c r="B449">
        <v>39613176</v>
      </c>
      <c r="C449">
        <v>39613164</v>
      </c>
      <c r="D449">
        <v>36805330</v>
      </c>
      <c r="E449">
        <v>1</v>
      </c>
      <c r="F449">
        <v>1</v>
      </c>
      <c r="G449">
        <v>1</v>
      </c>
      <c r="H449">
        <v>3</v>
      </c>
      <c r="I449" t="s">
        <v>672</v>
      </c>
      <c r="J449" t="s">
        <v>673</v>
      </c>
      <c r="K449" t="s">
        <v>674</v>
      </c>
      <c r="L449">
        <v>1346</v>
      </c>
      <c r="N449">
        <v>1009</v>
      </c>
      <c r="O449" t="s">
        <v>584</v>
      </c>
      <c r="P449" t="s">
        <v>584</v>
      </c>
      <c r="Q449">
        <v>1</v>
      </c>
      <c r="X449">
        <v>0.1</v>
      </c>
      <c r="Y449">
        <v>23.09</v>
      </c>
      <c r="Z449">
        <v>0</v>
      </c>
      <c r="AA449">
        <v>0</v>
      </c>
      <c r="AB449">
        <v>0</v>
      </c>
      <c r="AC449">
        <v>0</v>
      </c>
      <c r="AD449">
        <v>1</v>
      </c>
      <c r="AE449">
        <v>0</v>
      </c>
      <c r="AF449" t="s">
        <v>3</v>
      </c>
      <c r="AG449">
        <v>0.1</v>
      </c>
      <c r="AH449">
        <v>2</v>
      </c>
      <c r="AI449">
        <v>39613169</v>
      </c>
      <c r="AJ449">
        <v>464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ROW(Source!A177)</f>
        <v>177</v>
      </c>
      <c r="B450">
        <v>39613177</v>
      </c>
      <c r="C450">
        <v>39613164</v>
      </c>
      <c r="D450">
        <v>36796080</v>
      </c>
      <c r="E450">
        <v>17</v>
      </c>
      <c r="F450">
        <v>1</v>
      </c>
      <c r="G450">
        <v>1</v>
      </c>
      <c r="H450">
        <v>3</v>
      </c>
      <c r="I450" t="s">
        <v>298</v>
      </c>
      <c r="J450" t="s">
        <v>3</v>
      </c>
      <c r="K450" t="s">
        <v>299</v>
      </c>
      <c r="L450">
        <v>1354</v>
      </c>
      <c r="N450">
        <v>1010</v>
      </c>
      <c r="O450" t="s">
        <v>99</v>
      </c>
      <c r="P450" t="s">
        <v>99</v>
      </c>
      <c r="Q450">
        <v>1</v>
      </c>
      <c r="X450">
        <v>1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 t="s">
        <v>3</v>
      </c>
      <c r="AG450">
        <v>1</v>
      </c>
      <c r="AH450">
        <v>2</v>
      </c>
      <c r="AI450">
        <v>39613170</v>
      </c>
      <c r="AJ450">
        <v>466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ROW(Source!A182)</f>
        <v>182</v>
      </c>
      <c r="B451">
        <v>39613189</v>
      </c>
      <c r="C451">
        <v>39613180</v>
      </c>
      <c r="D451">
        <v>37064928</v>
      </c>
      <c r="E451">
        <v>1</v>
      </c>
      <c r="F451">
        <v>1</v>
      </c>
      <c r="G451">
        <v>1</v>
      </c>
      <c r="H451">
        <v>1</v>
      </c>
      <c r="I451" t="s">
        <v>507</v>
      </c>
      <c r="J451" t="s">
        <v>3</v>
      </c>
      <c r="K451" t="s">
        <v>508</v>
      </c>
      <c r="L451">
        <v>1191</v>
      </c>
      <c r="N451">
        <v>1013</v>
      </c>
      <c r="O451" t="s">
        <v>474</v>
      </c>
      <c r="P451" t="s">
        <v>474</v>
      </c>
      <c r="Q451">
        <v>1</v>
      </c>
      <c r="X451">
        <v>1.47</v>
      </c>
      <c r="Y451">
        <v>0</v>
      </c>
      <c r="Z451">
        <v>0</v>
      </c>
      <c r="AA451">
        <v>0</v>
      </c>
      <c r="AB451">
        <v>9.07</v>
      </c>
      <c r="AC451">
        <v>0</v>
      </c>
      <c r="AD451">
        <v>1</v>
      </c>
      <c r="AE451">
        <v>1</v>
      </c>
      <c r="AF451" t="s">
        <v>18</v>
      </c>
      <c r="AG451">
        <v>1.6904999999999999</v>
      </c>
      <c r="AH451">
        <v>2</v>
      </c>
      <c r="AI451">
        <v>39613181</v>
      </c>
      <c r="AJ451">
        <v>467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ROW(Source!A182)</f>
        <v>182</v>
      </c>
      <c r="B452">
        <v>39613190</v>
      </c>
      <c r="C452">
        <v>39613180</v>
      </c>
      <c r="D452">
        <v>37064876</v>
      </c>
      <c r="E452">
        <v>1</v>
      </c>
      <c r="F452">
        <v>1</v>
      </c>
      <c r="G452">
        <v>1</v>
      </c>
      <c r="H452">
        <v>1</v>
      </c>
      <c r="I452" t="s">
        <v>479</v>
      </c>
      <c r="J452" t="s">
        <v>3</v>
      </c>
      <c r="K452" t="s">
        <v>480</v>
      </c>
      <c r="L452">
        <v>1191</v>
      </c>
      <c r="N452">
        <v>1013</v>
      </c>
      <c r="O452" t="s">
        <v>474</v>
      </c>
      <c r="P452" t="s">
        <v>474</v>
      </c>
      <c r="Q452">
        <v>1</v>
      </c>
      <c r="X452">
        <v>0.01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1</v>
      </c>
      <c r="AE452">
        <v>2</v>
      </c>
      <c r="AF452" t="s">
        <v>17</v>
      </c>
      <c r="AG452">
        <v>1.2500000000000001E-2</v>
      </c>
      <c r="AH452">
        <v>2</v>
      </c>
      <c r="AI452">
        <v>39613182</v>
      </c>
      <c r="AJ452">
        <v>468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ROW(Source!A182)</f>
        <v>182</v>
      </c>
      <c r="B453">
        <v>39613191</v>
      </c>
      <c r="C453">
        <v>39613180</v>
      </c>
      <c r="D453">
        <v>36883554</v>
      </c>
      <c r="E453">
        <v>1</v>
      </c>
      <c r="F453">
        <v>1</v>
      </c>
      <c r="G453">
        <v>1</v>
      </c>
      <c r="H453">
        <v>2</v>
      </c>
      <c r="I453" t="s">
        <v>504</v>
      </c>
      <c r="J453" t="s">
        <v>505</v>
      </c>
      <c r="K453" t="s">
        <v>506</v>
      </c>
      <c r="L453">
        <v>1368</v>
      </c>
      <c r="N453">
        <v>1011</v>
      </c>
      <c r="O453" t="s">
        <v>484</v>
      </c>
      <c r="P453" t="s">
        <v>484</v>
      </c>
      <c r="Q453">
        <v>1</v>
      </c>
      <c r="X453">
        <v>0.01</v>
      </c>
      <c r="Y453">
        <v>0</v>
      </c>
      <c r="Z453">
        <v>65.709999999999994</v>
      </c>
      <c r="AA453">
        <v>11.6</v>
      </c>
      <c r="AB453">
        <v>0</v>
      </c>
      <c r="AC453">
        <v>0</v>
      </c>
      <c r="AD453">
        <v>1</v>
      </c>
      <c r="AE453">
        <v>0</v>
      </c>
      <c r="AF453" t="s">
        <v>17</v>
      </c>
      <c r="AG453">
        <v>1.2500000000000001E-2</v>
      </c>
      <c r="AH453">
        <v>2</v>
      </c>
      <c r="AI453">
        <v>39613183</v>
      </c>
      <c r="AJ453">
        <v>469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ROW(Source!A182)</f>
        <v>182</v>
      </c>
      <c r="B454">
        <v>39613192</v>
      </c>
      <c r="C454">
        <v>39613180</v>
      </c>
      <c r="D454">
        <v>36883858</v>
      </c>
      <c r="E454">
        <v>1</v>
      </c>
      <c r="F454">
        <v>1</v>
      </c>
      <c r="G454">
        <v>1</v>
      </c>
      <c r="H454">
        <v>2</v>
      </c>
      <c r="I454" t="s">
        <v>627</v>
      </c>
      <c r="J454" t="s">
        <v>628</v>
      </c>
      <c r="K454" t="s">
        <v>629</v>
      </c>
      <c r="L454">
        <v>1368</v>
      </c>
      <c r="N454">
        <v>1011</v>
      </c>
      <c r="O454" t="s">
        <v>484</v>
      </c>
      <c r="P454" t="s">
        <v>484</v>
      </c>
      <c r="Q454">
        <v>1</v>
      </c>
      <c r="X454">
        <v>0.35</v>
      </c>
      <c r="Y454">
        <v>0</v>
      </c>
      <c r="Z454">
        <v>8.1</v>
      </c>
      <c r="AA454">
        <v>0</v>
      </c>
      <c r="AB454">
        <v>0</v>
      </c>
      <c r="AC454">
        <v>0</v>
      </c>
      <c r="AD454">
        <v>1</v>
      </c>
      <c r="AE454">
        <v>0</v>
      </c>
      <c r="AF454" t="s">
        <v>17</v>
      </c>
      <c r="AG454">
        <v>0.4375</v>
      </c>
      <c r="AH454">
        <v>2</v>
      </c>
      <c r="AI454">
        <v>39613184</v>
      </c>
      <c r="AJ454">
        <v>470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ROW(Source!A182)</f>
        <v>182</v>
      </c>
      <c r="B455">
        <v>39613193</v>
      </c>
      <c r="C455">
        <v>39613180</v>
      </c>
      <c r="D455">
        <v>36799773</v>
      </c>
      <c r="E455">
        <v>1</v>
      </c>
      <c r="F455">
        <v>1</v>
      </c>
      <c r="G455">
        <v>1</v>
      </c>
      <c r="H455">
        <v>3</v>
      </c>
      <c r="I455" t="s">
        <v>675</v>
      </c>
      <c r="J455" t="s">
        <v>676</v>
      </c>
      <c r="K455" t="s">
        <v>677</v>
      </c>
      <c r="L455">
        <v>1356</v>
      </c>
      <c r="N455">
        <v>1010</v>
      </c>
      <c r="O455" t="s">
        <v>128</v>
      </c>
      <c r="P455" t="s">
        <v>128</v>
      </c>
      <c r="Q455">
        <v>1000</v>
      </c>
      <c r="X455">
        <v>2E-3</v>
      </c>
      <c r="Y455">
        <v>3450</v>
      </c>
      <c r="Z455">
        <v>0</v>
      </c>
      <c r="AA455">
        <v>0</v>
      </c>
      <c r="AB455">
        <v>0</v>
      </c>
      <c r="AC455">
        <v>0</v>
      </c>
      <c r="AD455">
        <v>1</v>
      </c>
      <c r="AE455">
        <v>0</v>
      </c>
      <c r="AF455" t="s">
        <v>3</v>
      </c>
      <c r="AG455">
        <v>2E-3</v>
      </c>
      <c r="AH455">
        <v>2</v>
      </c>
      <c r="AI455">
        <v>39613185</v>
      </c>
      <c r="AJ455">
        <v>471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ROW(Source!A182)</f>
        <v>182</v>
      </c>
      <c r="B456">
        <v>39613194</v>
      </c>
      <c r="C456">
        <v>39613180</v>
      </c>
      <c r="D456">
        <v>36803269</v>
      </c>
      <c r="E456">
        <v>1</v>
      </c>
      <c r="F456">
        <v>1</v>
      </c>
      <c r="G456">
        <v>1</v>
      </c>
      <c r="H456">
        <v>3</v>
      </c>
      <c r="I456" t="s">
        <v>630</v>
      </c>
      <c r="J456" t="s">
        <v>631</v>
      </c>
      <c r="K456" t="s">
        <v>632</v>
      </c>
      <c r="L456">
        <v>1348</v>
      </c>
      <c r="N456">
        <v>1009</v>
      </c>
      <c r="O456" t="s">
        <v>104</v>
      </c>
      <c r="P456" t="s">
        <v>104</v>
      </c>
      <c r="Q456">
        <v>1000</v>
      </c>
      <c r="X456">
        <v>1.3999999999999999E-4</v>
      </c>
      <c r="Y456">
        <v>10362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0</v>
      </c>
      <c r="AF456" t="s">
        <v>3</v>
      </c>
      <c r="AG456">
        <v>1.3999999999999999E-4</v>
      </c>
      <c r="AH456">
        <v>2</v>
      </c>
      <c r="AI456">
        <v>39613186</v>
      </c>
      <c r="AJ456">
        <v>472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ROW(Source!A182)</f>
        <v>182</v>
      </c>
      <c r="B457">
        <v>39613195</v>
      </c>
      <c r="C457">
        <v>39613180</v>
      </c>
      <c r="D457">
        <v>36804429</v>
      </c>
      <c r="E457">
        <v>1</v>
      </c>
      <c r="F457">
        <v>1</v>
      </c>
      <c r="G457">
        <v>1</v>
      </c>
      <c r="H457">
        <v>3</v>
      </c>
      <c r="I457" t="s">
        <v>678</v>
      </c>
      <c r="J457" t="s">
        <v>679</v>
      </c>
      <c r="K457" t="s">
        <v>680</v>
      </c>
      <c r="L457">
        <v>1348</v>
      </c>
      <c r="N457">
        <v>1009</v>
      </c>
      <c r="O457" t="s">
        <v>104</v>
      </c>
      <c r="P457" t="s">
        <v>104</v>
      </c>
      <c r="Q457">
        <v>1000</v>
      </c>
      <c r="X457">
        <v>1.1000000000000001E-3</v>
      </c>
      <c r="Y457">
        <v>15323</v>
      </c>
      <c r="Z457">
        <v>0</v>
      </c>
      <c r="AA457">
        <v>0</v>
      </c>
      <c r="AB457">
        <v>0</v>
      </c>
      <c r="AC457">
        <v>0</v>
      </c>
      <c r="AD457">
        <v>1</v>
      </c>
      <c r="AE457">
        <v>0</v>
      </c>
      <c r="AF457" t="s">
        <v>3</v>
      </c>
      <c r="AG457">
        <v>1.1000000000000001E-3</v>
      </c>
      <c r="AH457">
        <v>2</v>
      </c>
      <c r="AI457">
        <v>39613187</v>
      </c>
      <c r="AJ457">
        <v>473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ROW(Source!A182)</f>
        <v>182</v>
      </c>
      <c r="B458">
        <v>39613196</v>
      </c>
      <c r="C458">
        <v>39613180</v>
      </c>
      <c r="D458">
        <v>36797390</v>
      </c>
      <c r="E458">
        <v>17</v>
      </c>
      <c r="F458">
        <v>1</v>
      </c>
      <c r="G458">
        <v>1</v>
      </c>
      <c r="H458">
        <v>3</v>
      </c>
      <c r="I458" t="s">
        <v>706</v>
      </c>
      <c r="J458" t="s">
        <v>3</v>
      </c>
      <c r="K458" t="s">
        <v>712</v>
      </c>
      <c r="L458">
        <v>1354</v>
      </c>
      <c r="N458">
        <v>1010</v>
      </c>
      <c r="O458" t="s">
        <v>99</v>
      </c>
      <c r="P458" t="s">
        <v>99</v>
      </c>
      <c r="Q458">
        <v>1</v>
      </c>
      <c r="X458">
        <v>1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 t="s">
        <v>3</v>
      </c>
      <c r="AG458">
        <v>1</v>
      </c>
      <c r="AH458">
        <v>3</v>
      </c>
      <c r="AI458">
        <v>-1</v>
      </c>
      <c r="AJ458" t="s">
        <v>3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ROW(Source!A182)</f>
        <v>182</v>
      </c>
      <c r="B459">
        <v>39613197</v>
      </c>
      <c r="C459">
        <v>39613180</v>
      </c>
      <c r="D459">
        <v>39169930</v>
      </c>
      <c r="E459">
        <v>17</v>
      </c>
      <c r="F459">
        <v>1</v>
      </c>
      <c r="G459">
        <v>1</v>
      </c>
      <c r="H459">
        <v>3</v>
      </c>
      <c r="I459" t="s">
        <v>713</v>
      </c>
      <c r="J459" t="s">
        <v>3</v>
      </c>
      <c r="K459" t="s">
        <v>714</v>
      </c>
      <c r="L459">
        <v>1354</v>
      </c>
      <c r="N459">
        <v>1010</v>
      </c>
      <c r="O459" t="s">
        <v>99</v>
      </c>
      <c r="P459" t="s">
        <v>99</v>
      </c>
      <c r="Q459">
        <v>1</v>
      </c>
      <c r="X459">
        <v>2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 t="s">
        <v>3</v>
      </c>
      <c r="AG459">
        <v>2</v>
      </c>
      <c r="AH459">
        <v>3</v>
      </c>
      <c r="AI459">
        <v>-1</v>
      </c>
      <c r="AJ459" t="s">
        <v>3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ROW(Source!A183)</f>
        <v>183</v>
      </c>
      <c r="B460">
        <v>39613189</v>
      </c>
      <c r="C460">
        <v>39613180</v>
      </c>
      <c r="D460">
        <v>37064928</v>
      </c>
      <c r="E460">
        <v>1</v>
      </c>
      <c r="F460">
        <v>1</v>
      </c>
      <c r="G460">
        <v>1</v>
      </c>
      <c r="H460">
        <v>1</v>
      </c>
      <c r="I460" t="s">
        <v>507</v>
      </c>
      <c r="J460" t="s">
        <v>3</v>
      </c>
      <c r="K460" t="s">
        <v>508</v>
      </c>
      <c r="L460">
        <v>1191</v>
      </c>
      <c r="N460">
        <v>1013</v>
      </c>
      <c r="O460" t="s">
        <v>474</v>
      </c>
      <c r="P460" t="s">
        <v>474</v>
      </c>
      <c r="Q460">
        <v>1</v>
      </c>
      <c r="X460">
        <v>1.47</v>
      </c>
      <c r="Y460">
        <v>0</v>
      </c>
      <c r="Z460">
        <v>0</v>
      </c>
      <c r="AA460">
        <v>0</v>
      </c>
      <c r="AB460">
        <v>9.07</v>
      </c>
      <c r="AC460">
        <v>0</v>
      </c>
      <c r="AD460">
        <v>1</v>
      </c>
      <c r="AE460">
        <v>1</v>
      </c>
      <c r="AF460" t="s">
        <v>18</v>
      </c>
      <c r="AG460">
        <v>1.6904999999999999</v>
      </c>
      <c r="AH460">
        <v>2</v>
      </c>
      <c r="AI460">
        <v>39613181</v>
      </c>
      <c r="AJ460">
        <v>475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ROW(Source!A183)</f>
        <v>183</v>
      </c>
      <c r="B461">
        <v>39613190</v>
      </c>
      <c r="C461">
        <v>39613180</v>
      </c>
      <c r="D461">
        <v>37064876</v>
      </c>
      <c r="E461">
        <v>1</v>
      </c>
      <c r="F461">
        <v>1</v>
      </c>
      <c r="G461">
        <v>1</v>
      </c>
      <c r="H461">
        <v>1</v>
      </c>
      <c r="I461" t="s">
        <v>479</v>
      </c>
      <c r="J461" t="s">
        <v>3</v>
      </c>
      <c r="K461" t="s">
        <v>480</v>
      </c>
      <c r="L461">
        <v>1191</v>
      </c>
      <c r="N461">
        <v>1013</v>
      </c>
      <c r="O461" t="s">
        <v>474</v>
      </c>
      <c r="P461" t="s">
        <v>474</v>
      </c>
      <c r="Q461">
        <v>1</v>
      </c>
      <c r="X461">
        <v>0.01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1</v>
      </c>
      <c r="AE461">
        <v>2</v>
      </c>
      <c r="AF461" t="s">
        <v>17</v>
      </c>
      <c r="AG461">
        <v>1.2500000000000001E-2</v>
      </c>
      <c r="AH461">
        <v>2</v>
      </c>
      <c r="AI461">
        <v>39613182</v>
      </c>
      <c r="AJ461">
        <v>476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ROW(Source!A183)</f>
        <v>183</v>
      </c>
      <c r="B462">
        <v>39613191</v>
      </c>
      <c r="C462">
        <v>39613180</v>
      </c>
      <c r="D462">
        <v>36883554</v>
      </c>
      <c r="E462">
        <v>1</v>
      </c>
      <c r="F462">
        <v>1</v>
      </c>
      <c r="G462">
        <v>1</v>
      </c>
      <c r="H462">
        <v>2</v>
      </c>
      <c r="I462" t="s">
        <v>504</v>
      </c>
      <c r="J462" t="s">
        <v>505</v>
      </c>
      <c r="K462" t="s">
        <v>506</v>
      </c>
      <c r="L462">
        <v>1368</v>
      </c>
      <c r="N462">
        <v>1011</v>
      </c>
      <c r="O462" t="s">
        <v>484</v>
      </c>
      <c r="P462" t="s">
        <v>484</v>
      </c>
      <c r="Q462">
        <v>1</v>
      </c>
      <c r="X462">
        <v>0.01</v>
      </c>
      <c r="Y462">
        <v>0</v>
      </c>
      <c r="Z462">
        <v>65.709999999999994</v>
      </c>
      <c r="AA462">
        <v>11.6</v>
      </c>
      <c r="AB462">
        <v>0</v>
      </c>
      <c r="AC462">
        <v>0</v>
      </c>
      <c r="AD462">
        <v>1</v>
      </c>
      <c r="AE462">
        <v>0</v>
      </c>
      <c r="AF462" t="s">
        <v>17</v>
      </c>
      <c r="AG462">
        <v>1.2500000000000001E-2</v>
      </c>
      <c r="AH462">
        <v>2</v>
      </c>
      <c r="AI462">
        <v>39613183</v>
      </c>
      <c r="AJ462">
        <v>477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ROW(Source!A183)</f>
        <v>183</v>
      </c>
      <c r="B463">
        <v>39613192</v>
      </c>
      <c r="C463">
        <v>39613180</v>
      </c>
      <c r="D463">
        <v>36883858</v>
      </c>
      <c r="E463">
        <v>1</v>
      </c>
      <c r="F463">
        <v>1</v>
      </c>
      <c r="G463">
        <v>1</v>
      </c>
      <c r="H463">
        <v>2</v>
      </c>
      <c r="I463" t="s">
        <v>627</v>
      </c>
      <c r="J463" t="s">
        <v>628</v>
      </c>
      <c r="K463" t="s">
        <v>629</v>
      </c>
      <c r="L463">
        <v>1368</v>
      </c>
      <c r="N463">
        <v>1011</v>
      </c>
      <c r="O463" t="s">
        <v>484</v>
      </c>
      <c r="P463" t="s">
        <v>484</v>
      </c>
      <c r="Q463">
        <v>1</v>
      </c>
      <c r="X463">
        <v>0.35</v>
      </c>
      <c r="Y463">
        <v>0</v>
      </c>
      <c r="Z463">
        <v>8.1</v>
      </c>
      <c r="AA463">
        <v>0</v>
      </c>
      <c r="AB463">
        <v>0</v>
      </c>
      <c r="AC463">
        <v>0</v>
      </c>
      <c r="AD463">
        <v>1</v>
      </c>
      <c r="AE463">
        <v>0</v>
      </c>
      <c r="AF463" t="s">
        <v>17</v>
      </c>
      <c r="AG463">
        <v>0.4375</v>
      </c>
      <c r="AH463">
        <v>2</v>
      </c>
      <c r="AI463">
        <v>39613184</v>
      </c>
      <c r="AJ463">
        <v>478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ROW(Source!A183)</f>
        <v>183</v>
      </c>
      <c r="B464">
        <v>39613193</v>
      </c>
      <c r="C464">
        <v>39613180</v>
      </c>
      <c r="D464">
        <v>36799773</v>
      </c>
      <c r="E464">
        <v>1</v>
      </c>
      <c r="F464">
        <v>1</v>
      </c>
      <c r="G464">
        <v>1</v>
      </c>
      <c r="H464">
        <v>3</v>
      </c>
      <c r="I464" t="s">
        <v>675</v>
      </c>
      <c r="J464" t="s">
        <v>676</v>
      </c>
      <c r="K464" t="s">
        <v>677</v>
      </c>
      <c r="L464">
        <v>1356</v>
      </c>
      <c r="N464">
        <v>1010</v>
      </c>
      <c r="O464" t="s">
        <v>128</v>
      </c>
      <c r="P464" t="s">
        <v>128</v>
      </c>
      <c r="Q464">
        <v>1000</v>
      </c>
      <c r="X464">
        <v>2E-3</v>
      </c>
      <c r="Y464">
        <v>3450</v>
      </c>
      <c r="Z464">
        <v>0</v>
      </c>
      <c r="AA464">
        <v>0</v>
      </c>
      <c r="AB464">
        <v>0</v>
      </c>
      <c r="AC464">
        <v>0</v>
      </c>
      <c r="AD464">
        <v>1</v>
      </c>
      <c r="AE464">
        <v>0</v>
      </c>
      <c r="AF464" t="s">
        <v>3</v>
      </c>
      <c r="AG464">
        <v>2E-3</v>
      </c>
      <c r="AH464">
        <v>2</v>
      </c>
      <c r="AI464">
        <v>39613185</v>
      </c>
      <c r="AJ464">
        <v>479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ROW(Source!A183)</f>
        <v>183</v>
      </c>
      <c r="B465">
        <v>39613194</v>
      </c>
      <c r="C465">
        <v>39613180</v>
      </c>
      <c r="D465">
        <v>36803269</v>
      </c>
      <c r="E465">
        <v>1</v>
      </c>
      <c r="F465">
        <v>1</v>
      </c>
      <c r="G465">
        <v>1</v>
      </c>
      <c r="H465">
        <v>3</v>
      </c>
      <c r="I465" t="s">
        <v>630</v>
      </c>
      <c r="J465" t="s">
        <v>631</v>
      </c>
      <c r="K465" t="s">
        <v>632</v>
      </c>
      <c r="L465">
        <v>1348</v>
      </c>
      <c r="N465">
        <v>1009</v>
      </c>
      <c r="O465" t="s">
        <v>104</v>
      </c>
      <c r="P465" t="s">
        <v>104</v>
      </c>
      <c r="Q465">
        <v>1000</v>
      </c>
      <c r="X465">
        <v>1.3999999999999999E-4</v>
      </c>
      <c r="Y465">
        <v>10362</v>
      </c>
      <c r="Z465">
        <v>0</v>
      </c>
      <c r="AA465">
        <v>0</v>
      </c>
      <c r="AB465">
        <v>0</v>
      </c>
      <c r="AC465">
        <v>0</v>
      </c>
      <c r="AD465">
        <v>1</v>
      </c>
      <c r="AE465">
        <v>0</v>
      </c>
      <c r="AF465" t="s">
        <v>3</v>
      </c>
      <c r="AG465">
        <v>1.3999999999999999E-4</v>
      </c>
      <c r="AH465">
        <v>2</v>
      </c>
      <c r="AI465">
        <v>39613186</v>
      </c>
      <c r="AJ465">
        <v>480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ROW(Source!A183)</f>
        <v>183</v>
      </c>
      <c r="B466">
        <v>39613195</v>
      </c>
      <c r="C466">
        <v>39613180</v>
      </c>
      <c r="D466">
        <v>36804429</v>
      </c>
      <c r="E466">
        <v>1</v>
      </c>
      <c r="F466">
        <v>1</v>
      </c>
      <c r="G466">
        <v>1</v>
      </c>
      <c r="H466">
        <v>3</v>
      </c>
      <c r="I466" t="s">
        <v>678</v>
      </c>
      <c r="J466" t="s">
        <v>679</v>
      </c>
      <c r="K466" t="s">
        <v>680</v>
      </c>
      <c r="L466">
        <v>1348</v>
      </c>
      <c r="N466">
        <v>1009</v>
      </c>
      <c r="O466" t="s">
        <v>104</v>
      </c>
      <c r="P466" t="s">
        <v>104</v>
      </c>
      <c r="Q466">
        <v>1000</v>
      </c>
      <c r="X466">
        <v>1.1000000000000001E-3</v>
      </c>
      <c r="Y466">
        <v>15323</v>
      </c>
      <c r="Z466">
        <v>0</v>
      </c>
      <c r="AA466">
        <v>0</v>
      </c>
      <c r="AB466">
        <v>0</v>
      </c>
      <c r="AC466">
        <v>0</v>
      </c>
      <c r="AD466">
        <v>1</v>
      </c>
      <c r="AE466">
        <v>0</v>
      </c>
      <c r="AF466" t="s">
        <v>3</v>
      </c>
      <c r="AG466">
        <v>1.1000000000000001E-3</v>
      </c>
      <c r="AH466">
        <v>2</v>
      </c>
      <c r="AI466">
        <v>39613187</v>
      </c>
      <c r="AJ466">
        <v>481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ROW(Source!A183)</f>
        <v>183</v>
      </c>
      <c r="B467">
        <v>39613196</v>
      </c>
      <c r="C467">
        <v>39613180</v>
      </c>
      <c r="D467">
        <v>36797390</v>
      </c>
      <c r="E467">
        <v>17</v>
      </c>
      <c r="F467">
        <v>1</v>
      </c>
      <c r="G467">
        <v>1</v>
      </c>
      <c r="H467">
        <v>3</v>
      </c>
      <c r="I467" t="s">
        <v>706</v>
      </c>
      <c r="J467" t="s">
        <v>3</v>
      </c>
      <c r="K467" t="s">
        <v>712</v>
      </c>
      <c r="L467">
        <v>1354</v>
      </c>
      <c r="N467">
        <v>1010</v>
      </c>
      <c r="O467" t="s">
        <v>99</v>
      </c>
      <c r="P467" t="s">
        <v>99</v>
      </c>
      <c r="Q467">
        <v>1</v>
      </c>
      <c r="X467">
        <v>1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 t="s">
        <v>3</v>
      </c>
      <c r="AG467">
        <v>1</v>
      </c>
      <c r="AH467">
        <v>3</v>
      </c>
      <c r="AI467">
        <v>-1</v>
      </c>
      <c r="AJ467" t="s">
        <v>3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ROW(Source!A183)</f>
        <v>183</v>
      </c>
      <c r="B468">
        <v>39613197</v>
      </c>
      <c r="C468">
        <v>39613180</v>
      </c>
      <c r="D468">
        <v>39169930</v>
      </c>
      <c r="E468">
        <v>17</v>
      </c>
      <c r="F468">
        <v>1</v>
      </c>
      <c r="G468">
        <v>1</v>
      </c>
      <c r="H468">
        <v>3</v>
      </c>
      <c r="I468" t="s">
        <v>713</v>
      </c>
      <c r="J468" t="s">
        <v>3</v>
      </c>
      <c r="K468" t="s">
        <v>714</v>
      </c>
      <c r="L468">
        <v>1354</v>
      </c>
      <c r="N468">
        <v>1010</v>
      </c>
      <c r="O468" t="s">
        <v>99</v>
      </c>
      <c r="P468" t="s">
        <v>99</v>
      </c>
      <c r="Q468">
        <v>1</v>
      </c>
      <c r="X468">
        <v>2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 t="s">
        <v>3</v>
      </c>
      <c r="AG468">
        <v>2</v>
      </c>
      <c r="AH468">
        <v>3</v>
      </c>
      <c r="AI468">
        <v>-1</v>
      </c>
      <c r="AJ468" t="s">
        <v>3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ROW(Source!A186)</f>
        <v>186</v>
      </c>
      <c r="B469">
        <v>39613210</v>
      </c>
      <c r="C469">
        <v>39613199</v>
      </c>
      <c r="D469">
        <v>37064928</v>
      </c>
      <c r="E469">
        <v>1</v>
      </c>
      <c r="F469">
        <v>1</v>
      </c>
      <c r="G469">
        <v>1</v>
      </c>
      <c r="H469">
        <v>1</v>
      </c>
      <c r="I469" t="s">
        <v>507</v>
      </c>
      <c r="J469" t="s">
        <v>3</v>
      </c>
      <c r="K469" t="s">
        <v>508</v>
      </c>
      <c r="L469">
        <v>1191</v>
      </c>
      <c r="N469">
        <v>1013</v>
      </c>
      <c r="O469" t="s">
        <v>474</v>
      </c>
      <c r="P469" t="s">
        <v>474</v>
      </c>
      <c r="Q469">
        <v>1</v>
      </c>
      <c r="X469">
        <v>1.47</v>
      </c>
      <c r="Y469">
        <v>0</v>
      </c>
      <c r="Z469">
        <v>0</v>
      </c>
      <c r="AA469">
        <v>0</v>
      </c>
      <c r="AB469">
        <v>9.07</v>
      </c>
      <c r="AC469">
        <v>0</v>
      </c>
      <c r="AD469">
        <v>1</v>
      </c>
      <c r="AE469">
        <v>1</v>
      </c>
      <c r="AF469" t="s">
        <v>18</v>
      </c>
      <c r="AG469">
        <v>1.6904999999999999</v>
      </c>
      <c r="AH469">
        <v>2</v>
      </c>
      <c r="AI469">
        <v>39613200</v>
      </c>
      <c r="AJ469">
        <v>483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ROW(Source!A186)</f>
        <v>186</v>
      </c>
      <c r="B470">
        <v>39613211</v>
      </c>
      <c r="C470">
        <v>39613199</v>
      </c>
      <c r="D470">
        <v>37064876</v>
      </c>
      <c r="E470">
        <v>1</v>
      </c>
      <c r="F470">
        <v>1</v>
      </c>
      <c r="G470">
        <v>1</v>
      </c>
      <c r="H470">
        <v>1</v>
      </c>
      <c r="I470" t="s">
        <v>479</v>
      </c>
      <c r="J470" t="s">
        <v>3</v>
      </c>
      <c r="K470" t="s">
        <v>480</v>
      </c>
      <c r="L470">
        <v>1191</v>
      </c>
      <c r="N470">
        <v>1013</v>
      </c>
      <c r="O470" t="s">
        <v>474</v>
      </c>
      <c r="P470" t="s">
        <v>474</v>
      </c>
      <c r="Q470">
        <v>1</v>
      </c>
      <c r="X470">
        <v>0.02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1</v>
      </c>
      <c r="AE470">
        <v>2</v>
      </c>
      <c r="AF470" t="s">
        <v>17</v>
      </c>
      <c r="AG470">
        <v>2.5000000000000001E-2</v>
      </c>
      <c r="AH470">
        <v>2</v>
      </c>
      <c r="AI470">
        <v>39613201</v>
      </c>
      <c r="AJ470">
        <v>484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ROW(Source!A186)</f>
        <v>186</v>
      </c>
      <c r="B471">
        <v>39613212</v>
      </c>
      <c r="C471">
        <v>39613199</v>
      </c>
      <c r="D471">
        <v>36883554</v>
      </c>
      <c r="E471">
        <v>1</v>
      </c>
      <c r="F471">
        <v>1</v>
      </c>
      <c r="G471">
        <v>1</v>
      </c>
      <c r="H471">
        <v>2</v>
      </c>
      <c r="I471" t="s">
        <v>504</v>
      </c>
      <c r="J471" t="s">
        <v>505</v>
      </c>
      <c r="K471" t="s">
        <v>506</v>
      </c>
      <c r="L471">
        <v>1368</v>
      </c>
      <c r="N471">
        <v>1011</v>
      </c>
      <c r="O471" t="s">
        <v>484</v>
      </c>
      <c r="P471" t="s">
        <v>484</v>
      </c>
      <c r="Q471">
        <v>1</v>
      </c>
      <c r="X471">
        <v>0.02</v>
      </c>
      <c r="Y471">
        <v>0</v>
      </c>
      <c r="Z471">
        <v>65.709999999999994</v>
      </c>
      <c r="AA471">
        <v>11.6</v>
      </c>
      <c r="AB471">
        <v>0</v>
      </c>
      <c r="AC471">
        <v>0</v>
      </c>
      <c r="AD471">
        <v>1</v>
      </c>
      <c r="AE471">
        <v>0</v>
      </c>
      <c r="AF471" t="s">
        <v>17</v>
      </c>
      <c r="AG471">
        <v>2.5000000000000001E-2</v>
      </c>
      <c r="AH471">
        <v>2</v>
      </c>
      <c r="AI471">
        <v>39613202</v>
      </c>
      <c r="AJ471">
        <v>485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ROW(Source!A186)</f>
        <v>186</v>
      </c>
      <c r="B472">
        <v>39613213</v>
      </c>
      <c r="C472">
        <v>39613199</v>
      </c>
      <c r="D472">
        <v>36883858</v>
      </c>
      <c r="E472">
        <v>1</v>
      </c>
      <c r="F472">
        <v>1</v>
      </c>
      <c r="G472">
        <v>1</v>
      </c>
      <c r="H472">
        <v>2</v>
      </c>
      <c r="I472" t="s">
        <v>627</v>
      </c>
      <c r="J472" t="s">
        <v>628</v>
      </c>
      <c r="K472" t="s">
        <v>629</v>
      </c>
      <c r="L472">
        <v>1368</v>
      </c>
      <c r="N472">
        <v>1011</v>
      </c>
      <c r="O472" t="s">
        <v>484</v>
      </c>
      <c r="P472" t="s">
        <v>484</v>
      </c>
      <c r="Q472">
        <v>1</v>
      </c>
      <c r="X472">
        <v>0.35</v>
      </c>
      <c r="Y472">
        <v>0</v>
      </c>
      <c r="Z472">
        <v>8.1</v>
      </c>
      <c r="AA472">
        <v>0</v>
      </c>
      <c r="AB472">
        <v>0</v>
      </c>
      <c r="AC472">
        <v>0</v>
      </c>
      <c r="AD472">
        <v>1</v>
      </c>
      <c r="AE472">
        <v>0</v>
      </c>
      <c r="AF472" t="s">
        <v>17</v>
      </c>
      <c r="AG472">
        <v>0.4375</v>
      </c>
      <c r="AH472">
        <v>2</v>
      </c>
      <c r="AI472">
        <v>39613203</v>
      </c>
      <c r="AJ472">
        <v>486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ROW(Source!A186)</f>
        <v>186</v>
      </c>
      <c r="B473">
        <v>39613214</v>
      </c>
      <c r="C473">
        <v>39613199</v>
      </c>
      <c r="D473">
        <v>36799773</v>
      </c>
      <c r="E473">
        <v>1</v>
      </c>
      <c r="F473">
        <v>1</v>
      </c>
      <c r="G473">
        <v>1</v>
      </c>
      <c r="H473">
        <v>3</v>
      </c>
      <c r="I473" t="s">
        <v>675</v>
      </c>
      <c r="J473" t="s">
        <v>676</v>
      </c>
      <c r="K473" t="s">
        <v>677</v>
      </c>
      <c r="L473">
        <v>1356</v>
      </c>
      <c r="N473">
        <v>1010</v>
      </c>
      <c r="O473" t="s">
        <v>128</v>
      </c>
      <c r="P473" t="s">
        <v>128</v>
      </c>
      <c r="Q473">
        <v>1000</v>
      </c>
      <c r="X473">
        <v>2E-3</v>
      </c>
      <c r="Y473">
        <v>3450</v>
      </c>
      <c r="Z473">
        <v>0</v>
      </c>
      <c r="AA473">
        <v>0</v>
      </c>
      <c r="AB473">
        <v>0</v>
      </c>
      <c r="AC473">
        <v>0</v>
      </c>
      <c r="AD473">
        <v>1</v>
      </c>
      <c r="AE473">
        <v>0</v>
      </c>
      <c r="AF473" t="s">
        <v>3</v>
      </c>
      <c r="AG473">
        <v>2E-3</v>
      </c>
      <c r="AH473">
        <v>2</v>
      </c>
      <c r="AI473">
        <v>39613204</v>
      </c>
      <c r="AJ473">
        <v>487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ROW(Source!A186)</f>
        <v>186</v>
      </c>
      <c r="B474">
        <v>39613215</v>
      </c>
      <c r="C474">
        <v>39613199</v>
      </c>
      <c r="D474">
        <v>36803269</v>
      </c>
      <c r="E474">
        <v>1</v>
      </c>
      <c r="F474">
        <v>1</v>
      </c>
      <c r="G474">
        <v>1</v>
      </c>
      <c r="H474">
        <v>3</v>
      </c>
      <c r="I474" t="s">
        <v>630</v>
      </c>
      <c r="J474" t="s">
        <v>631</v>
      </c>
      <c r="K474" t="s">
        <v>632</v>
      </c>
      <c r="L474">
        <v>1348</v>
      </c>
      <c r="N474">
        <v>1009</v>
      </c>
      <c r="O474" t="s">
        <v>104</v>
      </c>
      <c r="P474" t="s">
        <v>104</v>
      </c>
      <c r="Q474">
        <v>1000</v>
      </c>
      <c r="X474">
        <v>1.3999999999999999E-4</v>
      </c>
      <c r="Y474">
        <v>10362</v>
      </c>
      <c r="Z474">
        <v>0</v>
      </c>
      <c r="AA474">
        <v>0</v>
      </c>
      <c r="AB474">
        <v>0</v>
      </c>
      <c r="AC474">
        <v>0</v>
      </c>
      <c r="AD474">
        <v>1</v>
      </c>
      <c r="AE474">
        <v>0</v>
      </c>
      <c r="AF474" t="s">
        <v>3</v>
      </c>
      <c r="AG474">
        <v>1.3999999999999999E-4</v>
      </c>
      <c r="AH474">
        <v>2</v>
      </c>
      <c r="AI474">
        <v>39613205</v>
      </c>
      <c r="AJ474">
        <v>488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ROW(Source!A186)</f>
        <v>186</v>
      </c>
      <c r="B475">
        <v>39613216</v>
      </c>
      <c r="C475">
        <v>39613199</v>
      </c>
      <c r="D475">
        <v>36804430</v>
      </c>
      <c r="E475">
        <v>1</v>
      </c>
      <c r="F475">
        <v>1</v>
      </c>
      <c r="G475">
        <v>1</v>
      </c>
      <c r="H475">
        <v>3</v>
      </c>
      <c r="I475" t="s">
        <v>669</v>
      </c>
      <c r="J475" t="s">
        <v>670</v>
      </c>
      <c r="K475" t="s">
        <v>671</v>
      </c>
      <c r="L475">
        <v>1348</v>
      </c>
      <c r="N475">
        <v>1009</v>
      </c>
      <c r="O475" t="s">
        <v>104</v>
      </c>
      <c r="P475" t="s">
        <v>104</v>
      </c>
      <c r="Q475">
        <v>1000</v>
      </c>
      <c r="X475">
        <v>1.1000000000000001E-3</v>
      </c>
      <c r="Y475">
        <v>14830</v>
      </c>
      <c r="Z475">
        <v>0</v>
      </c>
      <c r="AA475">
        <v>0</v>
      </c>
      <c r="AB475">
        <v>0</v>
      </c>
      <c r="AC475">
        <v>0</v>
      </c>
      <c r="AD475">
        <v>1</v>
      </c>
      <c r="AE475">
        <v>0</v>
      </c>
      <c r="AF475" t="s">
        <v>3</v>
      </c>
      <c r="AG475">
        <v>1.1000000000000001E-3</v>
      </c>
      <c r="AH475">
        <v>2</v>
      </c>
      <c r="AI475">
        <v>39613206</v>
      </c>
      <c r="AJ475">
        <v>489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ROW(Source!A186)</f>
        <v>186</v>
      </c>
      <c r="B476">
        <v>39613217</v>
      </c>
      <c r="C476">
        <v>39613199</v>
      </c>
      <c r="D476">
        <v>36797390</v>
      </c>
      <c r="E476">
        <v>17</v>
      </c>
      <c r="F476">
        <v>1</v>
      </c>
      <c r="G476">
        <v>1</v>
      </c>
      <c r="H476">
        <v>3</v>
      </c>
      <c r="I476" t="s">
        <v>706</v>
      </c>
      <c r="J476" t="s">
        <v>3</v>
      </c>
      <c r="K476" t="s">
        <v>712</v>
      </c>
      <c r="L476">
        <v>1354</v>
      </c>
      <c r="N476">
        <v>1010</v>
      </c>
      <c r="O476" t="s">
        <v>99</v>
      </c>
      <c r="P476" t="s">
        <v>99</v>
      </c>
      <c r="Q476">
        <v>1</v>
      </c>
      <c r="X476">
        <v>1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 t="s">
        <v>3</v>
      </c>
      <c r="AG476">
        <v>1</v>
      </c>
      <c r="AH476">
        <v>3</v>
      </c>
      <c r="AI476">
        <v>-1</v>
      </c>
      <c r="AJ476" t="s">
        <v>3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ROW(Source!A186)</f>
        <v>186</v>
      </c>
      <c r="B477">
        <v>39613218</v>
      </c>
      <c r="C477">
        <v>39613199</v>
      </c>
      <c r="D477">
        <v>39169930</v>
      </c>
      <c r="E477">
        <v>17</v>
      </c>
      <c r="F477">
        <v>1</v>
      </c>
      <c r="G477">
        <v>1</v>
      </c>
      <c r="H477">
        <v>3</v>
      </c>
      <c r="I477" t="s">
        <v>713</v>
      </c>
      <c r="J477" t="s">
        <v>3</v>
      </c>
      <c r="K477" t="s">
        <v>714</v>
      </c>
      <c r="L477">
        <v>1354</v>
      </c>
      <c r="N477">
        <v>1010</v>
      </c>
      <c r="O477" t="s">
        <v>99</v>
      </c>
      <c r="P477" t="s">
        <v>99</v>
      </c>
      <c r="Q477">
        <v>1</v>
      </c>
      <c r="X477">
        <v>2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 t="s">
        <v>3</v>
      </c>
      <c r="AG477">
        <v>2</v>
      </c>
      <c r="AH477">
        <v>3</v>
      </c>
      <c r="AI477">
        <v>-1</v>
      </c>
      <c r="AJ477" t="s">
        <v>3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ROW(Source!A187)</f>
        <v>187</v>
      </c>
      <c r="B478">
        <v>39613210</v>
      </c>
      <c r="C478">
        <v>39613199</v>
      </c>
      <c r="D478">
        <v>37064928</v>
      </c>
      <c r="E478">
        <v>1</v>
      </c>
      <c r="F478">
        <v>1</v>
      </c>
      <c r="G478">
        <v>1</v>
      </c>
      <c r="H478">
        <v>1</v>
      </c>
      <c r="I478" t="s">
        <v>507</v>
      </c>
      <c r="J478" t="s">
        <v>3</v>
      </c>
      <c r="K478" t="s">
        <v>508</v>
      </c>
      <c r="L478">
        <v>1191</v>
      </c>
      <c r="N478">
        <v>1013</v>
      </c>
      <c r="O478" t="s">
        <v>474</v>
      </c>
      <c r="P478" t="s">
        <v>474</v>
      </c>
      <c r="Q478">
        <v>1</v>
      </c>
      <c r="X478">
        <v>1.47</v>
      </c>
      <c r="Y478">
        <v>0</v>
      </c>
      <c r="Z478">
        <v>0</v>
      </c>
      <c r="AA478">
        <v>0</v>
      </c>
      <c r="AB478">
        <v>9.07</v>
      </c>
      <c r="AC478">
        <v>0</v>
      </c>
      <c r="AD478">
        <v>1</v>
      </c>
      <c r="AE478">
        <v>1</v>
      </c>
      <c r="AF478" t="s">
        <v>18</v>
      </c>
      <c r="AG478">
        <v>1.6904999999999999</v>
      </c>
      <c r="AH478">
        <v>2</v>
      </c>
      <c r="AI478">
        <v>39613200</v>
      </c>
      <c r="AJ478">
        <v>493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ROW(Source!A187)</f>
        <v>187</v>
      </c>
      <c r="B479">
        <v>39613211</v>
      </c>
      <c r="C479">
        <v>39613199</v>
      </c>
      <c r="D479">
        <v>37064876</v>
      </c>
      <c r="E479">
        <v>1</v>
      </c>
      <c r="F479">
        <v>1</v>
      </c>
      <c r="G479">
        <v>1</v>
      </c>
      <c r="H479">
        <v>1</v>
      </c>
      <c r="I479" t="s">
        <v>479</v>
      </c>
      <c r="J479" t="s">
        <v>3</v>
      </c>
      <c r="K479" t="s">
        <v>480</v>
      </c>
      <c r="L479">
        <v>1191</v>
      </c>
      <c r="N479">
        <v>1013</v>
      </c>
      <c r="O479" t="s">
        <v>474</v>
      </c>
      <c r="P479" t="s">
        <v>474</v>
      </c>
      <c r="Q479">
        <v>1</v>
      </c>
      <c r="X479">
        <v>0.02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1</v>
      </c>
      <c r="AE479">
        <v>2</v>
      </c>
      <c r="AF479" t="s">
        <v>17</v>
      </c>
      <c r="AG479">
        <v>2.5000000000000001E-2</v>
      </c>
      <c r="AH479">
        <v>2</v>
      </c>
      <c r="AI479">
        <v>39613201</v>
      </c>
      <c r="AJ479">
        <v>494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ROW(Source!A187)</f>
        <v>187</v>
      </c>
      <c r="B480">
        <v>39613212</v>
      </c>
      <c r="C480">
        <v>39613199</v>
      </c>
      <c r="D480">
        <v>36883554</v>
      </c>
      <c r="E480">
        <v>1</v>
      </c>
      <c r="F480">
        <v>1</v>
      </c>
      <c r="G480">
        <v>1</v>
      </c>
      <c r="H480">
        <v>2</v>
      </c>
      <c r="I480" t="s">
        <v>504</v>
      </c>
      <c r="J480" t="s">
        <v>505</v>
      </c>
      <c r="K480" t="s">
        <v>506</v>
      </c>
      <c r="L480">
        <v>1368</v>
      </c>
      <c r="N480">
        <v>1011</v>
      </c>
      <c r="O480" t="s">
        <v>484</v>
      </c>
      <c r="P480" t="s">
        <v>484</v>
      </c>
      <c r="Q480">
        <v>1</v>
      </c>
      <c r="X480">
        <v>0.02</v>
      </c>
      <c r="Y480">
        <v>0</v>
      </c>
      <c r="Z480">
        <v>65.709999999999994</v>
      </c>
      <c r="AA480">
        <v>11.6</v>
      </c>
      <c r="AB480">
        <v>0</v>
      </c>
      <c r="AC480">
        <v>0</v>
      </c>
      <c r="AD480">
        <v>1</v>
      </c>
      <c r="AE480">
        <v>0</v>
      </c>
      <c r="AF480" t="s">
        <v>17</v>
      </c>
      <c r="AG480">
        <v>2.5000000000000001E-2</v>
      </c>
      <c r="AH480">
        <v>2</v>
      </c>
      <c r="AI480">
        <v>39613202</v>
      </c>
      <c r="AJ480">
        <v>495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ROW(Source!A187)</f>
        <v>187</v>
      </c>
      <c r="B481">
        <v>39613213</v>
      </c>
      <c r="C481">
        <v>39613199</v>
      </c>
      <c r="D481">
        <v>36883858</v>
      </c>
      <c r="E481">
        <v>1</v>
      </c>
      <c r="F481">
        <v>1</v>
      </c>
      <c r="G481">
        <v>1</v>
      </c>
      <c r="H481">
        <v>2</v>
      </c>
      <c r="I481" t="s">
        <v>627</v>
      </c>
      <c r="J481" t="s">
        <v>628</v>
      </c>
      <c r="K481" t="s">
        <v>629</v>
      </c>
      <c r="L481">
        <v>1368</v>
      </c>
      <c r="N481">
        <v>1011</v>
      </c>
      <c r="O481" t="s">
        <v>484</v>
      </c>
      <c r="P481" t="s">
        <v>484</v>
      </c>
      <c r="Q481">
        <v>1</v>
      </c>
      <c r="X481">
        <v>0.35</v>
      </c>
      <c r="Y481">
        <v>0</v>
      </c>
      <c r="Z481">
        <v>8.1</v>
      </c>
      <c r="AA481">
        <v>0</v>
      </c>
      <c r="AB481">
        <v>0</v>
      </c>
      <c r="AC481">
        <v>0</v>
      </c>
      <c r="AD481">
        <v>1</v>
      </c>
      <c r="AE481">
        <v>0</v>
      </c>
      <c r="AF481" t="s">
        <v>17</v>
      </c>
      <c r="AG481">
        <v>0.4375</v>
      </c>
      <c r="AH481">
        <v>2</v>
      </c>
      <c r="AI481">
        <v>39613203</v>
      </c>
      <c r="AJ481">
        <v>496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ROW(Source!A187)</f>
        <v>187</v>
      </c>
      <c r="B482">
        <v>39613214</v>
      </c>
      <c r="C482">
        <v>39613199</v>
      </c>
      <c r="D482">
        <v>36799773</v>
      </c>
      <c r="E482">
        <v>1</v>
      </c>
      <c r="F482">
        <v>1</v>
      </c>
      <c r="G482">
        <v>1</v>
      </c>
      <c r="H482">
        <v>3</v>
      </c>
      <c r="I482" t="s">
        <v>675</v>
      </c>
      <c r="J482" t="s">
        <v>676</v>
      </c>
      <c r="K482" t="s">
        <v>677</v>
      </c>
      <c r="L482">
        <v>1356</v>
      </c>
      <c r="N482">
        <v>1010</v>
      </c>
      <c r="O482" t="s">
        <v>128</v>
      </c>
      <c r="P482" t="s">
        <v>128</v>
      </c>
      <c r="Q482">
        <v>1000</v>
      </c>
      <c r="X482">
        <v>2E-3</v>
      </c>
      <c r="Y482">
        <v>3450</v>
      </c>
      <c r="Z482">
        <v>0</v>
      </c>
      <c r="AA482">
        <v>0</v>
      </c>
      <c r="AB482">
        <v>0</v>
      </c>
      <c r="AC482">
        <v>0</v>
      </c>
      <c r="AD482">
        <v>1</v>
      </c>
      <c r="AE482">
        <v>0</v>
      </c>
      <c r="AF482" t="s">
        <v>3</v>
      </c>
      <c r="AG482">
        <v>2E-3</v>
      </c>
      <c r="AH482">
        <v>2</v>
      </c>
      <c r="AI482">
        <v>39613204</v>
      </c>
      <c r="AJ482">
        <v>497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ROW(Source!A187)</f>
        <v>187</v>
      </c>
      <c r="B483">
        <v>39613215</v>
      </c>
      <c r="C483">
        <v>39613199</v>
      </c>
      <c r="D483">
        <v>36803269</v>
      </c>
      <c r="E483">
        <v>1</v>
      </c>
      <c r="F483">
        <v>1</v>
      </c>
      <c r="G483">
        <v>1</v>
      </c>
      <c r="H483">
        <v>3</v>
      </c>
      <c r="I483" t="s">
        <v>630</v>
      </c>
      <c r="J483" t="s">
        <v>631</v>
      </c>
      <c r="K483" t="s">
        <v>632</v>
      </c>
      <c r="L483">
        <v>1348</v>
      </c>
      <c r="N483">
        <v>1009</v>
      </c>
      <c r="O483" t="s">
        <v>104</v>
      </c>
      <c r="P483" t="s">
        <v>104</v>
      </c>
      <c r="Q483">
        <v>1000</v>
      </c>
      <c r="X483">
        <v>1.3999999999999999E-4</v>
      </c>
      <c r="Y483">
        <v>10362</v>
      </c>
      <c r="Z483">
        <v>0</v>
      </c>
      <c r="AA483">
        <v>0</v>
      </c>
      <c r="AB483">
        <v>0</v>
      </c>
      <c r="AC483">
        <v>0</v>
      </c>
      <c r="AD483">
        <v>1</v>
      </c>
      <c r="AE483">
        <v>0</v>
      </c>
      <c r="AF483" t="s">
        <v>3</v>
      </c>
      <c r="AG483">
        <v>1.3999999999999999E-4</v>
      </c>
      <c r="AH483">
        <v>2</v>
      </c>
      <c r="AI483">
        <v>39613205</v>
      </c>
      <c r="AJ483">
        <v>498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ROW(Source!A187)</f>
        <v>187</v>
      </c>
      <c r="B484">
        <v>39613216</v>
      </c>
      <c r="C484">
        <v>39613199</v>
      </c>
      <c r="D484">
        <v>36804430</v>
      </c>
      <c r="E484">
        <v>1</v>
      </c>
      <c r="F484">
        <v>1</v>
      </c>
      <c r="G484">
        <v>1</v>
      </c>
      <c r="H484">
        <v>3</v>
      </c>
      <c r="I484" t="s">
        <v>669</v>
      </c>
      <c r="J484" t="s">
        <v>670</v>
      </c>
      <c r="K484" t="s">
        <v>671</v>
      </c>
      <c r="L484">
        <v>1348</v>
      </c>
      <c r="N484">
        <v>1009</v>
      </c>
      <c r="O484" t="s">
        <v>104</v>
      </c>
      <c r="P484" t="s">
        <v>104</v>
      </c>
      <c r="Q484">
        <v>1000</v>
      </c>
      <c r="X484">
        <v>1.1000000000000001E-3</v>
      </c>
      <c r="Y484">
        <v>14830</v>
      </c>
      <c r="Z484">
        <v>0</v>
      </c>
      <c r="AA484">
        <v>0</v>
      </c>
      <c r="AB484">
        <v>0</v>
      </c>
      <c r="AC484">
        <v>0</v>
      </c>
      <c r="AD484">
        <v>1</v>
      </c>
      <c r="AE484">
        <v>0</v>
      </c>
      <c r="AF484" t="s">
        <v>3</v>
      </c>
      <c r="AG484">
        <v>1.1000000000000001E-3</v>
      </c>
      <c r="AH484">
        <v>2</v>
      </c>
      <c r="AI484">
        <v>39613206</v>
      </c>
      <c r="AJ484">
        <v>499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ROW(Source!A187)</f>
        <v>187</v>
      </c>
      <c r="B485">
        <v>39613217</v>
      </c>
      <c r="C485">
        <v>39613199</v>
      </c>
      <c r="D485">
        <v>36797390</v>
      </c>
      <c r="E485">
        <v>17</v>
      </c>
      <c r="F485">
        <v>1</v>
      </c>
      <c r="G485">
        <v>1</v>
      </c>
      <c r="H485">
        <v>3</v>
      </c>
      <c r="I485" t="s">
        <v>706</v>
      </c>
      <c r="J485" t="s">
        <v>3</v>
      </c>
      <c r="K485" t="s">
        <v>712</v>
      </c>
      <c r="L485">
        <v>1354</v>
      </c>
      <c r="N485">
        <v>1010</v>
      </c>
      <c r="O485" t="s">
        <v>99</v>
      </c>
      <c r="P485" t="s">
        <v>99</v>
      </c>
      <c r="Q485">
        <v>1</v>
      </c>
      <c r="X485">
        <v>1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 t="s">
        <v>3</v>
      </c>
      <c r="AG485">
        <v>1</v>
      </c>
      <c r="AH485">
        <v>3</v>
      </c>
      <c r="AI485">
        <v>-1</v>
      </c>
      <c r="AJ485" t="s">
        <v>3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ROW(Source!A187)</f>
        <v>187</v>
      </c>
      <c r="B486">
        <v>39613218</v>
      </c>
      <c r="C486">
        <v>39613199</v>
      </c>
      <c r="D486">
        <v>39169930</v>
      </c>
      <c r="E486">
        <v>17</v>
      </c>
      <c r="F486">
        <v>1</v>
      </c>
      <c r="G486">
        <v>1</v>
      </c>
      <c r="H486">
        <v>3</v>
      </c>
      <c r="I486" t="s">
        <v>713</v>
      </c>
      <c r="J486" t="s">
        <v>3</v>
      </c>
      <c r="K486" t="s">
        <v>714</v>
      </c>
      <c r="L486">
        <v>1354</v>
      </c>
      <c r="N486">
        <v>1010</v>
      </c>
      <c r="O486" t="s">
        <v>99</v>
      </c>
      <c r="P486" t="s">
        <v>99</v>
      </c>
      <c r="Q486">
        <v>1</v>
      </c>
      <c r="X486">
        <v>2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 t="s">
        <v>3</v>
      </c>
      <c r="AG486">
        <v>2</v>
      </c>
      <c r="AH486">
        <v>3</v>
      </c>
      <c r="AI486">
        <v>-1</v>
      </c>
      <c r="AJ486" t="s">
        <v>3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ROW(Source!A194)</f>
        <v>194</v>
      </c>
      <c r="B487">
        <v>39613233</v>
      </c>
      <c r="C487">
        <v>39613222</v>
      </c>
      <c r="D487">
        <v>37064928</v>
      </c>
      <c r="E487">
        <v>1</v>
      </c>
      <c r="F487">
        <v>1</v>
      </c>
      <c r="G487">
        <v>1</v>
      </c>
      <c r="H487">
        <v>1</v>
      </c>
      <c r="I487" t="s">
        <v>507</v>
      </c>
      <c r="J487" t="s">
        <v>3</v>
      </c>
      <c r="K487" t="s">
        <v>508</v>
      </c>
      <c r="L487">
        <v>1191</v>
      </c>
      <c r="N487">
        <v>1013</v>
      </c>
      <c r="O487" t="s">
        <v>474</v>
      </c>
      <c r="P487" t="s">
        <v>474</v>
      </c>
      <c r="Q487">
        <v>1</v>
      </c>
      <c r="X487">
        <v>2.91</v>
      </c>
      <c r="Y487">
        <v>0</v>
      </c>
      <c r="Z487">
        <v>0</v>
      </c>
      <c r="AA487">
        <v>0</v>
      </c>
      <c r="AB487">
        <v>9.07</v>
      </c>
      <c r="AC487">
        <v>0</v>
      </c>
      <c r="AD487">
        <v>1</v>
      </c>
      <c r="AE487">
        <v>1</v>
      </c>
      <c r="AF487" t="s">
        <v>18</v>
      </c>
      <c r="AG487">
        <v>3.3464999999999998</v>
      </c>
      <c r="AH487">
        <v>2</v>
      </c>
      <c r="AI487">
        <v>39613223</v>
      </c>
      <c r="AJ487">
        <v>503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ROW(Source!A194)</f>
        <v>194</v>
      </c>
      <c r="B488">
        <v>39613234</v>
      </c>
      <c r="C488">
        <v>39613222</v>
      </c>
      <c r="D488">
        <v>37064876</v>
      </c>
      <c r="E488">
        <v>1</v>
      </c>
      <c r="F488">
        <v>1</v>
      </c>
      <c r="G488">
        <v>1</v>
      </c>
      <c r="H488">
        <v>1</v>
      </c>
      <c r="I488" t="s">
        <v>479</v>
      </c>
      <c r="J488" t="s">
        <v>3</v>
      </c>
      <c r="K488" t="s">
        <v>480</v>
      </c>
      <c r="L488">
        <v>1191</v>
      </c>
      <c r="N488">
        <v>1013</v>
      </c>
      <c r="O488" t="s">
        <v>474</v>
      </c>
      <c r="P488" t="s">
        <v>474</v>
      </c>
      <c r="Q488">
        <v>1</v>
      </c>
      <c r="X488">
        <v>0.04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1</v>
      </c>
      <c r="AE488">
        <v>2</v>
      </c>
      <c r="AF488" t="s">
        <v>17</v>
      </c>
      <c r="AG488">
        <v>0.05</v>
      </c>
      <c r="AH488">
        <v>2</v>
      </c>
      <c r="AI488">
        <v>39613224</v>
      </c>
      <c r="AJ488">
        <v>504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ROW(Source!A194)</f>
        <v>194</v>
      </c>
      <c r="B489">
        <v>39613235</v>
      </c>
      <c r="C489">
        <v>39613222</v>
      </c>
      <c r="D489">
        <v>36882057</v>
      </c>
      <c r="E489">
        <v>1</v>
      </c>
      <c r="F489">
        <v>1</v>
      </c>
      <c r="G489">
        <v>1</v>
      </c>
      <c r="H489">
        <v>2</v>
      </c>
      <c r="I489" t="s">
        <v>633</v>
      </c>
      <c r="J489" t="s">
        <v>634</v>
      </c>
      <c r="K489" t="s">
        <v>635</v>
      </c>
      <c r="L489">
        <v>1368</v>
      </c>
      <c r="N489">
        <v>1011</v>
      </c>
      <c r="O489" t="s">
        <v>484</v>
      </c>
      <c r="P489" t="s">
        <v>484</v>
      </c>
      <c r="Q489">
        <v>1</v>
      </c>
      <c r="X489">
        <v>0.01</v>
      </c>
      <c r="Y489">
        <v>0</v>
      </c>
      <c r="Z489">
        <v>86.4</v>
      </c>
      <c r="AA489">
        <v>13.5</v>
      </c>
      <c r="AB489">
        <v>0</v>
      </c>
      <c r="AC489">
        <v>0</v>
      </c>
      <c r="AD489">
        <v>1</v>
      </c>
      <c r="AE489">
        <v>0</v>
      </c>
      <c r="AF489" t="s">
        <v>17</v>
      </c>
      <c r="AG489">
        <v>1.2500000000000001E-2</v>
      </c>
      <c r="AH489">
        <v>2</v>
      </c>
      <c r="AI489">
        <v>39613225</v>
      </c>
      <c r="AJ489">
        <v>505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ROW(Source!A194)</f>
        <v>194</v>
      </c>
      <c r="B490">
        <v>39613236</v>
      </c>
      <c r="C490">
        <v>39613222</v>
      </c>
      <c r="D490">
        <v>36882159</v>
      </c>
      <c r="E490">
        <v>1</v>
      </c>
      <c r="F490">
        <v>1</v>
      </c>
      <c r="G490">
        <v>1</v>
      </c>
      <c r="H490">
        <v>2</v>
      </c>
      <c r="I490" t="s">
        <v>509</v>
      </c>
      <c r="J490" t="s">
        <v>510</v>
      </c>
      <c r="K490" t="s">
        <v>511</v>
      </c>
      <c r="L490">
        <v>1368</v>
      </c>
      <c r="N490">
        <v>1011</v>
      </c>
      <c r="O490" t="s">
        <v>484</v>
      </c>
      <c r="P490" t="s">
        <v>484</v>
      </c>
      <c r="Q490">
        <v>1</v>
      </c>
      <c r="X490">
        <v>0.01</v>
      </c>
      <c r="Y490">
        <v>0</v>
      </c>
      <c r="Z490">
        <v>111.99</v>
      </c>
      <c r="AA490">
        <v>13.5</v>
      </c>
      <c r="AB490">
        <v>0</v>
      </c>
      <c r="AC490">
        <v>0</v>
      </c>
      <c r="AD490">
        <v>1</v>
      </c>
      <c r="AE490">
        <v>0</v>
      </c>
      <c r="AF490" t="s">
        <v>17</v>
      </c>
      <c r="AG490">
        <v>1.2500000000000001E-2</v>
      </c>
      <c r="AH490">
        <v>2</v>
      </c>
      <c r="AI490">
        <v>39613226</v>
      </c>
      <c r="AJ490">
        <v>506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ROW(Source!A194)</f>
        <v>194</v>
      </c>
      <c r="B491">
        <v>39613237</v>
      </c>
      <c r="C491">
        <v>39613222</v>
      </c>
      <c r="D491">
        <v>36883554</v>
      </c>
      <c r="E491">
        <v>1</v>
      </c>
      <c r="F491">
        <v>1</v>
      </c>
      <c r="G491">
        <v>1</v>
      </c>
      <c r="H491">
        <v>2</v>
      </c>
      <c r="I491" t="s">
        <v>504</v>
      </c>
      <c r="J491" t="s">
        <v>505</v>
      </c>
      <c r="K491" t="s">
        <v>506</v>
      </c>
      <c r="L491">
        <v>1368</v>
      </c>
      <c r="N491">
        <v>1011</v>
      </c>
      <c r="O491" t="s">
        <v>484</v>
      </c>
      <c r="P491" t="s">
        <v>484</v>
      </c>
      <c r="Q491">
        <v>1</v>
      </c>
      <c r="X491">
        <v>0.02</v>
      </c>
      <c r="Y491">
        <v>0</v>
      </c>
      <c r="Z491">
        <v>65.709999999999994</v>
      </c>
      <c r="AA491">
        <v>11.6</v>
      </c>
      <c r="AB491">
        <v>0</v>
      </c>
      <c r="AC491">
        <v>0</v>
      </c>
      <c r="AD491">
        <v>1</v>
      </c>
      <c r="AE491">
        <v>0</v>
      </c>
      <c r="AF491" t="s">
        <v>17</v>
      </c>
      <c r="AG491">
        <v>2.5000000000000001E-2</v>
      </c>
      <c r="AH491">
        <v>2</v>
      </c>
      <c r="AI491">
        <v>39613227</v>
      </c>
      <c r="AJ491">
        <v>507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ROW(Source!A194)</f>
        <v>194</v>
      </c>
      <c r="B492">
        <v>39613238</v>
      </c>
      <c r="C492">
        <v>39613222</v>
      </c>
      <c r="D492">
        <v>36883858</v>
      </c>
      <c r="E492">
        <v>1</v>
      </c>
      <c r="F492">
        <v>1</v>
      </c>
      <c r="G492">
        <v>1</v>
      </c>
      <c r="H492">
        <v>2</v>
      </c>
      <c r="I492" t="s">
        <v>627</v>
      </c>
      <c r="J492" t="s">
        <v>628</v>
      </c>
      <c r="K492" t="s">
        <v>629</v>
      </c>
      <c r="L492">
        <v>1368</v>
      </c>
      <c r="N492">
        <v>1011</v>
      </c>
      <c r="O492" t="s">
        <v>484</v>
      </c>
      <c r="P492" t="s">
        <v>484</v>
      </c>
      <c r="Q492">
        <v>1</v>
      </c>
      <c r="X492">
        <v>0.63</v>
      </c>
      <c r="Y492">
        <v>0</v>
      </c>
      <c r="Z492">
        <v>8.1</v>
      </c>
      <c r="AA492">
        <v>0</v>
      </c>
      <c r="AB492">
        <v>0</v>
      </c>
      <c r="AC492">
        <v>0</v>
      </c>
      <c r="AD492">
        <v>1</v>
      </c>
      <c r="AE492">
        <v>0</v>
      </c>
      <c r="AF492" t="s">
        <v>17</v>
      </c>
      <c r="AG492">
        <v>0.78749999999999998</v>
      </c>
      <c r="AH492">
        <v>2</v>
      </c>
      <c r="AI492">
        <v>39613228</v>
      </c>
      <c r="AJ492">
        <v>508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ROW(Source!A194)</f>
        <v>194</v>
      </c>
      <c r="B493">
        <v>39613239</v>
      </c>
      <c r="C493">
        <v>39613222</v>
      </c>
      <c r="D493">
        <v>36799774</v>
      </c>
      <c r="E493">
        <v>1</v>
      </c>
      <c r="F493">
        <v>1</v>
      </c>
      <c r="G493">
        <v>1</v>
      </c>
      <c r="H493">
        <v>3</v>
      </c>
      <c r="I493" t="s">
        <v>681</v>
      </c>
      <c r="J493" t="s">
        <v>682</v>
      </c>
      <c r="K493" t="s">
        <v>683</v>
      </c>
      <c r="L493">
        <v>1356</v>
      </c>
      <c r="N493">
        <v>1010</v>
      </c>
      <c r="O493" t="s">
        <v>128</v>
      </c>
      <c r="P493" t="s">
        <v>128</v>
      </c>
      <c r="Q493">
        <v>1000</v>
      </c>
      <c r="X493">
        <v>2E-3</v>
      </c>
      <c r="Y493">
        <v>5650</v>
      </c>
      <c r="Z493">
        <v>0</v>
      </c>
      <c r="AA493">
        <v>0</v>
      </c>
      <c r="AB493">
        <v>0</v>
      </c>
      <c r="AC493">
        <v>0</v>
      </c>
      <c r="AD493">
        <v>1</v>
      </c>
      <c r="AE493">
        <v>0</v>
      </c>
      <c r="AF493" t="s">
        <v>3</v>
      </c>
      <c r="AG493">
        <v>2E-3</v>
      </c>
      <c r="AH493">
        <v>2</v>
      </c>
      <c r="AI493">
        <v>39613229</v>
      </c>
      <c r="AJ493">
        <v>509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ROW(Source!A194)</f>
        <v>194</v>
      </c>
      <c r="B494">
        <v>39613240</v>
      </c>
      <c r="C494">
        <v>39613222</v>
      </c>
      <c r="D494">
        <v>36803269</v>
      </c>
      <c r="E494">
        <v>1</v>
      </c>
      <c r="F494">
        <v>1</v>
      </c>
      <c r="G494">
        <v>1</v>
      </c>
      <c r="H494">
        <v>3</v>
      </c>
      <c r="I494" t="s">
        <v>630</v>
      </c>
      <c r="J494" t="s">
        <v>631</v>
      </c>
      <c r="K494" t="s">
        <v>632</v>
      </c>
      <c r="L494">
        <v>1348</v>
      </c>
      <c r="N494">
        <v>1009</v>
      </c>
      <c r="O494" t="s">
        <v>104</v>
      </c>
      <c r="P494" t="s">
        <v>104</v>
      </c>
      <c r="Q494">
        <v>1000</v>
      </c>
      <c r="X494">
        <v>3.3E-4</v>
      </c>
      <c r="Y494">
        <v>10362</v>
      </c>
      <c r="Z494">
        <v>0</v>
      </c>
      <c r="AA494">
        <v>0</v>
      </c>
      <c r="AB494">
        <v>0</v>
      </c>
      <c r="AC494">
        <v>0</v>
      </c>
      <c r="AD494">
        <v>1</v>
      </c>
      <c r="AE494">
        <v>0</v>
      </c>
      <c r="AF494" t="s">
        <v>3</v>
      </c>
      <c r="AG494">
        <v>3.3E-4</v>
      </c>
      <c r="AH494">
        <v>2</v>
      </c>
      <c r="AI494">
        <v>39613230</v>
      </c>
      <c r="AJ494">
        <v>510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ROW(Source!A194)</f>
        <v>194</v>
      </c>
      <c r="B495">
        <v>39613241</v>
      </c>
      <c r="C495">
        <v>39613222</v>
      </c>
      <c r="D495">
        <v>36804430</v>
      </c>
      <c r="E495">
        <v>1</v>
      </c>
      <c r="F495">
        <v>1</v>
      </c>
      <c r="G495">
        <v>1</v>
      </c>
      <c r="H495">
        <v>3</v>
      </c>
      <c r="I495" t="s">
        <v>669</v>
      </c>
      <c r="J495" t="s">
        <v>670</v>
      </c>
      <c r="K495" t="s">
        <v>671</v>
      </c>
      <c r="L495">
        <v>1348</v>
      </c>
      <c r="N495">
        <v>1009</v>
      </c>
      <c r="O495" t="s">
        <v>104</v>
      </c>
      <c r="P495" t="s">
        <v>104</v>
      </c>
      <c r="Q495">
        <v>1000</v>
      </c>
      <c r="X495">
        <v>2.0699999999999998E-3</v>
      </c>
      <c r="Y495">
        <v>14830</v>
      </c>
      <c r="Z495">
        <v>0</v>
      </c>
      <c r="AA495">
        <v>0</v>
      </c>
      <c r="AB495">
        <v>0</v>
      </c>
      <c r="AC495">
        <v>0</v>
      </c>
      <c r="AD495">
        <v>1</v>
      </c>
      <c r="AE495">
        <v>0</v>
      </c>
      <c r="AF495" t="s">
        <v>3</v>
      </c>
      <c r="AG495">
        <v>2.0699999999999998E-3</v>
      </c>
      <c r="AH495">
        <v>2</v>
      </c>
      <c r="AI495">
        <v>39613231</v>
      </c>
      <c r="AJ495">
        <v>511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ROW(Source!A194)</f>
        <v>194</v>
      </c>
      <c r="B496">
        <v>39613242</v>
      </c>
      <c r="C496">
        <v>39613222</v>
      </c>
      <c r="D496">
        <v>36797390</v>
      </c>
      <c r="E496">
        <v>17</v>
      </c>
      <c r="F496">
        <v>1</v>
      </c>
      <c r="G496">
        <v>1</v>
      </c>
      <c r="H496">
        <v>3</v>
      </c>
      <c r="I496" t="s">
        <v>706</v>
      </c>
      <c r="J496" t="s">
        <v>3</v>
      </c>
      <c r="K496" t="s">
        <v>712</v>
      </c>
      <c r="L496">
        <v>1354</v>
      </c>
      <c r="N496">
        <v>1010</v>
      </c>
      <c r="O496" t="s">
        <v>99</v>
      </c>
      <c r="P496" t="s">
        <v>99</v>
      </c>
      <c r="Q496">
        <v>1</v>
      </c>
      <c r="X496">
        <v>1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 t="s">
        <v>3</v>
      </c>
      <c r="AG496">
        <v>1</v>
      </c>
      <c r="AH496">
        <v>3</v>
      </c>
      <c r="AI496">
        <v>-1</v>
      </c>
      <c r="AJ496" t="s">
        <v>3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ROW(Source!A194)</f>
        <v>194</v>
      </c>
      <c r="B497">
        <v>39613243</v>
      </c>
      <c r="C497">
        <v>39613222</v>
      </c>
      <c r="D497">
        <v>39169930</v>
      </c>
      <c r="E497">
        <v>17</v>
      </c>
      <c r="F497">
        <v>1</v>
      </c>
      <c r="G497">
        <v>1</v>
      </c>
      <c r="H497">
        <v>3</v>
      </c>
      <c r="I497" t="s">
        <v>713</v>
      </c>
      <c r="J497" t="s">
        <v>3</v>
      </c>
      <c r="K497" t="s">
        <v>714</v>
      </c>
      <c r="L497">
        <v>1354</v>
      </c>
      <c r="N497">
        <v>1010</v>
      </c>
      <c r="O497" t="s">
        <v>99</v>
      </c>
      <c r="P497" t="s">
        <v>99</v>
      </c>
      <c r="Q497">
        <v>1</v>
      </c>
      <c r="X497">
        <v>2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 t="s">
        <v>3</v>
      </c>
      <c r="AG497">
        <v>2</v>
      </c>
      <c r="AH497">
        <v>3</v>
      </c>
      <c r="AI497">
        <v>-1</v>
      </c>
      <c r="AJ497" t="s">
        <v>3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ROW(Source!A195)</f>
        <v>195</v>
      </c>
      <c r="B498">
        <v>39613233</v>
      </c>
      <c r="C498">
        <v>39613222</v>
      </c>
      <c r="D498">
        <v>37064928</v>
      </c>
      <c r="E498">
        <v>1</v>
      </c>
      <c r="F498">
        <v>1</v>
      </c>
      <c r="G498">
        <v>1</v>
      </c>
      <c r="H498">
        <v>1</v>
      </c>
      <c r="I498" t="s">
        <v>507</v>
      </c>
      <c r="J498" t="s">
        <v>3</v>
      </c>
      <c r="K498" t="s">
        <v>508</v>
      </c>
      <c r="L498">
        <v>1191</v>
      </c>
      <c r="N498">
        <v>1013</v>
      </c>
      <c r="O498" t="s">
        <v>474</v>
      </c>
      <c r="P498" t="s">
        <v>474</v>
      </c>
      <c r="Q498">
        <v>1</v>
      </c>
      <c r="X498">
        <v>2.91</v>
      </c>
      <c r="Y498">
        <v>0</v>
      </c>
      <c r="Z498">
        <v>0</v>
      </c>
      <c r="AA498">
        <v>0</v>
      </c>
      <c r="AB498">
        <v>9.07</v>
      </c>
      <c r="AC498">
        <v>0</v>
      </c>
      <c r="AD498">
        <v>1</v>
      </c>
      <c r="AE498">
        <v>1</v>
      </c>
      <c r="AF498" t="s">
        <v>18</v>
      </c>
      <c r="AG498">
        <v>3.3464999999999998</v>
      </c>
      <c r="AH498">
        <v>2</v>
      </c>
      <c r="AI498">
        <v>39613223</v>
      </c>
      <c r="AJ498">
        <v>514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ROW(Source!A195)</f>
        <v>195</v>
      </c>
      <c r="B499">
        <v>39613234</v>
      </c>
      <c r="C499">
        <v>39613222</v>
      </c>
      <c r="D499">
        <v>37064876</v>
      </c>
      <c r="E499">
        <v>1</v>
      </c>
      <c r="F499">
        <v>1</v>
      </c>
      <c r="G499">
        <v>1</v>
      </c>
      <c r="H499">
        <v>1</v>
      </c>
      <c r="I499" t="s">
        <v>479</v>
      </c>
      <c r="J499" t="s">
        <v>3</v>
      </c>
      <c r="K499" t="s">
        <v>480</v>
      </c>
      <c r="L499">
        <v>1191</v>
      </c>
      <c r="N499">
        <v>1013</v>
      </c>
      <c r="O499" t="s">
        <v>474</v>
      </c>
      <c r="P499" t="s">
        <v>474</v>
      </c>
      <c r="Q499">
        <v>1</v>
      </c>
      <c r="X499">
        <v>0.04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1</v>
      </c>
      <c r="AE499">
        <v>2</v>
      </c>
      <c r="AF499" t="s">
        <v>17</v>
      </c>
      <c r="AG499">
        <v>0.05</v>
      </c>
      <c r="AH499">
        <v>2</v>
      </c>
      <c r="AI499">
        <v>39613224</v>
      </c>
      <c r="AJ499">
        <v>515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ROW(Source!A195)</f>
        <v>195</v>
      </c>
      <c r="B500">
        <v>39613235</v>
      </c>
      <c r="C500">
        <v>39613222</v>
      </c>
      <c r="D500">
        <v>36882057</v>
      </c>
      <c r="E500">
        <v>1</v>
      </c>
      <c r="F500">
        <v>1</v>
      </c>
      <c r="G500">
        <v>1</v>
      </c>
      <c r="H500">
        <v>2</v>
      </c>
      <c r="I500" t="s">
        <v>633</v>
      </c>
      <c r="J500" t="s">
        <v>634</v>
      </c>
      <c r="K500" t="s">
        <v>635</v>
      </c>
      <c r="L500">
        <v>1368</v>
      </c>
      <c r="N500">
        <v>1011</v>
      </c>
      <c r="O500" t="s">
        <v>484</v>
      </c>
      <c r="P500" t="s">
        <v>484</v>
      </c>
      <c r="Q500">
        <v>1</v>
      </c>
      <c r="X500">
        <v>0.01</v>
      </c>
      <c r="Y500">
        <v>0</v>
      </c>
      <c r="Z500">
        <v>86.4</v>
      </c>
      <c r="AA500">
        <v>13.5</v>
      </c>
      <c r="AB500">
        <v>0</v>
      </c>
      <c r="AC500">
        <v>0</v>
      </c>
      <c r="AD500">
        <v>1</v>
      </c>
      <c r="AE500">
        <v>0</v>
      </c>
      <c r="AF500" t="s">
        <v>17</v>
      </c>
      <c r="AG500">
        <v>1.2500000000000001E-2</v>
      </c>
      <c r="AH500">
        <v>2</v>
      </c>
      <c r="AI500">
        <v>39613225</v>
      </c>
      <c r="AJ500">
        <v>516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ROW(Source!A195)</f>
        <v>195</v>
      </c>
      <c r="B501">
        <v>39613236</v>
      </c>
      <c r="C501">
        <v>39613222</v>
      </c>
      <c r="D501">
        <v>36882159</v>
      </c>
      <c r="E501">
        <v>1</v>
      </c>
      <c r="F501">
        <v>1</v>
      </c>
      <c r="G501">
        <v>1</v>
      </c>
      <c r="H501">
        <v>2</v>
      </c>
      <c r="I501" t="s">
        <v>509</v>
      </c>
      <c r="J501" t="s">
        <v>510</v>
      </c>
      <c r="K501" t="s">
        <v>511</v>
      </c>
      <c r="L501">
        <v>1368</v>
      </c>
      <c r="N501">
        <v>1011</v>
      </c>
      <c r="O501" t="s">
        <v>484</v>
      </c>
      <c r="P501" t="s">
        <v>484</v>
      </c>
      <c r="Q501">
        <v>1</v>
      </c>
      <c r="X501">
        <v>0.01</v>
      </c>
      <c r="Y501">
        <v>0</v>
      </c>
      <c r="Z501">
        <v>111.99</v>
      </c>
      <c r="AA501">
        <v>13.5</v>
      </c>
      <c r="AB501">
        <v>0</v>
      </c>
      <c r="AC501">
        <v>0</v>
      </c>
      <c r="AD501">
        <v>1</v>
      </c>
      <c r="AE501">
        <v>0</v>
      </c>
      <c r="AF501" t="s">
        <v>17</v>
      </c>
      <c r="AG501">
        <v>1.2500000000000001E-2</v>
      </c>
      <c r="AH501">
        <v>2</v>
      </c>
      <c r="AI501">
        <v>39613226</v>
      </c>
      <c r="AJ501">
        <v>517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ROW(Source!A195)</f>
        <v>195</v>
      </c>
      <c r="B502">
        <v>39613237</v>
      </c>
      <c r="C502">
        <v>39613222</v>
      </c>
      <c r="D502">
        <v>36883554</v>
      </c>
      <c r="E502">
        <v>1</v>
      </c>
      <c r="F502">
        <v>1</v>
      </c>
      <c r="G502">
        <v>1</v>
      </c>
      <c r="H502">
        <v>2</v>
      </c>
      <c r="I502" t="s">
        <v>504</v>
      </c>
      <c r="J502" t="s">
        <v>505</v>
      </c>
      <c r="K502" t="s">
        <v>506</v>
      </c>
      <c r="L502">
        <v>1368</v>
      </c>
      <c r="N502">
        <v>1011</v>
      </c>
      <c r="O502" t="s">
        <v>484</v>
      </c>
      <c r="P502" t="s">
        <v>484</v>
      </c>
      <c r="Q502">
        <v>1</v>
      </c>
      <c r="X502">
        <v>0.02</v>
      </c>
      <c r="Y502">
        <v>0</v>
      </c>
      <c r="Z502">
        <v>65.709999999999994</v>
      </c>
      <c r="AA502">
        <v>11.6</v>
      </c>
      <c r="AB502">
        <v>0</v>
      </c>
      <c r="AC502">
        <v>0</v>
      </c>
      <c r="AD502">
        <v>1</v>
      </c>
      <c r="AE502">
        <v>0</v>
      </c>
      <c r="AF502" t="s">
        <v>17</v>
      </c>
      <c r="AG502">
        <v>2.5000000000000001E-2</v>
      </c>
      <c r="AH502">
        <v>2</v>
      </c>
      <c r="AI502">
        <v>39613227</v>
      </c>
      <c r="AJ502">
        <v>518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ROW(Source!A195)</f>
        <v>195</v>
      </c>
      <c r="B503">
        <v>39613238</v>
      </c>
      <c r="C503">
        <v>39613222</v>
      </c>
      <c r="D503">
        <v>36883858</v>
      </c>
      <c r="E503">
        <v>1</v>
      </c>
      <c r="F503">
        <v>1</v>
      </c>
      <c r="G503">
        <v>1</v>
      </c>
      <c r="H503">
        <v>2</v>
      </c>
      <c r="I503" t="s">
        <v>627</v>
      </c>
      <c r="J503" t="s">
        <v>628</v>
      </c>
      <c r="K503" t="s">
        <v>629</v>
      </c>
      <c r="L503">
        <v>1368</v>
      </c>
      <c r="N503">
        <v>1011</v>
      </c>
      <c r="O503" t="s">
        <v>484</v>
      </c>
      <c r="P503" t="s">
        <v>484</v>
      </c>
      <c r="Q503">
        <v>1</v>
      </c>
      <c r="X503">
        <v>0.63</v>
      </c>
      <c r="Y503">
        <v>0</v>
      </c>
      <c r="Z503">
        <v>8.1</v>
      </c>
      <c r="AA503">
        <v>0</v>
      </c>
      <c r="AB503">
        <v>0</v>
      </c>
      <c r="AC503">
        <v>0</v>
      </c>
      <c r="AD503">
        <v>1</v>
      </c>
      <c r="AE503">
        <v>0</v>
      </c>
      <c r="AF503" t="s">
        <v>17</v>
      </c>
      <c r="AG503">
        <v>0.78749999999999998</v>
      </c>
      <c r="AH503">
        <v>2</v>
      </c>
      <c r="AI503">
        <v>39613228</v>
      </c>
      <c r="AJ503">
        <v>519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ROW(Source!A195)</f>
        <v>195</v>
      </c>
      <c r="B504">
        <v>39613239</v>
      </c>
      <c r="C504">
        <v>39613222</v>
      </c>
      <c r="D504">
        <v>36799774</v>
      </c>
      <c r="E504">
        <v>1</v>
      </c>
      <c r="F504">
        <v>1</v>
      </c>
      <c r="G504">
        <v>1</v>
      </c>
      <c r="H504">
        <v>3</v>
      </c>
      <c r="I504" t="s">
        <v>681</v>
      </c>
      <c r="J504" t="s">
        <v>682</v>
      </c>
      <c r="K504" t="s">
        <v>683</v>
      </c>
      <c r="L504">
        <v>1356</v>
      </c>
      <c r="N504">
        <v>1010</v>
      </c>
      <c r="O504" t="s">
        <v>128</v>
      </c>
      <c r="P504" t="s">
        <v>128</v>
      </c>
      <c r="Q504">
        <v>1000</v>
      </c>
      <c r="X504">
        <v>2E-3</v>
      </c>
      <c r="Y504">
        <v>5650</v>
      </c>
      <c r="Z504">
        <v>0</v>
      </c>
      <c r="AA504">
        <v>0</v>
      </c>
      <c r="AB504">
        <v>0</v>
      </c>
      <c r="AC504">
        <v>0</v>
      </c>
      <c r="AD504">
        <v>1</v>
      </c>
      <c r="AE504">
        <v>0</v>
      </c>
      <c r="AF504" t="s">
        <v>3</v>
      </c>
      <c r="AG504">
        <v>2E-3</v>
      </c>
      <c r="AH504">
        <v>2</v>
      </c>
      <c r="AI504">
        <v>39613229</v>
      </c>
      <c r="AJ504">
        <v>520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ROW(Source!A195)</f>
        <v>195</v>
      </c>
      <c r="B505">
        <v>39613240</v>
      </c>
      <c r="C505">
        <v>39613222</v>
      </c>
      <c r="D505">
        <v>36803269</v>
      </c>
      <c r="E505">
        <v>1</v>
      </c>
      <c r="F505">
        <v>1</v>
      </c>
      <c r="G505">
        <v>1</v>
      </c>
      <c r="H505">
        <v>3</v>
      </c>
      <c r="I505" t="s">
        <v>630</v>
      </c>
      <c r="J505" t="s">
        <v>631</v>
      </c>
      <c r="K505" t="s">
        <v>632</v>
      </c>
      <c r="L505">
        <v>1348</v>
      </c>
      <c r="N505">
        <v>1009</v>
      </c>
      <c r="O505" t="s">
        <v>104</v>
      </c>
      <c r="P505" t="s">
        <v>104</v>
      </c>
      <c r="Q505">
        <v>1000</v>
      </c>
      <c r="X505">
        <v>3.3E-4</v>
      </c>
      <c r="Y505">
        <v>10362</v>
      </c>
      <c r="Z505">
        <v>0</v>
      </c>
      <c r="AA505">
        <v>0</v>
      </c>
      <c r="AB505">
        <v>0</v>
      </c>
      <c r="AC505">
        <v>0</v>
      </c>
      <c r="AD505">
        <v>1</v>
      </c>
      <c r="AE505">
        <v>0</v>
      </c>
      <c r="AF505" t="s">
        <v>3</v>
      </c>
      <c r="AG505">
        <v>3.3E-4</v>
      </c>
      <c r="AH505">
        <v>2</v>
      </c>
      <c r="AI505">
        <v>39613230</v>
      </c>
      <c r="AJ505">
        <v>521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ROW(Source!A195)</f>
        <v>195</v>
      </c>
      <c r="B506">
        <v>39613241</v>
      </c>
      <c r="C506">
        <v>39613222</v>
      </c>
      <c r="D506">
        <v>36804430</v>
      </c>
      <c r="E506">
        <v>1</v>
      </c>
      <c r="F506">
        <v>1</v>
      </c>
      <c r="G506">
        <v>1</v>
      </c>
      <c r="H506">
        <v>3</v>
      </c>
      <c r="I506" t="s">
        <v>669</v>
      </c>
      <c r="J506" t="s">
        <v>670</v>
      </c>
      <c r="K506" t="s">
        <v>671</v>
      </c>
      <c r="L506">
        <v>1348</v>
      </c>
      <c r="N506">
        <v>1009</v>
      </c>
      <c r="O506" t="s">
        <v>104</v>
      </c>
      <c r="P506" t="s">
        <v>104</v>
      </c>
      <c r="Q506">
        <v>1000</v>
      </c>
      <c r="X506">
        <v>2.0699999999999998E-3</v>
      </c>
      <c r="Y506">
        <v>14830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0</v>
      </c>
      <c r="AF506" t="s">
        <v>3</v>
      </c>
      <c r="AG506">
        <v>2.0699999999999998E-3</v>
      </c>
      <c r="AH506">
        <v>2</v>
      </c>
      <c r="AI506">
        <v>39613231</v>
      </c>
      <c r="AJ506">
        <v>522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ROW(Source!A195)</f>
        <v>195</v>
      </c>
      <c r="B507">
        <v>39613242</v>
      </c>
      <c r="C507">
        <v>39613222</v>
      </c>
      <c r="D507">
        <v>36797390</v>
      </c>
      <c r="E507">
        <v>17</v>
      </c>
      <c r="F507">
        <v>1</v>
      </c>
      <c r="G507">
        <v>1</v>
      </c>
      <c r="H507">
        <v>3</v>
      </c>
      <c r="I507" t="s">
        <v>706</v>
      </c>
      <c r="J507" t="s">
        <v>3</v>
      </c>
      <c r="K507" t="s">
        <v>712</v>
      </c>
      <c r="L507">
        <v>1354</v>
      </c>
      <c r="N507">
        <v>1010</v>
      </c>
      <c r="O507" t="s">
        <v>99</v>
      </c>
      <c r="P507" t="s">
        <v>99</v>
      </c>
      <c r="Q507">
        <v>1</v>
      </c>
      <c r="X507">
        <v>1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 t="s">
        <v>3</v>
      </c>
      <c r="AG507">
        <v>1</v>
      </c>
      <c r="AH507">
        <v>3</v>
      </c>
      <c r="AI507">
        <v>-1</v>
      </c>
      <c r="AJ507" t="s">
        <v>3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ROW(Source!A195)</f>
        <v>195</v>
      </c>
      <c r="B508">
        <v>39613243</v>
      </c>
      <c r="C508">
        <v>39613222</v>
      </c>
      <c r="D508">
        <v>39169930</v>
      </c>
      <c r="E508">
        <v>17</v>
      </c>
      <c r="F508">
        <v>1</v>
      </c>
      <c r="G508">
        <v>1</v>
      </c>
      <c r="H508">
        <v>3</v>
      </c>
      <c r="I508" t="s">
        <v>713</v>
      </c>
      <c r="J508" t="s">
        <v>3</v>
      </c>
      <c r="K508" t="s">
        <v>714</v>
      </c>
      <c r="L508">
        <v>1354</v>
      </c>
      <c r="N508">
        <v>1010</v>
      </c>
      <c r="O508" t="s">
        <v>99</v>
      </c>
      <c r="P508" t="s">
        <v>99</v>
      </c>
      <c r="Q508">
        <v>1</v>
      </c>
      <c r="X508">
        <v>2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 t="s">
        <v>3</v>
      </c>
      <c r="AG508">
        <v>2</v>
      </c>
      <c r="AH508">
        <v>3</v>
      </c>
      <c r="AI508">
        <v>-1</v>
      </c>
      <c r="AJ508" t="s">
        <v>3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ROW(Source!A200)</f>
        <v>200</v>
      </c>
      <c r="B509">
        <v>39613247</v>
      </c>
      <c r="C509">
        <v>39613245</v>
      </c>
      <c r="D509">
        <v>37071503</v>
      </c>
      <c r="E509">
        <v>1</v>
      </c>
      <c r="F509">
        <v>1</v>
      </c>
      <c r="G509">
        <v>1</v>
      </c>
      <c r="H509">
        <v>1</v>
      </c>
      <c r="I509" t="s">
        <v>684</v>
      </c>
      <c r="J509" t="s">
        <v>3</v>
      </c>
      <c r="K509" t="s">
        <v>685</v>
      </c>
      <c r="L509">
        <v>1191</v>
      </c>
      <c r="N509">
        <v>1013</v>
      </c>
      <c r="O509" t="s">
        <v>474</v>
      </c>
      <c r="P509" t="s">
        <v>474</v>
      </c>
      <c r="Q509">
        <v>1</v>
      </c>
      <c r="X509">
        <v>97.2</v>
      </c>
      <c r="Y509">
        <v>0</v>
      </c>
      <c r="Z509">
        <v>0</v>
      </c>
      <c r="AA509">
        <v>0</v>
      </c>
      <c r="AB509">
        <v>7.5</v>
      </c>
      <c r="AC509">
        <v>0</v>
      </c>
      <c r="AD509">
        <v>1</v>
      </c>
      <c r="AE509">
        <v>1</v>
      </c>
      <c r="AF509" t="s">
        <v>18</v>
      </c>
      <c r="AG509">
        <v>111.78</v>
      </c>
      <c r="AH509">
        <v>2</v>
      </c>
      <c r="AI509">
        <v>39613246</v>
      </c>
      <c r="AJ509">
        <v>525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ROW(Source!A201)</f>
        <v>201</v>
      </c>
      <c r="B510">
        <v>39613247</v>
      </c>
      <c r="C510">
        <v>39613245</v>
      </c>
      <c r="D510">
        <v>37071503</v>
      </c>
      <c r="E510">
        <v>1</v>
      </c>
      <c r="F510">
        <v>1</v>
      </c>
      <c r="G510">
        <v>1</v>
      </c>
      <c r="H510">
        <v>1</v>
      </c>
      <c r="I510" t="s">
        <v>684</v>
      </c>
      <c r="J510" t="s">
        <v>3</v>
      </c>
      <c r="K510" t="s">
        <v>685</v>
      </c>
      <c r="L510">
        <v>1191</v>
      </c>
      <c r="N510">
        <v>1013</v>
      </c>
      <c r="O510" t="s">
        <v>474</v>
      </c>
      <c r="P510" t="s">
        <v>474</v>
      </c>
      <c r="Q510">
        <v>1</v>
      </c>
      <c r="X510">
        <v>97.2</v>
      </c>
      <c r="Y510">
        <v>0</v>
      </c>
      <c r="Z510">
        <v>0</v>
      </c>
      <c r="AA510">
        <v>0</v>
      </c>
      <c r="AB510">
        <v>7.5</v>
      </c>
      <c r="AC510">
        <v>0</v>
      </c>
      <c r="AD510">
        <v>1</v>
      </c>
      <c r="AE510">
        <v>1</v>
      </c>
      <c r="AF510" t="s">
        <v>18</v>
      </c>
      <c r="AG510">
        <v>111.78</v>
      </c>
      <c r="AH510">
        <v>2</v>
      </c>
      <c r="AI510">
        <v>39613246</v>
      </c>
      <c r="AJ510">
        <v>526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ROW(Source!A202)</f>
        <v>202</v>
      </c>
      <c r="B511">
        <v>39613250</v>
      </c>
      <c r="C511">
        <v>39613248</v>
      </c>
      <c r="D511">
        <v>37065248</v>
      </c>
      <c r="E511">
        <v>1</v>
      </c>
      <c r="F511">
        <v>1</v>
      </c>
      <c r="G511">
        <v>1</v>
      </c>
      <c r="H511">
        <v>1</v>
      </c>
      <c r="I511" t="s">
        <v>686</v>
      </c>
      <c r="J511" t="s">
        <v>3</v>
      </c>
      <c r="K511" t="s">
        <v>687</v>
      </c>
      <c r="L511">
        <v>1191</v>
      </c>
      <c r="N511">
        <v>1013</v>
      </c>
      <c r="O511" t="s">
        <v>474</v>
      </c>
      <c r="P511" t="s">
        <v>474</v>
      </c>
      <c r="Q511">
        <v>1</v>
      </c>
      <c r="X511">
        <v>9.06</v>
      </c>
      <c r="Y511">
        <v>0</v>
      </c>
      <c r="Z511">
        <v>0</v>
      </c>
      <c r="AA511">
        <v>0</v>
      </c>
      <c r="AB511">
        <v>8.5299999999999994</v>
      </c>
      <c r="AC511">
        <v>0</v>
      </c>
      <c r="AD511">
        <v>1</v>
      </c>
      <c r="AE511">
        <v>1</v>
      </c>
      <c r="AF511" t="s">
        <v>18</v>
      </c>
      <c r="AG511">
        <v>10.419</v>
      </c>
      <c r="AH511">
        <v>2</v>
      </c>
      <c r="AI511">
        <v>39613249</v>
      </c>
      <c r="AJ511">
        <v>527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ROW(Source!A203)</f>
        <v>203</v>
      </c>
      <c r="B512">
        <v>39613250</v>
      </c>
      <c r="C512">
        <v>39613248</v>
      </c>
      <c r="D512">
        <v>37065248</v>
      </c>
      <c r="E512">
        <v>1</v>
      </c>
      <c r="F512">
        <v>1</v>
      </c>
      <c r="G512">
        <v>1</v>
      </c>
      <c r="H512">
        <v>1</v>
      </c>
      <c r="I512" t="s">
        <v>686</v>
      </c>
      <c r="J512" t="s">
        <v>3</v>
      </c>
      <c r="K512" t="s">
        <v>687</v>
      </c>
      <c r="L512">
        <v>1191</v>
      </c>
      <c r="N512">
        <v>1013</v>
      </c>
      <c r="O512" t="s">
        <v>474</v>
      </c>
      <c r="P512" t="s">
        <v>474</v>
      </c>
      <c r="Q512">
        <v>1</v>
      </c>
      <c r="X512">
        <v>9.06</v>
      </c>
      <c r="Y512">
        <v>0</v>
      </c>
      <c r="Z512">
        <v>0</v>
      </c>
      <c r="AA512">
        <v>0</v>
      </c>
      <c r="AB512">
        <v>8.5299999999999994</v>
      </c>
      <c r="AC512">
        <v>0</v>
      </c>
      <c r="AD512">
        <v>1</v>
      </c>
      <c r="AE512">
        <v>1</v>
      </c>
      <c r="AF512" t="s">
        <v>18</v>
      </c>
      <c r="AG512">
        <v>10.419</v>
      </c>
      <c r="AH512">
        <v>2</v>
      </c>
      <c r="AI512">
        <v>39613249</v>
      </c>
      <c r="AJ512">
        <v>528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45-206-3</cp:lastModifiedBy>
  <cp:lastPrinted>2018-10-24T12:31:10Z</cp:lastPrinted>
  <dcterms:created xsi:type="dcterms:W3CDTF">2018-10-23T08:36:38Z</dcterms:created>
  <dcterms:modified xsi:type="dcterms:W3CDTF">2018-10-24T12:45:12Z</dcterms:modified>
</cp:coreProperties>
</file>