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4"/>
  </bookViews>
  <sheets>
    <sheet name="24429" sheetId="4" r:id="rId1"/>
    <sheet name="24443" sheetId="1" r:id="rId2"/>
    <sheet name="24446" sheetId="2" r:id="rId3"/>
    <sheet name="24449" sheetId="3" r:id="rId4"/>
    <sheet name="НМЦ" sheetId="7" r:id="rId5"/>
    <sheet name="Сводка" sheetId="6" r:id="rId6"/>
  </sheets>
  <externalReferences>
    <externalReference r:id="rId7"/>
  </externalReferences>
  <definedNames>
    <definedName name="Constr" localSheetId="0">'24429'!$A$7</definedName>
    <definedName name="Constr" localSheetId="1">'24443'!$A$1</definedName>
    <definedName name="Constr" localSheetId="2">'24446'!#REF!</definedName>
    <definedName name="Constr" localSheetId="3">'24449'!#REF!</definedName>
    <definedName name="FOT" localSheetId="0">'24429'!$D$13</definedName>
    <definedName name="FOT" localSheetId="1">'24443'!$D$18</definedName>
    <definedName name="FOT" localSheetId="2">'24446'!$D$12</definedName>
    <definedName name="FOT" localSheetId="3">'24449'!$D$12</definedName>
    <definedName name="Ind" localSheetId="0">'24429'!$H$9</definedName>
    <definedName name="Ind" localSheetId="1">'24443'!#REF!</definedName>
    <definedName name="Ind" localSheetId="2">'24446'!#REF!</definedName>
    <definedName name="Ind" localSheetId="3">'24449'!#REF!</definedName>
    <definedName name="Obj" localSheetId="0">'24429'!#REF!</definedName>
    <definedName name="Obj" localSheetId="1">'24443'!$D$9</definedName>
    <definedName name="Obj" localSheetId="2">'24446'!$E$7</definedName>
    <definedName name="Obj" localSheetId="3">'24449'!$E$7</definedName>
    <definedName name="Obosn" localSheetId="0">'24429'!#REF!</definedName>
    <definedName name="Obosn" localSheetId="1">'24443'!$D$13</definedName>
    <definedName name="Obosn" localSheetId="2">'24446'!$D$10</definedName>
    <definedName name="Obosn" localSheetId="3">'24449'!$D$10</definedName>
    <definedName name="SmPr" localSheetId="0">'24429'!$D$12</definedName>
    <definedName name="SmPr" localSheetId="1">'24443'!$D$14</definedName>
    <definedName name="SmPr" localSheetId="2">'24446'!$D$11</definedName>
    <definedName name="SmPr" localSheetId="3">'24449'!$D$11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4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'24429'!$21:$21</definedName>
    <definedName name="_xlnm.Print_Titles" localSheetId="1">'24443'!$26:$26</definedName>
    <definedName name="_xlnm.Print_Titles" localSheetId="2">'24446'!$21:$21</definedName>
    <definedName name="_xlnm.Print_Titles" localSheetId="3">'24449'!$21:$21</definedName>
    <definedName name="_xlnm.Print_Titles" localSheetId="4">НМЦ!$10:$10</definedName>
    <definedName name="измен">#REF!</definedName>
    <definedName name="итого" localSheetId="4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4">#REF!</definedName>
    <definedName name="лен">#REF!</definedName>
    <definedName name="лот" localSheetId="4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4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4">#REF!</definedName>
    <definedName name="склад">#REF!</definedName>
    <definedName name="сср4" localSheetId="4">#REF!</definedName>
    <definedName name="сср4">#REF!</definedName>
    <definedName name="ссроб" localSheetId="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P14" i="1" l="1"/>
  <c r="J11" i="6" l="1"/>
  <c r="G10" i="6"/>
  <c r="G11" i="6"/>
  <c r="G12" i="6"/>
  <c r="H10" i="6"/>
  <c r="H11" i="6"/>
  <c r="H12" i="6"/>
  <c r="H9" i="6"/>
  <c r="D11" i="6"/>
  <c r="E12" i="6"/>
  <c r="D12" i="6" s="1"/>
  <c r="E11" i="6"/>
  <c r="F10" i="6"/>
  <c r="E10" i="6"/>
  <c r="E9" i="6"/>
  <c r="D9" i="6" s="1"/>
  <c r="G16" i="7"/>
  <c r="G15" i="7"/>
  <c r="G12" i="7"/>
  <c r="G13" i="7"/>
  <c r="G14" i="7"/>
  <c r="D14" i="7"/>
  <c r="D13" i="7"/>
  <c r="E12" i="7"/>
  <c r="E15" i="7" s="1"/>
  <c r="E16" i="7" s="1"/>
  <c r="D12" i="7"/>
  <c r="D11" i="7"/>
  <c r="G11" i="7" s="1"/>
  <c r="F15" i="7"/>
  <c r="F16" i="7" s="1"/>
  <c r="I12" i="6"/>
  <c r="J12" i="6"/>
  <c r="I10" i="6"/>
  <c r="F13" i="6"/>
  <c r="P11" i="3"/>
  <c r="P12" i="3"/>
  <c r="J14" i="3"/>
  <c r="P14" i="3"/>
  <c r="J66" i="3"/>
  <c r="D10" i="6" l="1"/>
  <c r="J10" i="6"/>
  <c r="E13" i="6"/>
  <c r="H13" i="6"/>
  <c r="F17" i="7"/>
  <c r="F18" i="7" s="1"/>
  <c r="E17" i="7"/>
  <c r="E18" i="7" s="1"/>
  <c r="D15" i="7"/>
  <c r="D16" i="7" s="1"/>
  <c r="I9" i="6"/>
  <c r="I13" i="6" s="1"/>
  <c r="D13" i="6"/>
  <c r="P11" i="2"/>
  <c r="P12" i="2"/>
  <c r="J14" i="2"/>
  <c r="P14" i="2"/>
  <c r="J63" i="2"/>
  <c r="G9" i="6" l="1"/>
  <c r="G13" i="6" s="1"/>
  <c r="D17" i="7"/>
  <c r="G17" i="7" s="1"/>
  <c r="K132" i="1"/>
  <c r="K137" i="1" s="1"/>
  <c r="K20" i="1"/>
  <c r="P20" i="1" s="1"/>
  <c r="P18" i="1"/>
  <c r="P17" i="1"/>
  <c r="P16" i="1"/>
  <c r="P15" i="1"/>
  <c r="J9" i="6" l="1"/>
  <c r="J13" i="6" s="1"/>
  <c r="D18" i="7"/>
  <c r="G18" i="7" s="1"/>
</calcChain>
</file>

<file path=xl/sharedStrings.xml><?xml version="1.0" encoding="utf-8"?>
<sst xmlns="http://schemas.openxmlformats.org/spreadsheetml/2006/main" count="1132" uniqueCount="634">
  <si>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</si>
  <si>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</si>
  <si>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</si>
  <si>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</si>
  <si>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</si>
  <si>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</si>
  <si>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</si>
  <si>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</si>
  <si>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</si>
  <si>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</si>
  <si>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</si>
  <si>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</si>
  <si>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</si>
  <si>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</si>
  <si>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</si>
  <si>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</si>
  <si>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</si>
  <si>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</si>
  <si>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</si>
  <si>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</si>
  <si>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</si>
  <si>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</si>
  <si>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Демонтажные работы</t>
  </si>
  <si>
    <t>ТЕРм08-03-573-04</t>
  </si>
  <si>
    <t>1 шт.</t>
  </si>
  <si>
    <r>
      <t>Демонтаж: шкаф (пульт) управления навесной.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</si>
  <si>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ТЕРр67-4-5</t>
  </si>
  <si>
    <t>Демонтаж светильников для люминесцентных ламп</t>
  </si>
  <si>
    <t>100 шт.</t>
  </si>
  <si>
    <t>ТЕРр67-4-1</t>
  </si>
  <si>
    <t>Демонтаж выключателей, розеток</t>
  </si>
  <si>
    <t>ТЕРр67-3-1</t>
  </si>
  <si>
    <t>Демонтаж кабеля</t>
  </si>
  <si>
    <t>100 м</t>
  </si>
  <si>
    <t xml:space="preserve">                           Раздел 2. Монтажные работы</t>
  </si>
  <si>
    <t>ТЕРм08-03-599-04</t>
  </si>
  <si>
    <t>Щитки осветительные, устанавливаемые в нише распорными дюбелями, масса щитка до 50 кг</t>
  </si>
  <si>
    <t>Бокс ЩРН-П-18 модулей навесной пластик  IP54 ИЭК MKP12-N-18-40-10 (Ц:728,78руб:1,18:4,42)</t>
  </si>
  <si>
    <t>шт.</t>
  </si>
  <si>
    <t>ТЕРм08-03-526-02</t>
  </si>
  <si>
    <t>Автомат одно-, двух-, трехполюсный, устанавливаемый в щите, на ток до 100 А</t>
  </si>
  <si>
    <t>ТЕРм08-03-526-01</t>
  </si>
  <si>
    <t>Автомат одно-, двух-, трехполюсный, устанавливаемый в щите, на ток до 25 А</t>
  </si>
  <si>
    <t>Авт. выкл. ВА47-29 3Р 40А 4,5кА х-ка В ИЭК MVA20-3-040-B (Ц:178,85руб:1,18:4,42)</t>
  </si>
  <si>
    <t>Диф. автомат АД12 2Р 20А  30мА ИЭК MAD10-2-020-C-030 (Ц:479,22руб:1,18:4,42)</t>
  </si>
  <si>
    <t>Авт. выкл. ВА47-29 1Р 16А 4,5кА х-ка  В ИЭК MVA20-1-016-B (Ц:54,78руб:1,18:4,42)</t>
  </si>
  <si>
    <t>Авт. выкл. ВА47-29 1Р 32А 4,5кА х-ка  В ИЭК MVA20-1-032-B (Ц:59,63руб:1,18:4,19)</t>
  </si>
  <si>
    <t>ТЕРм08-03-593-12</t>
  </si>
  <si>
    <t>Люстры и подвесы с количеством ламп до 12</t>
  </si>
  <si>
    <t>Цена поставщика</t>
  </si>
  <si>
    <t>Люстра БЭ35 "АФИНА" (Ц:3083руб:1,18:4,42)</t>
  </si>
  <si>
    <t>ТЕРм08-03-593-11</t>
  </si>
  <si>
    <t>Люстры и подвесы с количеством ламп до 5</t>
  </si>
  <si>
    <t>Люстра ODEON LIGHT 2060/5 GRAP (Ц:5120руб:1,18:4,42)</t>
  </si>
  <si>
    <t>ТЕРм08-03-594-02</t>
  </si>
  <si>
    <t>Светильник отдельно устанавливаемый на штырях с количеством ламп в светильнике 2</t>
  </si>
  <si>
    <t>Светильник DLO 218 85021830 (Ц:1225руб:1,18:4,42)</t>
  </si>
  <si>
    <t>ТЕРм08-03-594-01</t>
  </si>
  <si>
    <t>Светильник отдельно устанавливаемый на штырях с количеством ламп в светильнике 1</t>
  </si>
  <si>
    <t>Светильник NBT 11 F115 3201151500 (Ц:1871руб:1,18:4,42)</t>
  </si>
  <si>
    <t>ТЕРм08-03-593-19</t>
  </si>
  <si>
    <t>Светильник в подвесных потолках</t>
  </si>
  <si>
    <t>Светильник для ванной встраиваемый MASSIVE 59910/11/10 (Ц:1717руб:1,18:4,42)</t>
  </si>
  <si>
    <t>ТЕРм08-03-593-09</t>
  </si>
  <si>
    <t>Светильник местного освещения: бра</t>
  </si>
  <si>
    <t>Бра для ванной Lussole LSL-5401-01-Acqua (Ц:1055руб:1,18:4,42)</t>
  </si>
  <si>
    <t>Светильник настенный FROST 218 40721800 (Ц:1683руб:1,18:4,42)</t>
  </si>
  <si>
    <t>ТЕРм08-03-593-19 прим.</t>
  </si>
  <si>
    <t>Подсветка для картин</t>
  </si>
  <si>
    <t>Подсветка для картин Lussole LSQ-0221-02 LIDO (Ц:1406руб:1,18:4,42)</t>
  </si>
  <si>
    <t>Лампа компактная люминесцентная 11 Вт, Е27 DULUX EL LL 11W/41-827 E27 (Ц:368руб:1,18:4,42)</t>
  </si>
  <si>
    <t>Лампа компактная люминесцентная 11 Вт, DULUX EL LL 11W/41-827 E14 (Ц:444руб:1,18:4,42)</t>
  </si>
  <si>
    <t>Лампа компактная люминесцентная 11 Вт, DULUX EL LL 5W/41-827 E14 (Ц:445руб:1,18:4,42)</t>
  </si>
  <si>
    <t>Лампа компактная люминесцентная 18 Вт, _x000D_
PL-C18W Philips (Ц:215руб:1,18:4,42)</t>
  </si>
  <si>
    <t>Лампа компактная люминесцентная 15 Вт, _x000D_
Master PL 15W Philips (Ц:361руб:1,18:4,42)</t>
  </si>
  <si>
    <t>Лампа галогенная рефлекторная 50 Вт, _x000D_
64824 FL HALOPAR 16 OSPAM (Ц:76руб:1,18:4,42)</t>
  </si>
  <si>
    <t>Лампа галогенная рефлекторная 40 Вт, _x000D_
66740 HALOPIN OSPAM (Ц:76руб:1,18:4,42)</t>
  </si>
  <si>
    <t>Лампа компактная люминесцентная 18 Вт, _x000D_
PL-L18W Philips (Ц:215руб:1,18:4,42)</t>
  </si>
  <si>
    <t>ТЕРм08-03-591-02</t>
  </si>
  <si>
    <t>Выключатель одноклавишный утопленного типа при скрытой проводке</t>
  </si>
  <si>
    <t>ВС10-1-0-ФБ Выкл.1кл.  (белый) серия Фортуна EVF10-K01-10 (Ц:39,44руб:1,18:4,42)</t>
  </si>
  <si>
    <t>РС10-3-ФБ 16А Розетка одноместная с заземлением (белый) серия Фортуна ERF11-K01-16 (Ц:46,23руб:1,18:4,42)</t>
  </si>
  <si>
    <t>ТЕРм08-03-591-05</t>
  </si>
  <si>
    <t>Выключатель двухклавишный утопленного типа при скрытой проводке</t>
  </si>
  <si>
    <t>ВС10-2-0-ФБ Выкл.1кл.  (белый) серия Фортуна EVF20-K01-10 (Ц:46,56руб:1,18:4,42)</t>
  </si>
  <si>
    <t>РГ-1-ФБ Рамка одноместная (белая) серия Фортуна EMF10-K01 (Ц:7,03руб:1,18:4,42)</t>
  </si>
  <si>
    <t>РГ-2-ФБ Рамка двухместная (белая) серия Фортуна EMF20-K01 (Ц:31,05руб:1,18:4,42)</t>
  </si>
  <si>
    <t>РВ-3-ФБ Рамка трехместная вертикальная (белая) серия Фортуна EMF31-K01 (Ц:47,08руб:1,18:4,42)</t>
  </si>
  <si>
    <t>РГ-3-ФБ Рамка трехместная (белая) серия Фортуна EMF30-K01 (Ц:47,08руб:1,18:4,42)</t>
  </si>
  <si>
    <t>ТЕРм08-03-591-11</t>
  </si>
  <si>
    <t>Розетка штепсельная трехполюсная</t>
  </si>
  <si>
    <t>Розетка 423 скрытая 2Р+Е 32А 220В IP44 ИЭК PSR41-032-3 (Ц:201,35руб:1,18:4,42)</t>
  </si>
  <si>
    <t>ТЕРм08-03-545-05</t>
  </si>
  <si>
    <t>Монтаж: вилки</t>
  </si>
  <si>
    <t>Вилка 023 2Р+РЕ 32А 220В IP44 ИЭК PSR01-032-3 (Ц:117,92руб:1,18:4,42)</t>
  </si>
  <si>
    <t>ТЕРм08-03-591-08</t>
  </si>
  <si>
    <t>Розетка штепсельная неутопленного типа при открытой проводке</t>
  </si>
  <si>
    <t>РСБ10-3-ЛБ 16А Розетка одноместная с заземлением с крышкой (слоновая кость) серия Лира ERL12-K01-16 (Ц:67,96руб:1,18:4,42)</t>
  </si>
  <si>
    <t>РГ-1-ЛБ Рамка одноместная (белая) серия Лира EML10-K01 (Ц:9,03руб:1,18:4,42)</t>
  </si>
  <si>
    <t>ВС20-1-0-ГБ выкл 1кл о/у  IP44 (цвет клавиши: белый) ГЕРМЕС (цвет клавиши: белый) EVM10-K01-10-44-EC (Ц:127,48руб:1,18:4,42)</t>
  </si>
  <si>
    <t>Коробка КМ40001 установочная для тв.стен d63x40мм (с саморезами) UKT10-063-040-000 (Ц:5,10руб:1,18:4,42)</t>
  </si>
  <si>
    <t>Коробка КМ41001 распаячная для тв.стен 92x92x45мм (с саморезами, с крышкой) UKT10-092-092-040 (Ц:18,83руб:1,18:4,42)</t>
  </si>
  <si>
    <t>ТЕРм08-03-602-01</t>
  </si>
  <si>
    <t>Электрополотенце</t>
  </si>
  <si>
    <t>Сушилка для рук Ballu GSX-1800 (Ц:5090руб:1,18:4,42)</t>
  </si>
  <si>
    <t>ТЕРм08-02-409-04</t>
  </si>
  <si>
    <t>Труба винипластовая по установленным конструкциям, по потолкам, диаметр до 50 мм</t>
  </si>
  <si>
    <t>Труба гофр.ПВХ d 20 с зондом (100 м) ИЭК CTG20-20-K41-100I (Ц:6,41руб:1,18:4,42)</t>
  </si>
  <si>
    <t>м</t>
  </si>
  <si>
    <t>Муфта труба-коробка IP65 BS20 ИЭК CTA10D-BS20-K41-050 (Ц:40,10руб:1,18:4,42)</t>
  </si>
  <si>
    <t>шт</t>
  </si>
  <si>
    <t>ТЕРм08-02-396-05 прим.</t>
  </si>
  <si>
    <t>Монтаж: кабель канал по стенам, длина 2 м</t>
  </si>
  <si>
    <t>Кабель-канал  60х40 "ЭЛЕКОР"  CKK10-060-040-1-K01-018 (Ц:88,26руб:1,18:4,42)</t>
  </si>
  <si>
    <t>Заглушка КМЗ 60х40   "ЭЛЕКОР" CKK10D-Z-060-040-K01 (Ц:37,93руб:1,18:4,42)</t>
  </si>
  <si>
    <t>Соединитель на стык КМС 60х40   "ЭЛЕКОР" CKK10D-S-060-040-K01 (Ц:37,93руб:1,18:4,42)</t>
  </si>
  <si>
    <t>ТЕРм08-02-413-02</t>
  </si>
  <si>
    <t>Провод, количество проводов в резинобитумной трубке до 2, сечение провода до 16 мм2</t>
  </si>
  <si>
    <t>ТЕРм08-02-403-03</t>
  </si>
  <si>
    <t>Провод групповой осветительных сетей в защитной оболочке или кабель двух-трехжильный под штукатурку по стенам или в бороздах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</si>
  <si>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</si>
  <si>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</si>
  <si>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</si>
  <si>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</si>
  <si>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</si>
  <si>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</si>
  <si>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</si>
  <si>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ТСЦ-501-8194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</si>
  <si>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4,0 мм2</t>
  </si>
  <si>
    <t>ТЕР46-03-011-01</t>
  </si>
  <si>
    <t>Пробивка в кирпичных стенах борозд площадью сечения до 20 см2</t>
  </si>
  <si>
    <t>100 м борозд</t>
  </si>
  <si>
    <t>ТЕР46-03-009-01</t>
  </si>
  <si>
    <t>Пробивка в кирпичных стенах гнезд размером до 130х130 мм</t>
  </si>
  <si>
    <t>Автомат одно-, двух-, трехполюсный, устанавливаемый на конструкции на стене или колонне, на ток до 100 А</t>
  </si>
  <si>
    <t>ТСЦ-509-0301</t>
  </si>
  <si>
    <t>Выключатели автоматические АЕ2056-50-00 У3 I-50А</t>
  </si>
  <si>
    <t>ТЕРм09-01-001-01 прим.</t>
  </si>
  <si>
    <t>Монтаж: электрокамин встраиваемый</t>
  </si>
  <si>
    <t>Электрокамин Dimplex Symphony - 30 (Ц:42328руб:1,18:4,19)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</si>
  <si>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</si>
  <si>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</si>
  <si>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</si>
  <si>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72-73, 1, 5, 7-8, 13, 15, 17, 19, 21, 23, 25, 27, 37, 40, 46, 48, 50, 53, 57, 59, 62, 66-68, 74, 2-4, 76)</t>
  </si>
  <si>
    <t xml:space="preserve">   Транспортные расходы на оборудование - согласно п.4.60 из МДС 81-35.2004 ПЗ=1,03 (ОЗП=1,03; ЭМ=1,03; МАТ=1,03)  (Поз. 77)</t>
  </si>
  <si>
    <t xml:space="preserve">   Заготовительно-складские расходы на оборудование - согласно п.4.64 из МДС 81-35.2004 ПЗ=1,012 (ОЗП=1,012; ЭМ=1,012; МАТ=1,012)  (Поз. 77)</t>
  </si>
  <si>
    <t xml:space="preserve">   Заготовительно-складские расходы на материалы - согласно п.4.64 из МДС 81-35.2004 МАТ=1,02  (Поз. 6, 9-12, 14, 16, 18, 20, 22, 24, 26, 28-36, 38-39, 41-45, 47, 49, 51-52, 54-56, 58, 60-61, 63-65)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</si>
  <si>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5, 7-8, 13, 15, 17, 19, 21, 23, 25, 27, 37, 40, 46, 48, 50, 53, 57, 59, 62, 66-68, 74, 76)</t>
  </si>
  <si>
    <t>Накладные расходы</t>
  </si>
  <si>
    <t xml:space="preserve">   80% ФОТ (от 516)  (Поз. 76)</t>
  </si>
  <si>
    <t xml:space="preserve">   85% ФОТ (от 502)  (Поз. 2-4)</t>
  </si>
  <si>
    <t xml:space="preserve">   95% ФОТ (от 7338)  (Поз. 1, 5, 7-8, 13, 15, 17, 19, 21, 23, 25, 27, 37, 40, 46, 48, 50, 53, 57, 59, 62, 66-68, 74)</t>
  </si>
  <si>
    <t xml:space="preserve">   110% ФОТ (от 644)  (Поз. 72-73)</t>
  </si>
  <si>
    <t>Сметная прибыль</t>
  </si>
  <si>
    <t xml:space="preserve">   60% ФОТ (от 516)  (Поз. 76)</t>
  </si>
  <si>
    <t xml:space="preserve">   65% ФОТ (от 7840)  (Поз. 1, 5, 7-8, 13, 15, 17, 19, 21, 23, 25, 27, 37, 40, 46, 48, 50, 53, 57, 59, 62, 66-68, 74, 2-4)</t>
  </si>
  <si>
    <t xml:space="preserve">   70% ФОТ (от 644)  (Поз. 72-73)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</si>
  <si>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</si>
  <si>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</si>
  <si>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</si>
  <si>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</si>
  <si>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</si>
  <si>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</si>
  <si>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</si>
  <si>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</si>
  <si>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</si>
  <si>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</si>
  <si>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</si>
  <si>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</si>
  <si>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</si>
  <si>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24294-12-ЭМ</t>
  </si>
  <si>
    <t>___________________________85,236</t>
  </si>
  <si>
    <t>тыс. руб.</t>
  </si>
  <si>
    <t>___________________________9,000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</si>
  <si>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</si>
  <si>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</si>
  <si>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_______________________________________________________________________________________________529,38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</si>
  <si>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</si>
  <si>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</si>
  <si>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</si>
  <si>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_______________________________________________________________________________________________8,924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</si>
  <si>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</si>
  <si>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_______________________________________________________________________________________________72,964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</si>
  <si>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</si>
  <si>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_______________________________________________________________________________________________3,348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</si>
  <si>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</si>
  <si>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</si>
  <si>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</si>
  <si>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</si>
  <si>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</si>
  <si>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24443</t>
  </si>
  <si>
    <t>Электроснабжение обеденного зала для VIP гостей.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</si>
  <si>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</si>
  <si>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</si>
  <si>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</si>
  <si>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</si>
  <si>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</si>
  <si>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t>с К=4,19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</si>
  <si>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</si>
  <si>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</si>
  <si>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Отделочные работы</t>
  </si>
  <si>
    <t xml:space="preserve">  Защита строительных конструкций и оборудования от коррозии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</si>
  <si>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</si>
  <si>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</si>
  <si>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 xml:space="preserve">   Условия производства работ ОЗП=1,2; ЭМ=1,2; ЗПМ=1,2; ТЗ=1,2; ТЗМ=1,2  (Поз. 4-15, 18-20, 17)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</si>
  <si>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4-15, 18-20, 17)</t>
  </si>
  <si>
    <t xml:space="preserve">   Районный к-т 4,3%  (Поз. 1-15, 18-20, 17)</t>
  </si>
  <si>
    <t>т</t>
  </si>
  <si>
    <t>Крепления для воздуховодов подвески СТД6208, СТД6209, СТД6210</t>
  </si>
  <si>
    <t>ТСЦ-301-0475</t>
  </si>
  <si>
    <t>м2</t>
  </si>
  <si>
    <t>Воздуховоды алюминиевые гибкие гофрированные , диаметром до 200 мм</t>
  </si>
  <si>
    <t>ТСЦ-301-0159 прим.</t>
  </si>
  <si>
    <t>100 м2</t>
  </si>
  <si>
    <t>Прокладка воздуховодов из алюминия  диаметром до 200 мм</t>
  </si>
  <si>
    <t>ТЕР20-01-001-01 прим.</t>
  </si>
  <si>
    <t xml:space="preserve">                           Раздел 3. Вентиляция.</t>
  </si>
  <si>
    <t>Масляная окраска металлических труб диаметром менее 50 мм и т.п., количество окрасок 2</t>
  </si>
  <si>
    <t>ТЕР15-04-030-04</t>
  </si>
  <si>
    <t>Огрунтовка металлических поверхностей за один раз грунтовкой ГФ-021</t>
  </si>
  <si>
    <t>ТЕР13-03-002-04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</si>
  <si>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</si>
  <si>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</si>
  <si>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1 врезка</t>
  </si>
  <si>
    <t>Врезка в действующие внутренние сети трубопроводов отопления и водоснабжения диаметром 25 мм</t>
  </si>
  <si>
    <t>ТЕР16-07-003-03</t>
  </si>
  <si>
    <t>Врезка в действующие внутренние сети трубопроводов отопления и водоснабжения диаметром 15 мм</t>
  </si>
  <si>
    <t>ТЕР16-07-003-01</t>
  </si>
  <si>
    <t>Радиаторы биметаллические,  количество секций 6</t>
  </si>
  <si>
    <t>ТСЦ-301-1013 прим.</t>
  </si>
  <si>
    <t>100
1</t>
  </si>
  <si>
    <t>кВт</t>
  </si>
  <si>
    <t>Радиаторы стальные панельные РСВ2-1, РСВ2-6 однорядные</t>
  </si>
  <si>
    <t>1. 301-0559</t>
  </si>
  <si>
    <t>Уд</t>
  </si>
  <si>
    <t>100 кВт</t>
  </si>
  <si>
    <t xml:space="preserve">Установка радиаторов </t>
  </si>
  <si>
    <t>ТЕР18-03-001-02</t>
  </si>
  <si>
    <t>Конвекторы отопительные</t>
  </si>
  <si>
    <t>ТСЦ-301-0425 прим.</t>
  </si>
  <si>
    <t>100
28,5</t>
  </si>
  <si>
    <t>Конвекторы отопительные типа АККОРД с креплениями без кожуха</t>
  </si>
  <si>
    <t>1. 301-0420</t>
  </si>
  <si>
    <t>Установка конвекторов</t>
  </si>
  <si>
    <t>ТЕР18-03-001-03</t>
  </si>
  <si>
    <t>кг</t>
  </si>
  <si>
    <t>Крепления для трубопроводов: кронштейны, планки, хомуты</t>
  </si>
  <si>
    <t>ТСЦ-301-1224</t>
  </si>
  <si>
    <t>Кран шаровой муфтовый 11Б27П1, диаметром 15 мм</t>
  </si>
  <si>
    <t>ТСЦ-302-1831</t>
  </si>
  <si>
    <t>Кран шаровой муфтовый 11Б27П1, диаметром 20 мм</t>
  </si>
  <si>
    <t>ТСЦ-302-1832</t>
  </si>
  <si>
    <t>Прокладка трубопроводов  из стальных водогазопроводных оцинкованных труб диаметром 20 мм</t>
  </si>
  <si>
    <t>ТЕР16-02-002-02 прим.</t>
  </si>
  <si>
    <t>Прокладка трубопроводов  из стальных водогазопроводных оцинкованных труб диаметром 25 мм</t>
  </si>
  <si>
    <t>ТЕР16-02-002-03 прим.</t>
  </si>
  <si>
    <t xml:space="preserve">                           Раздел 2. Отопление.</t>
  </si>
  <si>
    <t>Разборка трубопроводов из водогазопроводных труб диаметром до 32 мм</t>
  </si>
  <si>
    <t>ТЕРр65-1-1</t>
  </si>
  <si>
    <t>100 экм</t>
  </si>
  <si>
    <t>Демонтаж конвекторов</t>
  </si>
  <si>
    <t>ТЕРр65-19-5</t>
  </si>
  <si>
    <t>Демонтаж радиаторов весом до 80 кг</t>
  </si>
  <si>
    <t>ТЕРр65-19-1</t>
  </si>
  <si>
    <t xml:space="preserve">                           Раздел 1. Разборка.</t>
  </si>
  <si>
    <t>Т/з мех.
Всего</t>
  </si>
  <si>
    <t>Т/з мех. на ед.</t>
  </si>
  <si>
    <t>Обоснование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</si>
  <si>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</si>
  <si>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_______________________________________________________________________________________________139,56</t>
  </si>
  <si>
    <t>___________________________1,927</t>
  </si>
  <si>
    <t>Средства  на оплату труда _______________________________________________________________________________________________</t>
  </si>
  <si>
    <t>___________________________20,905</t>
  </si>
  <si>
    <t>Сметная стоимость строительных работ _______________________________________________________________________________________________</t>
  </si>
  <si>
    <t>Основание: 24326-12-ОВ</t>
  </si>
  <si>
    <t xml:space="preserve">на 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</si>
  <si>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24446</t>
    </r>
  </si>
  <si>
    <t>" _____ " ________________ 2012г.</t>
  </si>
  <si>
    <t xml:space="preserve">        Е.В.Гордеев</t>
  </si>
  <si>
    <t>_____________________________</t>
  </si>
  <si>
    <t xml:space="preserve">   Условия производства работ ОЗП=1,2; ЭМ=1,2; ЗПМ=1,2; ТЗ=1,2; ТЗМ=1,2  (Поз. 2-6, 8-11, 14-18, 20, 28)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</si>
  <si>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2-6, 8-11, 14-18, 20, 28)</t>
  </si>
  <si>
    <t xml:space="preserve">   Районный к-т 4,3%  (Поз. 1, 12, 2-6, 8-11, 14-18, 20, 28, 7)</t>
  </si>
  <si>
    <t>Врезка в действующие внутренние сети трубопроводов канализации диаметром 50 мм</t>
  </si>
  <si>
    <t>ТЕР16-07-004-01</t>
  </si>
  <si>
    <t>Кассета выдачи одноразовых чехлов для стульчака унитаза + комплект чехлов на 3 заправки                                                             (Цена: 4000,00: 1,18:4,42*1,02=782,27)</t>
  </si>
  <si>
    <t>Цена поставщика.</t>
  </si>
  <si>
    <t>Пепельница напольная металлическая самогасящаяся офисная.                                (Цена: 3800,00: 1,18:4,42*1,02=743,16)</t>
  </si>
  <si>
    <t>Корзина металлическая с педалью 12 л (Цена: 3100,00: 1,18:4,42*1,02=606,26)</t>
  </si>
  <si>
    <t>Корзина металлическая с педалью 5 л (Цена: 1900,00: 1,18:4,42*1,02=371,58)</t>
  </si>
  <si>
    <t>Полотенца на 3 заправки (Цена:110,00:1,18:4,42*1,02=21,51)</t>
  </si>
  <si>
    <t>Кассета полотенцедержатель для отдельных полотенец       (Цена: 3300,00:1,18:4,42*1,02=645,37)</t>
  </si>
  <si>
    <t>компл.</t>
  </si>
  <si>
    <t>Смесители для умывальников</t>
  </si>
  <si>
    <t>ТСЦ-301-0627 прим.</t>
  </si>
  <si>
    <t>10 шт.</t>
  </si>
  <si>
    <t>Установка смесителей</t>
  </si>
  <si>
    <t>ТЕР17-01-002-03</t>
  </si>
  <si>
    <t>Смеситель бесконтактный                            (на фотоэлементах) 220В. (Цена:13400,00:1,18:4,42*1,02=2620,60)</t>
  </si>
  <si>
    <t>Раковина керамическая с смесителем с нижней камерой смешивания, кронштейнами, сифоном бутылочным латунным и выпуском, прямоугольные со скрытыми установочными поверхностями</t>
  </si>
  <si>
    <t>ТСЦ-301-0670 прим.</t>
  </si>
  <si>
    <t>10 компл.</t>
  </si>
  <si>
    <t>Установка умывальников одиночных с подводкой холодной и горячей воды</t>
  </si>
  <si>
    <t>ТЕР17-01-001-14</t>
  </si>
  <si>
    <t>Инстоляция для унитаза в сборе ,с кнопкой, крепежом, шумоизоляцией, с бачком GROHE.                                                                   (Цена: 7500,00:1,18:4,42*1,02=1466,75)</t>
  </si>
  <si>
    <t>Унитаз навесной GROHE.                               (Цена: 5000,00:1,18:4,42*1,02=977,83)</t>
  </si>
  <si>
    <t>10
1</t>
  </si>
  <si>
    <t>Унитаз-компакт «Комфорт»</t>
  </si>
  <si>
    <t>1. 301-1521</t>
  </si>
  <si>
    <t>Установка унитазов навесных с бачком</t>
  </si>
  <si>
    <t>ТЕР17-01-003-01 прим.</t>
  </si>
  <si>
    <t>Сифон для душевых поддонов</t>
  </si>
  <si>
    <t>ТСЦ-115-0802 прим.</t>
  </si>
  <si>
    <t>100 приборов</t>
  </si>
  <si>
    <r>
      <t>Установка сифонов</t>
    </r>
    <r>
      <rPr>
        <i/>
        <sz val="7"/>
        <rFont val="Arial"/>
        <family val="2"/>
        <charset val="204"/>
      </rPr>
      <t xml:space="preserve">
КОЭФ. К ПОЗИЦИИ:
ОЗП=0,8;</t>
    </r>
  </si>
  <si>
    <t>ТЕРр65-4-7 прим.</t>
  </si>
  <si>
    <t>Хомуты для крепления канализационных и водосточных пластмассовых трубопроводов, диаметром 50 мм</t>
  </si>
  <si>
    <t>ТСЦ-301-1097</t>
  </si>
  <si>
    <t>Прокладка трубопроводов канализации из полиэтиленовых труб высокой плотности диаметром 50 мм</t>
  </si>
  <si>
    <t>ТЕР16-04-001-01</t>
  </si>
  <si>
    <t xml:space="preserve">                           Раздел 3. Канализация.</t>
  </si>
  <si>
    <t>Установка гибких подводок</t>
  </si>
  <si>
    <t>ТЕРр65-6-10 прим.</t>
  </si>
  <si>
    <t>Кран шаровой В-В размером 3/4"</t>
  </si>
  <si>
    <t>ТСЦ-302-1484</t>
  </si>
  <si>
    <t>Прокладка трубопроводов водоснабжения из многослойных металл-полимерных труб диаметром 15 мм</t>
  </si>
  <si>
    <t>ТЕР16-03-002-01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</si>
  <si>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</si>
  <si>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</si>
  <si>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 xml:space="preserve">                           Раздел 2. Водопровод.</t>
  </si>
  <si>
    <t>_______________________________________________________________________________________________92,37</t>
  </si>
  <si>
    <t>___________________________1,267</t>
  </si>
  <si>
    <t>___________________________14,553</t>
  </si>
  <si>
    <t>Основание: № 24289-12-ВК</t>
  </si>
  <si>
    <t>Реконструкцию.  Здание 429  Столовая 11  Обеденный зал.    Водопровод, канализация.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</si>
  <si>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24449</t>
    </r>
  </si>
  <si>
    <t xml:space="preserve">  Малярные работы (ремонтно-строительные)</t>
  </si>
  <si>
    <t xml:space="preserve">  Печные работы (ремонтно-строительные)</t>
  </si>
  <si>
    <t xml:space="preserve">  Теплоизоляционные работы</t>
  </si>
  <si>
    <t xml:space="preserve">  Бетонные и железобетонные сборные конструкции в жилищно-гражданском строительстве</t>
  </si>
  <si>
    <t xml:space="preserve">  Полы</t>
  </si>
  <si>
    <t xml:space="preserve">  Штукатурные работы (ремонтно-строительные)</t>
  </si>
  <si>
    <t xml:space="preserve">  Конструкции из кирпича и блоков</t>
  </si>
  <si>
    <t xml:space="preserve">  Деревянные конструкции</t>
  </si>
  <si>
    <t xml:space="preserve">  Стены (ремонтно-строительные)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</si>
  <si>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</si>
  <si>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</si>
  <si>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Стекольные, обойные и облицовочные работы (ремонтно-строительные)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</si>
  <si>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</si>
  <si>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</si>
  <si>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Строительные металлические конструкции</t>
  </si>
  <si>
    <t xml:space="preserve">   100% ФОТ (от 193)  (Поз. 48)</t>
  </si>
  <si>
    <t xml:space="preserve">   85% ФОТ (от 67)  (Поз. 1, 15-16, 100)</t>
  </si>
  <si>
    <t xml:space="preserve">   83% ФОТ (от 57)  (Поз. 27)</t>
  </si>
  <si>
    <t xml:space="preserve">   80% ФОТ (от 1126)  (Поз. 29-32)</t>
  </si>
  <si>
    <t xml:space="preserve">   75% ФОТ (от 3652)  (Поз. 44, 53-56, 64-65, 67-70, 74-75, 77-78, 80, 83-85, 87-91, 96-97)</t>
  </si>
  <si>
    <t xml:space="preserve">   70% ФОТ (от 1294)  (Поз. 2-4, 7, 9-10, 13-14, 19, 66)</t>
  </si>
  <si>
    <t xml:space="preserve">   68% ФОТ (от 170)  (Поз. 8)</t>
  </si>
  <si>
    <t xml:space="preserve">   63% ФОТ (от 2714)  (Поз. 20-26, 71, 92-95, 98-99, 101)</t>
  </si>
  <si>
    <t xml:space="preserve">   60% ФОТ (от 54)  (Поз. 17)</t>
  </si>
  <si>
    <t xml:space="preserve">   55% ФОТ (от 16781)  (Поз. 5-6, 28, 33, 35-43, 45-47, 50-52, 57-63, 72-73, 76, 79, 81-82, 86, 105-106)</t>
  </si>
  <si>
    <t xml:space="preserve">   50% ФОТ (от 9503)  (Поз. 11-12, 102-103, 34, 104)</t>
  </si>
  <si>
    <t xml:space="preserve">   155% ФОТ (от 193)  (Поз. 48)</t>
  </si>
  <si>
    <t xml:space="preserve">   128% ФОТ (от 57)  (Поз. 27)</t>
  </si>
  <si>
    <t xml:space="preserve">   123% ФОТ (от 3652)  (Поз. 44, 53-56, 64-65, 67-70, 74-75, 77-78, 80, 83-85, 87-91, 96-97)</t>
  </si>
  <si>
    <t xml:space="preserve">   122% ФОТ (от 1126)  (Поз. 29-32)</t>
  </si>
  <si>
    <t xml:space="preserve">   118% ФОТ (от 2469)  (Поз. 20-26, 71, 92-95, 98-99)</t>
  </si>
  <si>
    <t xml:space="preserve">   110% ФОТ (от 1236)  (Поз. 2-4, 7, 9-10, 13-14)</t>
  </si>
  <si>
    <t xml:space="preserve">   105% ФОТ (от 16781)  (Поз. 5-6, 28, 33, 35-43, 45-47, 50-52, 57-63, 72-73, 76, 79, 81-82, 86, 105-106)</t>
  </si>
  <si>
    <t xml:space="preserve">   100% ФОТ (от 85)  (Поз. 17, 66)</t>
  </si>
  <si>
    <t xml:space="preserve">   90% ФОТ (от 67)  (Поз. 1, 15-16, 100)</t>
  </si>
  <si>
    <t xml:space="preserve">   86% ФОТ (от 27)  (Поз. 19)</t>
  </si>
  <si>
    <t xml:space="preserve">   80% ФОТ (от 220)  (Поз. 8, 104)</t>
  </si>
  <si>
    <t xml:space="preserve">   79% ФОТ (от 9341)  (Поз. 34)</t>
  </si>
  <si>
    <t xml:space="preserve">   78% ФОТ (от 245)  (Поз. 101)</t>
  </si>
  <si>
    <t xml:space="preserve">   77% ФОТ (от 112)  (Поз. 11-12, 102-103)</t>
  </si>
  <si>
    <t xml:space="preserve">   Условия производства работ ОЗП=1,2; ЭМ=1,2; ЗПМ=1,2; ТЗ=1,2; ТЗМ=1,2  (Поз. 1, 15-16, 100, 5-6, 28, 33, 35-43, 45-47, 50-52, 57-63, 72-73, 76, 79, 81-82, 86, 105-106, 20-26, 71, 92-95, 98-99, 29-32, 44, 53-56, 64-65, 67-70, 74-75, 77-78, 80, 83-85, 87-91, 96-97, 48, 66)</t>
  </si>
  <si>
    <t xml:space="preserve">   При ремонте и реконструкции зданий работы, аналогичные технологическим процессам в новом строительстве ОЗП=1,15; ЭМ=1,25; ЗПМ=1,25; ТЗ=1,15; ТЗМ=1,25  (Поз. 100, 28, 33, 35-43, 45-47, 50-52, 57-63, 72-73, 76, 79, 81-82, 86, 105-106, 20-26, 71, 92-95, 98-99, 29-32, 44, 53-56, 64-65, 67-70, 74-75, 77-78, 80, 83-85, 87-91, 96-97, 48, 66)</t>
  </si>
  <si>
    <t xml:space="preserve">   Районный к-т 4,3%  (Поз. 1, 15-16, 2-4, 7, 9-10, 13-14, 5-6, 28, 33, 35-43, 45-47, 50-52, 57-63, 72-73, 76, 79, 81-82, 86, 105-106, 8, 11-12, 102-103, 17, 19-26, 71, 92-95, 98-99, 27, 29-32, 34, 44, 53-56, 64-65, 67-70, 74-75, 77-78, 80, 83-85, 87-91, 96-97, 48, 66, 101, 104)</t>
  </si>
  <si>
    <t>Искусственный камень (цена: 1139:4,42:1,18*1,02=222,75)</t>
  </si>
  <si>
    <t>100 м2 поверхности облицовки</t>
  </si>
  <si>
    <t>Облицовка камина на клее из сухих смесей искусственным камнем</t>
  </si>
  <si>
    <t>ТЕР15-01-020-15</t>
  </si>
  <si>
    <t>100 м2 окрашиваемой поверхности</t>
  </si>
  <si>
    <t>Окраска масляными составами деревянных конструкций с покрытием лаком</t>
  </si>
  <si>
    <t>ТЕРр62-18-1</t>
  </si>
  <si>
    <t>Зеркала из полированного стекла плоские толщиной 5, 6 мм</t>
  </si>
  <si>
    <t>ТСЦ-101-0250</t>
  </si>
  <si>
    <t>Смена зеркал толщиной 2-3 мм</t>
  </si>
  <si>
    <t>ТЕРр63-1-3</t>
  </si>
  <si>
    <t>Установка камина</t>
  </si>
  <si>
    <t>ТЕРр60-3-1 прим.</t>
  </si>
  <si>
    <t>1 т конструкций</t>
  </si>
  <si>
    <t>Монтаж декоративной решетки камина</t>
  </si>
  <si>
    <t>ТЕР09-06-024-01</t>
  </si>
  <si>
    <t xml:space="preserve">                           Раздел 3. Камин</t>
  </si>
  <si>
    <t>Коробка дверная 2100х75х36 (цена: 570:4,42:1,18*1,02=111,47)</t>
  </si>
  <si>
    <t>Наличники 2200х75х11,5 (цена: 370:4,42:1,18*1,02=72,36)</t>
  </si>
  <si>
    <t>Двери "Ривьера" ДГ 21-9 (цена: 7389:4,42:1,18*1,02=1445,05)</t>
  </si>
  <si>
    <t>Двери "Ривьера" ДГ 21-12, ДГ 21-8 (цена: 7038:4,42:1,18*1,02=1376,40 )</t>
  </si>
  <si>
    <t>Скобяные изделия для блоков входных дверей в помещение двупольных</t>
  </si>
  <si>
    <t>ТСЦ-101-0890</t>
  </si>
  <si>
    <t>Скобяные изделия для блоков входных дверей в помещение однопольных</t>
  </si>
  <si>
    <t>ТСЦ-101-0889</t>
  </si>
  <si>
    <t>100 м2 проемов</t>
  </si>
  <si>
    <t>Установка блоков в наружных и внутренних дверных проемах в каменных стенах, площадь проема до 3 м2</t>
  </si>
  <si>
    <t>ТЕР10-01-039-01</t>
  </si>
  <si>
    <t>Установка блоков в наружных и внутренних дверных проемах в перегородках, площадь проема до 3 м2</t>
  </si>
  <si>
    <t>ТЕР10-01-039-03</t>
  </si>
  <si>
    <t xml:space="preserve">                           Проемы</t>
  </si>
  <si>
    <t>1 туба</t>
  </si>
  <si>
    <t>Клей монтажный для полиуретана FDP500 ORAC-DECOFIX PRO 310мл, расход  8п.м (цена: 340:4,42:1,18*1,02=66,49)</t>
  </si>
  <si>
    <t>Декоративный элемент С213, длина 2м  (цена: 724:4,42:1,18*1,02=141,59)</t>
  </si>
  <si>
    <t>Декоративный элемент С216, длина 2м  (цена: 1147:4,42:1,18*1,02=224,32 )</t>
  </si>
  <si>
    <t>Декоративный элемент С212F, длина 2м (цена:   1400:4,42:1,18*1,02=273,79 )</t>
  </si>
  <si>
    <t>Декоративный элемент С212, длина 2м  (цена: 624:4,42:1,18*1,02=122,03 )</t>
  </si>
  <si>
    <t>100 м деталей</t>
  </si>
  <si>
    <r>
      <t>Устройство потолочных плинтусов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</si>
  <si>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ТЕР15-03-001-02</t>
  </si>
  <si>
    <t>Декоративный элемент К3141 (цена: 2660:4,42:1,18*1,02 = 520,21 )</t>
  </si>
  <si>
    <t>Декоративный элемент К3201 (цена: 6000:4,42:1,18*1,02=1173,40 )</t>
  </si>
  <si>
    <t>Декоративный элемент К3151 (цена: 4507:4,42:1,18*1,02 = 881,42 )</t>
  </si>
  <si>
    <t>1 деталь</t>
  </si>
  <si>
    <r>
      <t>Установка на колоннах капителей коринфских сборных высотой до 500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</si>
  <si>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ТЕР15-03-003-03</t>
  </si>
  <si>
    <r>
      <t>Установка колонн  сборных высотой более 2000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</si>
  <si>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ТЕР15-03-003-05</t>
  </si>
  <si>
    <t>Декоративный элемент Р21 (цена: 90:4,42:1,18*1,02=17,60)</t>
  </si>
  <si>
    <r>
      <t>Установка уголков декоративных длиной большей стороны: до 250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</si>
  <si>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ТЕР15-03-004-02</t>
  </si>
  <si>
    <t>Декоративный элемент Р8030, длина 2м (цена: 362:4,42:1,18*1,02=70,80)</t>
  </si>
  <si>
    <t>Декоративный элемент Р2020, длина 2м (цена: 526:4,42:1,18*1,02=102,87)</t>
  </si>
  <si>
    <r>
      <t>Установка погонных деталей орнаментированных, плоских, выпуклых, рельефных, простого или сложного рисунка (порезки, пояса, фризы, капли и т.п.) высотой до 100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</si>
  <si>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ТЕР15-03-001-01</t>
  </si>
  <si>
    <t>Декоративный элемент SX137, длина 2м (цена: 468:4,42:1,18*1,02=91,53)</t>
  </si>
  <si>
    <t>Декоративный элемент Р7040, длина 2м (цена: 726:4,42:1,18*1,02=141,98)</t>
  </si>
  <si>
    <r>
      <t>Установка погонных деталей орнаментированных, плоских, выпуклых, рельефных, простого или сложного рисунка (порезки, пояса, фризы, капли и т.п.) высотой до 250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</si>
  <si>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 xml:space="preserve">                           Работы с декоративными элементами ORAC DECKOR</t>
  </si>
  <si>
    <t>Столешница толщиной 60мм (цена: 3500:4,42:1,18*1,02=684,49)</t>
  </si>
  <si>
    <t>100 шт. изделий</t>
  </si>
  <si>
    <t>Установка столешницы для умывальника</t>
  </si>
  <si>
    <t>ТЕР10-01-059-01 прим.</t>
  </si>
  <si>
    <t>Покрытие грязезащтное  (цена: 13200:4,42:1,18*1,02=2581,47 )</t>
  </si>
  <si>
    <t>м3</t>
  </si>
  <si>
    <t>Подложка под ковровое покрытие из экструдированного пенополистирола, толщина 2мм</t>
  </si>
  <si>
    <t>ТСЦ-101-2167 прим.</t>
  </si>
  <si>
    <t>Ковровое покрытие для кафе и ресторанов "DESSO HINT" (цена: 1200:1,18:4,42*1,02=234.68)</t>
  </si>
  <si>
    <t>100 м2 покрытия</t>
  </si>
  <si>
    <t>Устройство покрытий из готовых ковров насухо на комнату</t>
  </si>
  <si>
    <t>ТЕР11-01-037-05</t>
  </si>
  <si>
    <t>100 м2 поверхности покрытия изоляции</t>
  </si>
  <si>
    <t>Установка гидроизоляционного слоя из пленки полиэтиленовой</t>
  </si>
  <si>
    <t>ТЕР26-01-055-02</t>
  </si>
  <si>
    <t>Устройство покрытий из плиток керамических для полов одноцветных</t>
  </si>
  <si>
    <t>ТЕР11-01-027-06</t>
  </si>
  <si>
    <t>100 м плинтуса</t>
  </si>
  <si>
    <t>Устройство плинтусов поливинилхлоридных на клее КН-2</t>
  </si>
  <si>
    <t>ТЕР11-01-040-01</t>
  </si>
  <si>
    <t>Плинтус агломрамор 600х100х10 (цена: 390:4,42:1,18*1,02=76,27)</t>
  </si>
  <si>
    <t>Плинтус агломрамор 300х150х10 (цена: 200:4,42:1,18*1,02=39,11)</t>
  </si>
  <si>
    <t>Подступенок агломрамор 1200х140х10 (цена: 600:4,42:1,18*1,02=117,34)</t>
  </si>
  <si>
    <t>Ступень агломрамор 1200х300х20 (цена: 1200:4,42:1,18*1,02=234,68)</t>
  </si>
  <si>
    <t>Агломраморная плитка 600х600х10 (цена: 1200:4,42:1,18*1,02=234,68)</t>
  </si>
  <si>
    <t>Клей для плитки Ветонит "Клей для мраморной плитки" (расход 3,5кг/м2)</t>
  </si>
  <si>
    <t>ТСЦ-101-3189</t>
  </si>
  <si>
    <t xml:space="preserve">100 м2 </t>
  </si>
  <si>
    <t>Облицовка ступеней и подступенников агломраморными плитами</t>
  </si>
  <si>
    <t>ТЕР15-01-010-01</t>
  </si>
  <si>
    <t>Устройство покрытий из агломраморных плит</t>
  </si>
  <si>
    <t>ТЕР11-01-031-01 прим.</t>
  </si>
  <si>
    <t xml:space="preserve">1 м2 плинтусов </t>
  </si>
  <si>
    <t>Установка плинтусов из агломраморных плит</t>
  </si>
  <si>
    <t>ТЕР11-01-041-01</t>
  </si>
  <si>
    <t>100 м2 стяжки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</si>
  <si>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новый коэффициент ПЗ=2 (ОЗП=2; ЭМ=2 к расх.; ЗПМ=2; МАТ=2 к расх.; ТЗ=2; ТЗМ=2)</t>
    </r>
  </si>
  <si>
    <t>ТЕР11-01-011-02</t>
  </si>
  <si>
    <t>Устройство стяжек цементных толщиной 20 мм</t>
  </si>
  <si>
    <t>ТЕР11-01-011-01</t>
  </si>
  <si>
    <t>Керамическая плитка "ITALON Screen".  Цена: 1170:4,42:1,18*1,02=228,81</t>
  </si>
  <si>
    <t>Гладкая облицовка стен, столбов, пилястр и откосов на цементном растворе по кирпичу и бетону</t>
  </si>
  <si>
    <t>ТЕР15-01-019-01</t>
  </si>
  <si>
    <t>Масляная окраска металлических поверхностей решеток, переплетов, труб диаметром менее 50 мм и т.п., количество окрасок 2</t>
  </si>
  <si>
    <t>Поручень поливинилхлоридный,  длина 4м, диаметр 50мм (цена: 2200:4,42:1,18*1,02=430,25)</t>
  </si>
  <si>
    <t>100 м ограждения</t>
  </si>
  <si>
    <t>Устройство металлических ограждений с поручнями из поливинилхлорида</t>
  </si>
  <si>
    <t>ТЕР07-05-016-03</t>
  </si>
  <si>
    <t>Краски водно-дисперсионные акрилатные ВД-АК-111</t>
  </si>
  <si>
    <t>ТСЦ-101-0335</t>
  </si>
  <si>
    <t>Окраска поливинилацетатными водоэмульсионными составами высококачественная по сборным конструкциям потолков</t>
  </si>
  <si>
    <t>ТЕР15-04-005-10</t>
  </si>
  <si>
    <t>Окраска поливинилацетатными водоэмульсионными составами высококачественная по штукатурке стен</t>
  </si>
  <si>
    <t>ТЕР15-04-005-07</t>
  </si>
  <si>
    <t>Грунтовка акриловая глубокого проникновения  (из расчета 150г/м2)</t>
  </si>
  <si>
    <t>ТСЦ-101-2787</t>
  </si>
  <si>
    <t>Покрытие поверхностей грунтовкой глубокого проникновения за 1 раз потолков</t>
  </si>
  <si>
    <t>ТЕР15-04-006-01</t>
  </si>
  <si>
    <t>Покрытие поверхностей грунтовкой глубокого проникновения за 1 раз стен</t>
  </si>
  <si>
    <t>ТЕР15-04-006-03</t>
  </si>
  <si>
    <t>Шпаклевка «Фугенфюллер ГВ»  из расчета 0,3 кг на 1 м2</t>
  </si>
  <si>
    <t>ТСЦ-101-2439</t>
  </si>
  <si>
    <t>Шпатлевка при высококачественной окраске по штукатурке и сборным конструкциям потолков, подготовленных под окраску</t>
  </si>
  <si>
    <t>ТЕР15-04-027-06</t>
  </si>
  <si>
    <t>1рулон</t>
  </si>
  <si>
    <t>Обои, 5 м2 (цена: 3000:4,42:1,18*1,02=586,70)</t>
  </si>
  <si>
    <t>100 м2 оклеиваемой и обиваемой поверхности</t>
  </si>
  <si>
    <t>Оклейка обоями стен по монолитной штукатурке и бетону тиснеными и плотными</t>
  </si>
  <si>
    <t>ТЕР15-06-001-02</t>
  </si>
  <si>
    <t>Шпатлевка при высококачественной окраске по штукатурке и сборным конструкциям стен (обеденный зал и кухня)</t>
  </si>
  <si>
    <t>ТЕР15-04-027-05</t>
  </si>
  <si>
    <t>Отделка стен внутри помещений мелкозернистыми декоративными покрытиями из минеральных или полимерминеральных пастовых составов на латексной основе по подготовленной поверхности, состав с наполнителем из крупнозернистого минерала (размер зерна до 5 мм)</t>
  </si>
  <si>
    <t>ТЕР15-04-048-08 прим.</t>
  </si>
  <si>
    <t>Дополнительная шпатлевка при нанесении декоративного покрытия по штукатурке и сборным конструкциям стен</t>
  </si>
  <si>
    <t>100 м2 отремонтированной поверхности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</si>
  <si>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</si>
  <si>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ТЕРр61-2-7</t>
  </si>
  <si>
    <t>100 м2 оштукатуриваемой поверхности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</si>
  <si>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</si>
  <si>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</si>
  <si>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100 м2 горизонтальной проекции</t>
  </si>
  <si>
    <t>Установка и разборка внутренних трубчатых инвентарных лесов при высоте помещений до 6 м (лестничная клетка)</t>
  </si>
  <si>
    <t>ТЕР08-07-002-01</t>
  </si>
  <si>
    <t>Установка и разборка внутренних трубчатых инвентарных лесов при высоте помещений до 6 м (холл)</t>
  </si>
  <si>
    <t>Установка и разборка внутренних трубчатых инвентарных лесов при высоте помещений до 6 м (обеденный зал)</t>
  </si>
  <si>
    <t>Установка и разборка внутренних трубчатых инвентарных лесов при высоте помещений до 6 м (кухня)</t>
  </si>
  <si>
    <t xml:space="preserve">                           Отделочные работы</t>
  </si>
  <si>
    <t>Люк ревизионный 20х20см (цена: 280:4,42:1,18*1,02=54,76)</t>
  </si>
  <si>
    <t>Установка ревизионных люков площадью в свету до 0,5 м2</t>
  </si>
  <si>
    <t>ТЕР20-02-002-01</t>
  </si>
  <si>
    <t>100 м2 стен</t>
  </si>
  <si>
    <t>Облицовка стен по системе «КНАУФ» по одинарному металлическому каркасу из ПН и ПС профилей гипсокартонными листами в два слоя (С 626)</t>
  </si>
  <si>
    <t>ТЕР10-05-010-02</t>
  </si>
  <si>
    <t xml:space="preserve">100 м2 стен </t>
  </si>
  <si>
    <t>Облицовка стен по системе «КНАУФ» по одинарному металлическому каркасу из ПН и ПС профилей гипсокартонными листами в один слой (С 625)</t>
  </si>
  <si>
    <t>ТЕР10-05-009-02</t>
  </si>
  <si>
    <t>100 м2 перегородок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</si>
  <si>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глухих</t>
  </si>
  <si>
    <t>ТЕР10-05-001-01</t>
  </si>
  <si>
    <t xml:space="preserve">100 м2 перегородок 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</si>
  <si>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глухих</t>
  </si>
  <si>
    <t>ТЕР10-05-002-01</t>
  </si>
  <si>
    <t>Подвесы с зажимом усиленные для подвесного потолка к профилю 60х27 мм</t>
  </si>
  <si>
    <t>ТСЦ-201-8187</t>
  </si>
  <si>
    <t>100 м2 потолка</t>
  </si>
  <si>
    <t>Устройство подвесных потолков из гипсокартонных листов (ГКЛ) по системе «КНАУФ» двухуровневых (П 112)</t>
  </si>
  <si>
    <t>ТЕР10-05-011-01</t>
  </si>
  <si>
    <t>Устройство подвесных потолков из гипсокартонных листов (ГКЛ) по системе «КНАУФ» одноуровневых (П 113)</t>
  </si>
  <si>
    <t>ТЕР10-05-011-02</t>
  </si>
  <si>
    <t>100 м3 кладки</t>
  </si>
  <si>
    <t>Кладка отдельных участков из кирпича внутренних стен</t>
  </si>
  <si>
    <t>ТЕРр53-20-4</t>
  </si>
  <si>
    <t xml:space="preserve">                           Стены, перегородки</t>
  </si>
  <si>
    <t xml:space="preserve">                           Раздел 2. Общестроительные работы</t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</si>
  <si>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</si>
  <si>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</si>
  <si>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</si>
  <si>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СЦП1-1-27-А</t>
  </si>
  <si>
    <r>
      <t>Разборка декоративной решетки камина</t>
    </r>
    <r>
      <rPr>
        <i/>
        <sz val="7"/>
        <rFont val="Arial"/>
        <family val="2"/>
        <charset val="204"/>
      </rPr>
      <t xml:space="preserve">
КОЭФ. К ПОЗИЦИИ:
Прил.9.3 Разборка (демонтаж) металлических конструкций ОЗП=0,7; ЭМ=0,7 к расх.; ЗПМ=0,7; МАТ=0 к расх.; ТЗ=0,7; ТЗМ=0,7</t>
    </r>
  </si>
  <si>
    <r>
      <t>Разборка металлических вешалок</t>
    </r>
    <r>
      <rPr>
        <i/>
        <sz val="7"/>
        <rFont val="Arial"/>
        <family val="2"/>
        <charset val="204"/>
      </rPr>
      <t xml:space="preserve">
КОЭФ. К ПОЗИЦИИ:
Прил.9.3 Разборка (демонтаж) металлических конструкций ОЗП=0,7; ЭМ=0,7 к расх.; ЗПМ=0,7; МАТ=0 к расх.; ТЗ=0,7; ТЗМ=0,7</t>
    </r>
  </si>
  <si>
    <t>ТЕР09-03-030-01</t>
  </si>
  <si>
    <t>Разборка деревянных заполнений проемов дверных</t>
  </si>
  <si>
    <t>ТЕР46-04-012-03</t>
  </si>
  <si>
    <t>Разборка деревянных подвесных потолков из плит акмигран</t>
  </si>
  <si>
    <t>ТЕР46-04-007-06</t>
  </si>
  <si>
    <t>100 м2 облицовки</t>
  </si>
  <si>
    <t>Разборка облицовки из ЦСП стен и перегородок</t>
  </si>
  <si>
    <t>ТЕРр63-10-1 прим.</t>
  </si>
  <si>
    <t>Разборка облицовки из гипсокартонных листов (ДВП) потолков</t>
  </si>
  <si>
    <t>ТЕРр63-10-2</t>
  </si>
  <si>
    <t>Разборка покрытий полов паркетных</t>
  </si>
  <si>
    <t>ТЕР46-04-010-03</t>
  </si>
  <si>
    <t>Разборка покрытий полов из мраморных плит</t>
  </si>
  <si>
    <t>ТЕР46-04-011-02</t>
  </si>
  <si>
    <t>Разборка покрытий полов из керамических плиток</t>
  </si>
  <si>
    <t>ТЕРр57-2-3</t>
  </si>
  <si>
    <t>Отбивка штукатурки с поверхностей стен</t>
  </si>
  <si>
    <t>ТЕР46-02-009-02</t>
  </si>
  <si>
    <r>
      <t>Разборка каркаса при отделке стен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</si>
  <si>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ТЕР15-02-037-01</t>
  </si>
  <si>
    <r>
      <t>Разборка декоративного покрытия из ткани: стен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</si>
  <si>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ТЕР15-04-029-04</t>
  </si>
  <si>
    <t>Разборка ограждений радиаторов</t>
  </si>
  <si>
    <t>ТЕР46-04-006-03 прим.</t>
  </si>
  <si>
    <t>Разборка деревянных ограждений  щитовых дощатых</t>
  </si>
  <si>
    <t>Разборка обшивки из деревянных щитов стен</t>
  </si>
  <si>
    <t>ТЕР46-04-006-03</t>
  </si>
  <si>
    <r>
      <t>Разборка металлического ограждения</t>
    </r>
    <r>
      <rPr>
        <i/>
        <sz val="7"/>
        <rFont val="Arial"/>
        <family val="2"/>
        <charset val="204"/>
      </rPr>
      <t xml:space="preserve">
КОЭФ. К ПОЗИЦИИ:
Прил.9.3 Разборка (демонтаж) металлических конструкций ОЗП=0,7; ЭМ=0,7 к расх.; ЗПМ=0,7; МАТ=0 к расх.; ТЗ=0,7; ТЗМ=0,7</t>
    </r>
  </si>
  <si>
    <t>ТЕР09-03-040-01</t>
  </si>
  <si>
    <t xml:space="preserve">                           Раздел 1. Разборка констукций</t>
  </si>
  <si>
    <t>197,554 тыс.руб.</t>
  </si>
  <si>
    <t>Материалы ________________________________________________________</t>
  </si>
  <si>
    <t>_______________________________________________________________________________________________2625,31</t>
  </si>
  <si>
    <t>___________________________35,611</t>
  </si>
  <si>
    <t>___________________________292,519</t>
  </si>
  <si>
    <t>Основание: проект №24239-12АР</t>
  </si>
  <si>
    <t>ЛОКАЛЬНЫЙ СМЕТНЫЙ РАСЧЕТ № 24429</t>
  </si>
  <si>
    <t>__________________</t>
  </si>
  <si>
    <t>Е.В. Гордеев</t>
  </si>
  <si>
    <t>Зам.генерального директора</t>
  </si>
  <si>
    <t>Инженер по проектно-сметной работе</t>
  </si>
  <si>
    <t>Начальник отдела капитального строительства</t>
  </si>
  <si>
    <t>НДС 18%</t>
  </si>
  <si>
    <t>Расчет начальной (максимальной) цены</t>
  </si>
  <si>
    <t>Реконструкция</t>
  </si>
  <si>
    <t>Отопление и вентиляция</t>
  </si>
  <si>
    <t>Водопровод, канализация</t>
  </si>
  <si>
    <t>Составил _________________</t>
  </si>
  <si>
    <t>Проверил _______________</t>
  </si>
  <si>
    <t>Приложение №__ к договору от "___"_______ №___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</si>
  <si>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</si>
  <si>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</si>
  <si>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</si>
  <si>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</si>
  <si>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</si>
  <si>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в том числе:</t>
  </si>
  <si>
    <t>Стоимость в текущих ценах без учета НДС</t>
  </si>
  <si>
    <t>Стоимость в текущих ценах с учетом НДС</t>
  </si>
  <si>
    <t>СМР</t>
  </si>
  <si>
    <t>Оборудование</t>
  </si>
  <si>
    <t>Итого:</t>
  </si>
  <si>
    <t>Всего в ценах 2012 с НДС</t>
  </si>
  <si>
    <t>Итого в ценах 2012 (Ксмр =4,42; Коборуд=4,19)</t>
  </si>
  <si>
    <t>Итого</t>
  </si>
  <si>
    <t>Прочие затраты</t>
  </si>
  <si>
    <t>Сметная стоимость, руб.</t>
  </si>
  <si>
    <t>Наименование работ и затрат</t>
  </si>
  <si>
    <t>Номера сметных расчетов и смет</t>
  </si>
  <si>
    <t>Заказчик</t>
  </si>
  <si>
    <t>Подрядчик</t>
  </si>
  <si>
    <t>Л.В. Грибанова</t>
  </si>
  <si>
    <t xml:space="preserve">Т.Ш. Ковязина </t>
  </si>
  <si>
    <t>Выполнение строительно-монтажных работ по реконструкции обеденного зала столовой №11</t>
  </si>
  <si>
    <t>реконструкцию. Столовая №11. Обеденный зал для VIP гостей</t>
  </si>
  <si>
    <t xml:space="preserve">        на Реконструкцию.  Столовая 11.</t>
  </si>
  <si>
    <t xml:space="preserve">Реконструкцию.  Столовая 11 Отопление и вентиляция.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</si>
</sst>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dd/mm/yy;@"/>
    <numFmt numFmtId="166" formatCode="#,##0.00_ ;\-#,##0.00\ "/>
    <numFmt numFmtId="167" formatCode="#,##0.00000"/>
    <numFmt numFmtId="168" formatCode="#,##0.000"/>
  </numFmts>
  <fonts count="38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Times New Roman"/>
      <family val="1"/>
      <charset val="204"/>
    </font>
    <font>
      <sz val="10"/>
      <name val="Helv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2" fillId="0" borderId="0"/>
    <xf numFmtId="0" fontId="2" fillId="0" borderId="0" applyAlignment="0"/>
    <xf numFmtId="0" fontId="32" fillId="0" borderId="0"/>
  </cellStyleXfs>
  <cellXfs count="204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right" vertical="top" wrapText="1"/>
    </xf>
    <xf numFmtId="0" fontId="4" fillId="0" borderId="0" xfId="0" applyFont="1" applyBorder="1" applyAlignmen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3" fillId="0" borderId="0" xfId="0" applyFont="1" applyAlignment="1">
      <alignment horizontal="left"/>
    </xf>
    <xf numFmtId="0" fontId="14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16" fillId="0" borderId="0" xfId="0" applyFont="1" applyBorder="1" applyAlignment="1">
      <alignment horizontal="right" vertical="top"/>
    </xf>
    <xf numFmtId="49" fontId="17" fillId="0" borderId="0" xfId="0" applyNumberFormat="1" applyFont="1" applyBorder="1" applyAlignment="1">
      <alignment horizontal="left" vertical="top" wrapText="1"/>
    </xf>
    <xf numFmtId="0" fontId="18" fillId="0" borderId="0" xfId="0" applyFont="1"/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49" fontId="19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0" fontId="23" fillId="0" borderId="0" xfId="0" applyFont="1" applyBorder="1" applyAlignment="1">
      <alignment horizontal="right" vertical="top" wrapText="1"/>
    </xf>
    <xf numFmtId="0" fontId="20" fillId="0" borderId="0" xfId="0" applyFont="1" applyBorder="1" applyAlignment="1">
      <alignment horizontal="right" vertical="top"/>
    </xf>
    <xf numFmtId="0" fontId="0" fillId="0" borderId="0" xfId="0" applyBorder="1" applyAlignment="1">
      <alignment vertical="top"/>
    </xf>
    <xf numFmtId="0" fontId="9" fillId="0" borderId="0" xfId="0" applyFont="1" applyBorder="1" applyAlignment="1">
      <alignment vertical="top"/>
    </xf>
    <xf numFmtId="0" fontId="17" fillId="0" borderId="0" xfId="0" applyFont="1" applyBorder="1" applyAlignment="1">
      <alignment horizontal="left" vertical="top" wrapText="1"/>
    </xf>
    <xf numFmtId="0" fontId="3" fillId="0" borderId="0" xfId="0" applyFont="1" applyAlignment="1"/>
    <xf numFmtId="0" fontId="26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left" vertical="top" wrapText="1"/>
    </xf>
    <xf numFmtId="49" fontId="27" fillId="0" borderId="3" xfId="0" applyNumberFormat="1" applyFont="1" applyBorder="1" applyAlignment="1">
      <alignment horizontal="left" vertical="top" wrapText="1"/>
    </xf>
    <xf numFmtId="0" fontId="28" fillId="0" borderId="0" xfId="0" applyFont="1" applyAlignment="1">
      <alignment horizontal="right" vertical="top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top" wrapText="1"/>
    </xf>
    <xf numFmtId="0" fontId="29" fillId="0" borderId="0" xfId="0" applyFont="1" applyAlignment="1">
      <alignment horizontal="right" vertical="top"/>
    </xf>
    <xf numFmtId="0" fontId="4" fillId="0" borderId="1" xfId="0" applyFont="1" applyBorder="1" applyAlignment="1">
      <alignment horizontal="left" vertical="top"/>
    </xf>
    <xf numFmtId="0" fontId="12" fillId="0" borderId="0" xfId="0" applyFont="1"/>
    <xf numFmtId="0" fontId="30" fillId="0" borderId="1" xfId="0" applyFont="1" applyBorder="1" applyAlignment="1">
      <alignment horizontal="right" vertical="top"/>
    </xf>
    <xf numFmtId="0" fontId="28" fillId="0" borderId="0" xfId="0" applyFont="1" applyAlignment="1">
      <alignment horizontal="center" vertical="top"/>
    </xf>
    <xf numFmtId="0" fontId="12" fillId="0" borderId="0" xfId="0" applyFont="1" applyBorder="1" applyAlignment="1">
      <alignment horizontal="right" vertical="top"/>
    </xf>
    <xf numFmtId="0" fontId="31" fillId="0" borderId="2" xfId="0" applyFont="1" applyBorder="1" applyAlignment="1">
      <alignment horizontal="center" vertical="top"/>
    </xf>
    <xf numFmtId="0" fontId="12" fillId="0" borderId="2" xfId="0" applyFont="1" applyBorder="1" applyAlignment="1">
      <alignment horizontal="right" vertical="top"/>
    </xf>
    <xf numFmtId="0" fontId="4" fillId="0" borderId="0" xfId="1" applyFont="1" applyFill="1"/>
    <xf numFmtId="0" fontId="4" fillId="0" borderId="0" xfId="1" applyFont="1" applyFill="1" applyBorder="1"/>
    <xf numFmtId="3" fontId="4" fillId="0" borderId="0" xfId="0" applyNumberFormat="1" applyFont="1" applyAlignment="1">
      <alignment horizontal="right" vertical="top"/>
    </xf>
    <xf numFmtId="3" fontId="4" fillId="0" borderId="1" xfId="0" applyNumberFormat="1" applyFont="1" applyBorder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6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 wrapText="1"/>
    </xf>
    <xf numFmtId="3" fontId="11" fillId="0" borderId="3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7" fillId="0" borderId="0" xfId="0" applyNumberFormat="1" applyFont="1" applyAlignment="1">
      <alignment horizontal="right" vertical="top"/>
    </xf>
    <xf numFmtId="3" fontId="12" fillId="0" borderId="0" xfId="0" applyNumberFormat="1" applyFont="1" applyAlignment="1">
      <alignment horizontal="right" vertical="top"/>
    </xf>
    <xf numFmtId="3" fontId="25" fillId="0" borderId="3" xfId="0" applyNumberFormat="1" applyFont="1" applyBorder="1" applyAlignment="1">
      <alignment horizontal="right" vertical="top"/>
    </xf>
    <xf numFmtId="3" fontId="23" fillId="0" borderId="0" xfId="0" applyNumberFormat="1" applyFont="1" applyBorder="1" applyAlignment="1">
      <alignment horizontal="right" vertical="top" wrapText="1"/>
    </xf>
    <xf numFmtId="3" fontId="20" fillId="0" borderId="0" xfId="0" applyNumberFormat="1" applyFont="1" applyAlignment="1">
      <alignment horizontal="right" vertical="top"/>
    </xf>
    <xf numFmtId="3" fontId="12" fillId="0" borderId="0" xfId="0" applyNumberFormat="1" applyFont="1" applyAlignment="1">
      <alignment horizontal="left" vertical="top"/>
    </xf>
    <xf numFmtId="3" fontId="4" fillId="0" borderId="0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right"/>
    </xf>
    <xf numFmtId="3" fontId="13" fillId="0" borderId="0" xfId="0" applyNumberFormat="1" applyFont="1" applyAlignment="1">
      <alignment horizontal="left"/>
    </xf>
    <xf numFmtId="0" fontId="0" fillId="0" borderId="0" xfId="0" applyFill="1"/>
    <xf numFmtId="168" fontId="0" fillId="0" borderId="0" xfId="0" applyNumberFormat="1" applyFill="1"/>
    <xf numFmtId="168" fontId="0" fillId="0" borderId="0" xfId="0" applyNumberFormat="1" applyFill="1" applyAlignment="1">
      <alignment horizontal="right"/>
    </xf>
    <xf numFmtId="0" fontId="33" fillId="0" borderId="0" xfId="0" applyFont="1" applyFill="1"/>
    <xf numFmtId="0" fontId="33" fillId="0" borderId="0" xfId="0" applyFont="1" applyFill="1" applyAlignment="1">
      <alignment horizontal="center"/>
    </xf>
    <xf numFmtId="168" fontId="33" fillId="0" borderId="0" xfId="0" applyNumberFormat="1" applyFont="1" applyFill="1" applyAlignment="1">
      <alignment horizontal="center"/>
    </xf>
    <xf numFmtId="0" fontId="34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36" fillId="0" borderId="3" xfId="0" applyFont="1" applyFill="1" applyBorder="1" applyAlignment="1">
      <alignment horizontal="center" vertical="center"/>
    </xf>
    <xf numFmtId="4" fontId="36" fillId="0" borderId="3" xfId="0" applyNumberFormat="1" applyFont="1" applyFill="1" applyBorder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0" fillId="0" borderId="1" xfId="0" applyBorder="1"/>
    <xf numFmtId="0" fontId="6" fillId="0" borderId="3" xfId="0" applyFont="1" applyFill="1" applyBorder="1" applyAlignment="1">
      <alignment horizontal="center" vertical="top"/>
    </xf>
    <xf numFmtId="49" fontId="9" fillId="0" borderId="3" xfId="0" applyNumberFormat="1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right" vertical="top"/>
    </xf>
    <xf numFmtId="3" fontId="8" fillId="0" borderId="3" xfId="0" applyNumberFormat="1" applyFont="1" applyFill="1" applyBorder="1" applyAlignment="1">
      <alignment horizontal="right" vertical="top"/>
    </xf>
    <xf numFmtId="0" fontId="4" fillId="0" borderId="0" xfId="0" applyFont="1" applyFill="1"/>
    <xf numFmtId="0" fontId="0" fillId="0" borderId="6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4" fontId="0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" fontId="0" fillId="0" borderId="11" xfId="0" applyNumberFormat="1" applyFont="1" applyBorder="1" applyAlignment="1">
      <alignment horizontal="center" vertical="center"/>
    </xf>
    <xf numFmtId="4" fontId="0" fillId="0" borderId="6" xfId="0" applyNumberFormat="1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left" vertical="center" wrapText="1"/>
    </xf>
    <xf numFmtId="4" fontId="36" fillId="0" borderId="3" xfId="0" applyNumberFormat="1" applyFont="1" applyBorder="1" applyAlignment="1">
      <alignment horizontal="center" vertical="center"/>
    </xf>
    <xf numFmtId="0" fontId="0" fillId="0" borderId="6" xfId="0" applyFont="1" applyBorder="1"/>
    <xf numFmtId="0" fontId="18" fillId="0" borderId="3" xfId="0" applyFont="1" applyBorder="1" applyAlignment="1">
      <alignment vertical="center" wrapText="1"/>
    </xf>
    <xf numFmtId="0" fontId="37" fillId="0" borderId="6" xfId="0" applyFont="1" applyFill="1" applyBorder="1" applyAlignment="1">
      <alignment horizontal="left" vertical="center" wrapText="1"/>
    </xf>
    <xf numFmtId="0" fontId="0" fillId="0" borderId="5" xfId="0" applyFont="1" applyBorder="1"/>
    <xf numFmtId="0" fontId="18" fillId="0" borderId="3" xfId="0" applyFont="1" applyFill="1" applyBorder="1" applyAlignment="1">
      <alignment horizontal="left" vertical="center" wrapText="1"/>
    </xf>
    <xf numFmtId="0" fontId="4" fillId="0" borderId="0" xfId="1" applyNumberFormat="1" applyFont="1" applyFill="1" applyBorder="1" applyAlignment="1">
      <alignment horizontal="left" vertical="center"/>
    </xf>
    <xf numFmtId="0" fontId="4" fillId="0" borderId="0" xfId="1" applyFont="1" applyFill="1" applyAlignment="1"/>
    <xf numFmtId="0" fontId="4" fillId="0" borderId="0" xfId="1" applyFont="1" applyFill="1" applyBorder="1" applyAlignment="1"/>
    <xf numFmtId="166" fontId="4" fillId="0" borderId="1" xfId="1" applyNumberFormat="1" applyFont="1" applyFill="1" applyBorder="1" applyAlignment="1">
      <alignment vertical="top"/>
    </xf>
    <xf numFmtId="166" fontId="4" fillId="0" borderId="0" xfId="1" applyNumberFormat="1" applyFont="1" applyFill="1" applyBorder="1" applyAlignment="1">
      <alignment vertical="top"/>
    </xf>
    <xf numFmtId="0" fontId="5" fillId="0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Continuous" vertical="top"/>
    </xf>
    <xf numFmtId="0" fontId="5" fillId="0" borderId="0" xfId="1" applyFont="1" applyFill="1" applyBorder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166" fontId="4" fillId="0" borderId="1" xfId="1" applyNumberFormat="1" applyFont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textRotation="90" wrapText="1" readingOrder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0" fillId="0" borderId="6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0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33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4600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02"/>
  <sheetViews>
    <sheetView showGridLines="0" zoomScale="90" zoomScaleNormal="75" zoomScaleSheetLayoutView="75" workbookViewId="0">
      <selection activeCell="D9" sqref="D9"/>
    </sheetView>
  </sheetViews>
  <sheetFormatPr defaultRowHeight="12.75" outlineLevelRow="2"/>
  <cols>
    <col min="1" max="1" width="3.85546875" style="25" customWidth="1"/>
    <col min="2" max="2" width="11.28515625" style="26" customWidth="1"/>
    <col min="3" max="3" width="34.28515625" style="27" customWidth="1"/>
    <col min="4" max="4" width="11.42578125" style="28" customWidth="1"/>
    <col min="5" max="5" width="16.42578125" style="66" customWidth="1"/>
    <col min="6" max="6" width="7.7109375" style="31" customWidth="1"/>
    <col min="7" max="9" width="6.7109375" style="31" customWidth="1"/>
    <col min="10" max="10" width="7.7109375" style="106" customWidth="1"/>
    <col min="11" max="14" width="6.7109375" style="31" customWidth="1"/>
    <col min="15" max="15" width="6" style="31" customWidth="1"/>
    <col min="16" max="16" width="9.140625" style="31"/>
    <col min="17" max="17" width="6.7109375" style="31" customWidth="1"/>
    <col min="18" max="16384" width="9.140625" style="6"/>
  </cols>
  <sheetData>
    <row r="1" spans="1:18" outlineLevel="2">
      <c r="A1" s="1" t="s">
        <v>14</v>
      </c>
      <c r="B1" s="2"/>
      <c r="C1" s="3"/>
      <c r="D1" s="4"/>
      <c r="E1" s="182" t="s">
        <v>185</v>
      </c>
      <c r="F1" s="182"/>
      <c r="G1" s="182"/>
      <c r="H1" s="182"/>
      <c r="I1" s="182"/>
      <c r="J1" s="97"/>
      <c r="K1" s="5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1" t="s">
        <v>0</v>
      </c>
      <c r="H2" s="5"/>
      <c r="I2" s="5"/>
      <c r="J2" s="97"/>
      <c r="K2" s="5"/>
      <c r="L2" s="5"/>
      <c r="M2" s="7" t="s">
        <v>597</v>
      </c>
      <c r="N2" s="5"/>
      <c r="O2" s="5"/>
      <c r="P2" s="5"/>
      <c r="Q2"/>
      <c r="R2"/>
    </row>
    <row r="3" spans="1:18" outlineLevel="1">
      <c r="A3" s="7" t="s">
        <v>21</v>
      </c>
      <c r="B3" s="2"/>
      <c r="C3" s="3"/>
      <c r="D3" s="4"/>
      <c r="E3" s="4"/>
      <c r="F3" s="5"/>
      <c r="G3" s="5"/>
      <c r="H3" s="5"/>
      <c r="I3" s="5"/>
      <c r="J3" s="97"/>
      <c r="K3" s="5"/>
      <c r="L3" s="5"/>
      <c r="M3" s="7"/>
      <c r="N3" s="5" t="s">
        <v>596</v>
      </c>
      <c r="O3" s="5"/>
      <c r="P3" s="5"/>
      <c r="Q3"/>
      <c r="R3"/>
    </row>
    <row r="4" spans="1:18" outlineLevel="1">
      <c r="A4" s="7" t="s">
        <v>188</v>
      </c>
      <c r="B4" s="2"/>
      <c r="C4" s="3"/>
      <c r="D4" s="4"/>
      <c r="E4" s="4"/>
      <c r="F4" s="5"/>
      <c r="G4" s="5"/>
      <c r="H4" s="5"/>
      <c r="I4" s="5"/>
      <c r="J4" s="97"/>
      <c r="K4" s="5"/>
      <c r="L4" s="5"/>
      <c r="M4" s="6" t="s">
        <v>595</v>
      </c>
      <c r="N4" s="5"/>
      <c r="O4" s="5"/>
      <c r="P4" s="5"/>
      <c r="Q4"/>
      <c r="R4"/>
    </row>
    <row r="5" spans="1:18" outlineLevel="1">
      <c r="A5" s="8"/>
      <c r="B5" s="2"/>
      <c r="C5" s="4"/>
      <c r="D5" s="6"/>
      <c r="E5" s="5"/>
      <c r="F5" s="5"/>
      <c r="G5" s="14" t="s">
        <v>594</v>
      </c>
      <c r="H5" s="14"/>
      <c r="I5" s="14"/>
      <c r="J5" s="97"/>
      <c r="K5" s="5"/>
      <c r="L5" s="5"/>
      <c r="M5" s="7" t="s">
        <v>189</v>
      </c>
      <c r="N5" s="5"/>
      <c r="O5" s="5"/>
      <c r="P5" s="5"/>
      <c r="Q5" s="6"/>
      <c r="R5"/>
    </row>
    <row r="6" spans="1:18">
      <c r="A6" s="8"/>
      <c r="B6" s="2"/>
      <c r="C6" s="4"/>
      <c r="D6" s="6"/>
      <c r="E6" s="5"/>
      <c r="F6" s="5"/>
      <c r="G6" s="8" t="s">
        <v>1</v>
      </c>
      <c r="H6" s="8"/>
      <c r="I6" s="8"/>
      <c r="J6" s="97"/>
      <c r="K6" s="5"/>
      <c r="L6" s="5"/>
      <c r="M6" s="5"/>
      <c r="N6" s="5"/>
      <c r="O6" s="5"/>
      <c r="P6" s="5"/>
      <c r="Q6" s="6"/>
      <c r="R6"/>
    </row>
    <row r="7" spans="1:18">
      <c r="A7" s="8"/>
      <c r="B7" s="2"/>
      <c r="C7" s="4"/>
      <c r="D7" s="6"/>
      <c r="E7" s="5"/>
      <c r="F7" s="5"/>
      <c r="G7" s="8"/>
      <c r="H7" s="8"/>
      <c r="I7" s="8"/>
      <c r="J7" s="97"/>
      <c r="K7" s="5"/>
      <c r="L7" s="5"/>
      <c r="M7" s="5"/>
      <c r="N7" s="5"/>
      <c r="O7" s="5"/>
      <c r="P7" s="5"/>
      <c r="Q7" s="6"/>
      <c r="R7"/>
    </row>
    <row r="8" spans="1:18">
      <c r="A8" s="8"/>
      <c r="B8" s="2"/>
      <c r="C8" s="15" t="s">
        <v>275</v>
      </c>
      <c r="D8" s="88" t="s">
        <v>631</v>
      </c>
      <c r="E8" s="41"/>
      <c r="F8" s="9"/>
      <c r="G8" s="9"/>
      <c r="H8" s="42"/>
      <c r="I8" s="9"/>
      <c r="J8" s="98"/>
      <c r="K8" s="9"/>
      <c r="L8" s="9"/>
      <c r="M8" s="5"/>
      <c r="N8" s="5"/>
      <c r="O8" s="5"/>
      <c r="P8" s="5"/>
      <c r="Q8" s="5"/>
      <c r="R8"/>
    </row>
    <row r="9" spans="1:18">
      <c r="A9" s="8"/>
      <c r="B9" s="2"/>
      <c r="C9" s="3"/>
      <c r="D9" s="4"/>
      <c r="E9" s="17"/>
      <c r="F9" s="10"/>
      <c r="G9" s="10"/>
      <c r="H9" s="11" t="s">
        <v>2</v>
      </c>
      <c r="I9" s="11"/>
      <c r="J9" s="99"/>
      <c r="K9" s="13"/>
      <c r="L9" s="5"/>
      <c r="M9" s="5"/>
      <c r="N9" s="5"/>
      <c r="O9" s="5"/>
      <c r="P9" s="5"/>
      <c r="Q9" s="5"/>
      <c r="R9"/>
    </row>
    <row r="10" spans="1:18">
      <c r="A10" s="18"/>
      <c r="B10" s="19"/>
      <c r="C10" s="3"/>
      <c r="D10" s="4"/>
      <c r="E10" s="6"/>
      <c r="F10" s="5"/>
      <c r="G10" s="5"/>
      <c r="H10" s="5"/>
      <c r="I10" s="5"/>
      <c r="J10" s="97"/>
      <c r="K10" s="5"/>
      <c r="L10" s="5"/>
      <c r="M10" s="5"/>
      <c r="N10" s="5"/>
      <c r="O10" s="5"/>
      <c r="P10" s="5"/>
      <c r="Q10" s="5"/>
    </row>
    <row r="11" spans="1:18" ht="14.25">
      <c r="A11" s="8"/>
      <c r="B11" s="2"/>
      <c r="C11" s="3"/>
      <c r="D11" s="16" t="s">
        <v>593</v>
      </c>
      <c r="E11" s="8"/>
      <c r="F11" s="5"/>
      <c r="G11" s="5"/>
      <c r="H11" s="5"/>
      <c r="I11" s="16"/>
      <c r="J11" s="100"/>
      <c r="K11" s="5"/>
      <c r="L11" s="5"/>
      <c r="M11" s="5"/>
      <c r="N11" s="50" t="s">
        <v>196</v>
      </c>
      <c r="O11" s="47"/>
      <c r="P11" s="47"/>
      <c r="Q11" s="5"/>
      <c r="R11" s="87"/>
    </row>
    <row r="12" spans="1:18">
      <c r="A12" s="8"/>
      <c r="B12" s="2"/>
      <c r="C12" s="3"/>
      <c r="D12" s="16" t="s">
        <v>273</v>
      </c>
      <c r="E12" s="8"/>
      <c r="F12" s="5"/>
      <c r="G12" s="5"/>
      <c r="H12" s="5"/>
      <c r="I12" s="16"/>
      <c r="J12" s="180" t="s">
        <v>592</v>
      </c>
      <c r="K12" s="181"/>
      <c r="L12" s="7" t="s">
        <v>172</v>
      </c>
      <c r="M12" s="5"/>
      <c r="N12" s="46" t="s">
        <v>194</v>
      </c>
      <c r="O12" s="47"/>
      <c r="P12" s="51">
        <v>1292.934</v>
      </c>
      <c r="Q12" s="5"/>
    </row>
    <row r="13" spans="1:18">
      <c r="A13" s="8"/>
      <c r="B13" s="2"/>
      <c r="C13" s="3"/>
      <c r="D13" s="16" t="s">
        <v>271</v>
      </c>
      <c r="E13" s="8"/>
      <c r="F13" s="5"/>
      <c r="G13" s="5"/>
      <c r="H13" s="5"/>
      <c r="I13" s="16"/>
      <c r="J13" s="180" t="s">
        <v>591</v>
      </c>
      <c r="K13" s="181"/>
      <c r="L13" s="7" t="s">
        <v>172</v>
      </c>
      <c r="M13" s="5"/>
      <c r="N13" s="46" t="s">
        <v>194</v>
      </c>
      <c r="O13" s="47"/>
      <c r="P13" s="51">
        <v>157.40100000000001</v>
      </c>
      <c r="Q13" s="5"/>
    </row>
    <row r="14" spans="1:18" outlineLevel="1">
      <c r="A14" s="8"/>
      <c r="B14" s="2"/>
      <c r="C14" s="3"/>
      <c r="D14" s="16" t="s">
        <v>175</v>
      </c>
      <c r="E14" s="8"/>
      <c r="F14" s="5"/>
      <c r="G14" s="5"/>
      <c r="H14" s="5"/>
      <c r="I14" s="16"/>
      <c r="J14" s="180" t="s">
        <v>590</v>
      </c>
      <c r="K14" s="181"/>
      <c r="L14" s="7" t="s">
        <v>177</v>
      </c>
      <c r="M14" s="5"/>
      <c r="N14" s="5"/>
      <c r="O14" s="5"/>
      <c r="P14" s="5"/>
      <c r="Q14" s="5"/>
    </row>
    <row r="15" spans="1:18">
      <c r="A15" s="8"/>
      <c r="B15" s="2"/>
      <c r="C15" s="3"/>
      <c r="D15" s="16" t="s">
        <v>589</v>
      </c>
      <c r="E15" s="16"/>
      <c r="F15" s="16"/>
      <c r="G15" s="16"/>
      <c r="H15" s="16"/>
      <c r="I15" s="16"/>
      <c r="J15" s="100"/>
      <c r="K15" s="16" t="s">
        <v>588</v>
      </c>
      <c r="L15" s="16"/>
      <c r="M15" s="45"/>
      <c r="N15" s="46" t="s">
        <v>194</v>
      </c>
      <c r="O15" s="84"/>
      <c r="P15" s="51">
        <v>873.18899999999996</v>
      </c>
      <c r="Q15" s="5"/>
    </row>
    <row r="16" spans="1:18">
      <c r="A16" s="43"/>
      <c r="B16" s="44"/>
      <c r="C16" s="32"/>
      <c r="D16" s="49" t="s">
        <v>195</v>
      </c>
      <c r="E16" s="16"/>
      <c r="F16" s="16"/>
      <c r="G16" s="16"/>
      <c r="H16" s="16"/>
      <c r="I16" s="16"/>
      <c r="J16" s="100"/>
      <c r="K16" s="16"/>
      <c r="L16" s="16"/>
      <c r="M16" s="45"/>
      <c r="N16" s="46"/>
      <c r="O16" s="47"/>
      <c r="P16" s="47"/>
      <c r="Q16" s="5"/>
    </row>
    <row r="18" spans="1:17" ht="18" customHeight="1">
      <c r="A18" s="169" t="s">
        <v>3</v>
      </c>
      <c r="B18" s="174" t="s">
        <v>267</v>
      </c>
      <c r="C18" s="169" t="s">
        <v>4</v>
      </c>
      <c r="D18" s="169" t="s">
        <v>5</v>
      </c>
      <c r="E18" s="169" t="s">
        <v>6</v>
      </c>
      <c r="F18" s="169" t="s">
        <v>16</v>
      </c>
      <c r="G18" s="170"/>
      <c r="H18" s="170"/>
      <c r="I18" s="170"/>
      <c r="J18" s="169" t="s">
        <v>17</v>
      </c>
      <c r="K18" s="170"/>
      <c r="L18" s="170"/>
      <c r="M18" s="170"/>
      <c r="N18" s="169" t="s">
        <v>11</v>
      </c>
      <c r="O18" s="169" t="s">
        <v>12</v>
      </c>
      <c r="P18" s="169" t="s">
        <v>266</v>
      </c>
      <c r="Q18" s="169" t="s">
        <v>265</v>
      </c>
    </row>
    <row r="19" spans="1:17" ht="15.75" customHeight="1">
      <c r="A19" s="170"/>
      <c r="B19" s="175"/>
      <c r="C19" s="173"/>
      <c r="D19" s="169"/>
      <c r="E19" s="170"/>
      <c r="F19" s="169" t="s">
        <v>7</v>
      </c>
      <c r="G19" s="169" t="s">
        <v>9</v>
      </c>
      <c r="H19" s="170"/>
      <c r="I19" s="170"/>
      <c r="J19" s="176" t="s">
        <v>7</v>
      </c>
      <c r="K19" s="169" t="s">
        <v>9</v>
      </c>
      <c r="L19" s="170"/>
      <c r="M19" s="170"/>
      <c r="N19" s="169"/>
      <c r="O19" s="169"/>
      <c r="P19" s="169"/>
      <c r="Q19" s="169"/>
    </row>
    <row r="20" spans="1:17" ht="15.75" customHeight="1">
      <c r="A20" s="170"/>
      <c r="B20" s="175"/>
      <c r="C20" s="173"/>
      <c r="D20" s="169"/>
      <c r="E20" s="170"/>
      <c r="F20" s="170"/>
      <c r="G20" s="62" t="s">
        <v>8</v>
      </c>
      <c r="H20" s="62" t="s">
        <v>13</v>
      </c>
      <c r="I20" s="62" t="s">
        <v>10</v>
      </c>
      <c r="J20" s="177"/>
      <c r="K20" s="62" t="s">
        <v>8</v>
      </c>
      <c r="L20" s="62" t="s">
        <v>13</v>
      </c>
      <c r="M20" s="62" t="s">
        <v>10</v>
      </c>
      <c r="N20" s="169"/>
      <c r="O20" s="169"/>
      <c r="P20" s="169"/>
      <c r="Q20" s="169"/>
    </row>
    <row r="21" spans="1:17">
      <c r="A21" s="22">
        <v>1</v>
      </c>
      <c r="B21" s="64">
        <v>2</v>
      </c>
      <c r="C21" s="62">
        <v>3</v>
      </c>
      <c r="D21" s="62">
        <v>4</v>
      </c>
      <c r="E21" s="22">
        <v>5</v>
      </c>
      <c r="F21" s="63">
        <v>6</v>
      </c>
      <c r="G21" s="63">
        <v>7</v>
      </c>
      <c r="H21" s="63">
        <v>8</v>
      </c>
      <c r="I21" s="63">
        <v>9</v>
      </c>
      <c r="J21" s="101">
        <v>10</v>
      </c>
      <c r="K21" s="63">
        <v>11</v>
      </c>
      <c r="L21" s="63">
        <v>12</v>
      </c>
      <c r="M21" s="63">
        <v>13</v>
      </c>
      <c r="N21" s="63">
        <v>14</v>
      </c>
      <c r="O21" s="63">
        <v>15</v>
      </c>
      <c r="P21" s="63">
        <v>16</v>
      </c>
      <c r="Q21" s="63">
        <v>17</v>
      </c>
    </row>
    <row r="22" spans="1:17" ht="19.149999999999999" customHeight="1">
      <c r="A22" s="171" t="s">
        <v>587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</row>
    <row r="23" spans="1:17" ht="51">
      <c r="A23" s="22">
        <v>1</v>
      </c>
      <c r="B23" s="33" t="s">
        <v>586</v>
      </c>
      <c r="C23" s="65" t="s">
        <v>585</v>
      </c>
      <c r="D23" s="24" t="s">
        <v>392</v>
      </c>
      <c r="E23" s="35">
        <v>0.02</v>
      </c>
      <c r="F23" s="36">
        <v>875.96</v>
      </c>
      <c r="G23" s="36">
        <v>823.72</v>
      </c>
      <c r="H23" s="36">
        <v>52.24</v>
      </c>
      <c r="I23" s="36">
        <v>1.53</v>
      </c>
      <c r="J23" s="102">
        <v>18</v>
      </c>
      <c r="K23" s="37">
        <v>17</v>
      </c>
      <c r="L23" s="37">
        <v>1</v>
      </c>
      <c r="M23" s="37"/>
      <c r="N23" s="37">
        <v>66</v>
      </c>
      <c r="O23" s="37">
        <v>1.32</v>
      </c>
      <c r="P23" s="37">
        <v>0.08</v>
      </c>
      <c r="Q23" s="37"/>
    </row>
    <row r="24" spans="1:17" ht="24">
      <c r="A24" s="22">
        <v>2</v>
      </c>
      <c r="B24" s="33" t="s">
        <v>584</v>
      </c>
      <c r="C24" s="65" t="s">
        <v>583</v>
      </c>
      <c r="D24" s="24" t="s">
        <v>213</v>
      </c>
      <c r="E24" s="35">
        <v>0.16200000000000001</v>
      </c>
      <c r="F24" s="36">
        <v>587.70000000000005</v>
      </c>
      <c r="G24" s="36">
        <v>312.05</v>
      </c>
      <c r="H24" s="36">
        <v>275.64999999999998</v>
      </c>
      <c r="I24" s="36">
        <v>106.84</v>
      </c>
      <c r="J24" s="102">
        <v>95</v>
      </c>
      <c r="K24" s="37">
        <v>51</v>
      </c>
      <c r="L24" s="37">
        <v>44</v>
      </c>
      <c r="M24" s="37">
        <v>17</v>
      </c>
      <c r="N24" s="37">
        <v>29.3</v>
      </c>
      <c r="O24" s="37">
        <v>4.75</v>
      </c>
      <c r="P24" s="37">
        <v>6.84</v>
      </c>
      <c r="Q24" s="37">
        <v>1.1100000000000001</v>
      </c>
    </row>
    <row r="25" spans="1:17" ht="33" customHeight="1">
      <c r="A25" s="22">
        <v>3</v>
      </c>
      <c r="B25" s="33" t="s">
        <v>581</v>
      </c>
      <c r="C25" s="65" t="s">
        <v>582</v>
      </c>
      <c r="D25" s="24" t="s">
        <v>213</v>
      </c>
      <c r="E25" s="35">
        <v>5.0999999999999997E-2</v>
      </c>
      <c r="F25" s="36">
        <v>587.70000000000005</v>
      </c>
      <c r="G25" s="36">
        <v>312.05</v>
      </c>
      <c r="H25" s="36">
        <v>275.64999999999998</v>
      </c>
      <c r="I25" s="36">
        <v>106.84</v>
      </c>
      <c r="J25" s="102">
        <v>30</v>
      </c>
      <c r="K25" s="37">
        <v>16</v>
      </c>
      <c r="L25" s="37">
        <v>14</v>
      </c>
      <c r="M25" s="37">
        <v>5</v>
      </c>
      <c r="N25" s="37">
        <v>29.3</v>
      </c>
      <c r="O25" s="37">
        <v>1.49</v>
      </c>
      <c r="P25" s="37">
        <v>6.84</v>
      </c>
      <c r="Q25" s="37">
        <v>0.35</v>
      </c>
    </row>
    <row r="26" spans="1:17" ht="31.5" customHeight="1">
      <c r="A26" s="22">
        <v>4</v>
      </c>
      <c r="B26" s="33" t="s">
        <v>581</v>
      </c>
      <c r="C26" s="65" t="s">
        <v>580</v>
      </c>
      <c r="D26" s="24" t="s">
        <v>213</v>
      </c>
      <c r="E26" s="35">
        <v>0.193</v>
      </c>
      <c r="F26" s="36">
        <v>587.70000000000005</v>
      </c>
      <c r="G26" s="36">
        <v>312.05</v>
      </c>
      <c r="H26" s="36">
        <v>275.64999999999998</v>
      </c>
      <c r="I26" s="36">
        <v>106.84</v>
      </c>
      <c r="J26" s="102">
        <v>113</v>
      </c>
      <c r="K26" s="37">
        <v>60</v>
      </c>
      <c r="L26" s="37">
        <v>53</v>
      </c>
      <c r="M26" s="37">
        <v>21</v>
      </c>
      <c r="N26" s="37">
        <v>29.3</v>
      </c>
      <c r="O26" s="37">
        <v>5.65</v>
      </c>
      <c r="P26" s="37">
        <v>6.84</v>
      </c>
      <c r="Q26" s="37">
        <v>1.32</v>
      </c>
    </row>
    <row r="27" spans="1:17" ht="53.25">
      <c r="A27" s="22">
        <v>5</v>
      </c>
      <c r="B27" s="33" t="s">
        <v>579</v>
      </c>
      <c r="C27" s="65" t="s">
        <v>578</v>
      </c>
      <c r="D27" s="24" t="s">
        <v>213</v>
      </c>
      <c r="E27" s="35">
        <v>1.77</v>
      </c>
      <c r="F27" s="36">
        <v>185.62</v>
      </c>
      <c r="G27" s="36">
        <v>174.5</v>
      </c>
      <c r="H27" s="36">
        <v>11.12</v>
      </c>
      <c r="I27" s="36">
        <v>0.25</v>
      </c>
      <c r="J27" s="102">
        <v>329</v>
      </c>
      <c r="K27" s="37">
        <v>309</v>
      </c>
      <c r="L27" s="37">
        <v>20</v>
      </c>
      <c r="M27" s="37"/>
      <c r="N27" s="37">
        <v>13.82</v>
      </c>
      <c r="O27" s="37">
        <v>24.46</v>
      </c>
      <c r="P27" s="37">
        <v>0.02</v>
      </c>
      <c r="Q27" s="37">
        <v>0.04</v>
      </c>
    </row>
    <row r="28" spans="1:17" ht="41.25">
      <c r="A28" s="22">
        <v>6</v>
      </c>
      <c r="B28" s="33" t="s">
        <v>577</v>
      </c>
      <c r="C28" s="65" t="s">
        <v>576</v>
      </c>
      <c r="D28" s="24" t="s">
        <v>213</v>
      </c>
      <c r="E28" s="35">
        <v>1.77</v>
      </c>
      <c r="F28" s="36">
        <v>267.7</v>
      </c>
      <c r="G28" s="36">
        <v>258.58999999999997</v>
      </c>
      <c r="H28" s="36">
        <v>9.11</v>
      </c>
      <c r="I28" s="36">
        <v>2.62</v>
      </c>
      <c r="J28" s="102">
        <v>474</v>
      </c>
      <c r="K28" s="37">
        <v>458</v>
      </c>
      <c r="L28" s="37">
        <v>16</v>
      </c>
      <c r="M28" s="37">
        <v>5</v>
      </c>
      <c r="N28" s="37">
        <v>19.98</v>
      </c>
      <c r="O28" s="37">
        <v>35.36</v>
      </c>
      <c r="P28" s="37">
        <v>0.17</v>
      </c>
      <c r="Q28" s="37">
        <v>0.3</v>
      </c>
    </row>
    <row r="29" spans="1:17" ht="24">
      <c r="A29" s="22">
        <v>7</v>
      </c>
      <c r="B29" s="33" t="s">
        <v>575</v>
      </c>
      <c r="C29" s="65" t="s">
        <v>574</v>
      </c>
      <c r="D29" s="24" t="s">
        <v>213</v>
      </c>
      <c r="E29" s="35">
        <v>1.1399999999999999</v>
      </c>
      <c r="F29" s="36">
        <v>250.79</v>
      </c>
      <c r="G29" s="36">
        <v>250.79</v>
      </c>
      <c r="H29" s="37"/>
      <c r="I29" s="37"/>
      <c r="J29" s="102">
        <v>286</v>
      </c>
      <c r="K29" s="37">
        <v>286</v>
      </c>
      <c r="L29" s="37"/>
      <c r="M29" s="37"/>
      <c r="N29" s="37">
        <v>22.82</v>
      </c>
      <c r="O29" s="37">
        <v>26.01</v>
      </c>
      <c r="P29" s="37"/>
      <c r="Q29" s="37"/>
    </row>
    <row r="30" spans="1:17" ht="27.75" customHeight="1">
      <c r="A30" s="22">
        <v>8</v>
      </c>
      <c r="B30" s="33" t="s">
        <v>573</v>
      </c>
      <c r="C30" s="65" t="s">
        <v>572</v>
      </c>
      <c r="D30" s="24" t="s">
        <v>447</v>
      </c>
      <c r="E30" s="38">
        <v>0.189</v>
      </c>
      <c r="F30" s="36">
        <v>897.17</v>
      </c>
      <c r="G30" s="36">
        <v>839.14</v>
      </c>
      <c r="H30" s="36">
        <v>58.03</v>
      </c>
      <c r="I30" s="36">
        <v>22.49</v>
      </c>
      <c r="J30" s="102">
        <v>170</v>
      </c>
      <c r="K30" s="37">
        <v>159</v>
      </c>
      <c r="L30" s="37">
        <v>11</v>
      </c>
      <c r="M30" s="37">
        <v>4</v>
      </c>
      <c r="N30" s="37">
        <v>69.87</v>
      </c>
      <c r="O30" s="37">
        <v>13.21</v>
      </c>
      <c r="P30" s="37">
        <v>1.44</v>
      </c>
      <c r="Q30" s="37">
        <v>0.27</v>
      </c>
    </row>
    <row r="31" spans="1:17" ht="24">
      <c r="A31" s="22">
        <v>9</v>
      </c>
      <c r="B31" s="33" t="s">
        <v>571</v>
      </c>
      <c r="C31" s="65" t="s">
        <v>570</v>
      </c>
      <c r="D31" s="24" t="s">
        <v>447</v>
      </c>
      <c r="E31" s="35">
        <v>0.41</v>
      </c>
      <c r="F31" s="36">
        <v>541.99</v>
      </c>
      <c r="G31" s="36">
        <v>464.41</v>
      </c>
      <c r="H31" s="36">
        <v>77.58</v>
      </c>
      <c r="I31" s="36">
        <v>7.19</v>
      </c>
      <c r="J31" s="102">
        <v>222</v>
      </c>
      <c r="K31" s="37">
        <v>190</v>
      </c>
      <c r="L31" s="37">
        <v>32</v>
      </c>
      <c r="M31" s="37">
        <v>3</v>
      </c>
      <c r="N31" s="37">
        <v>36.770000000000003</v>
      </c>
      <c r="O31" s="37">
        <v>15.08</v>
      </c>
      <c r="P31" s="37">
        <v>0.46</v>
      </c>
      <c r="Q31" s="37">
        <v>0.19</v>
      </c>
    </row>
    <row r="32" spans="1:17" ht="23.25" customHeight="1">
      <c r="A32" s="22">
        <v>10</v>
      </c>
      <c r="B32" s="33" t="s">
        <v>569</v>
      </c>
      <c r="C32" s="65" t="s">
        <v>568</v>
      </c>
      <c r="D32" s="24" t="s">
        <v>447</v>
      </c>
      <c r="E32" s="35">
        <v>0.53600000000000003</v>
      </c>
      <c r="F32" s="36">
        <v>576.58000000000004</v>
      </c>
      <c r="G32" s="36">
        <v>505.65</v>
      </c>
      <c r="H32" s="36">
        <v>70.930000000000007</v>
      </c>
      <c r="I32" s="36">
        <v>27.49</v>
      </c>
      <c r="J32" s="102">
        <v>309</v>
      </c>
      <c r="K32" s="37">
        <v>271</v>
      </c>
      <c r="L32" s="37">
        <v>38</v>
      </c>
      <c r="M32" s="37">
        <v>15</v>
      </c>
      <c r="N32" s="37">
        <v>46.01</v>
      </c>
      <c r="O32" s="37">
        <v>24.66</v>
      </c>
      <c r="P32" s="37">
        <v>1.76</v>
      </c>
      <c r="Q32" s="37">
        <v>0.94</v>
      </c>
    </row>
    <row r="33" spans="1:17" ht="24">
      <c r="A33" s="22">
        <v>11</v>
      </c>
      <c r="B33" s="33" t="s">
        <v>567</v>
      </c>
      <c r="C33" s="65" t="s">
        <v>566</v>
      </c>
      <c r="D33" s="24" t="s">
        <v>563</v>
      </c>
      <c r="E33" s="35">
        <v>0.53600000000000003</v>
      </c>
      <c r="F33" s="36">
        <v>124.65</v>
      </c>
      <c r="G33" s="36">
        <v>116.59</v>
      </c>
      <c r="H33" s="36">
        <v>8.06</v>
      </c>
      <c r="I33" s="36">
        <v>3.12</v>
      </c>
      <c r="J33" s="102">
        <v>67</v>
      </c>
      <c r="K33" s="37">
        <v>63</v>
      </c>
      <c r="L33" s="37">
        <v>4</v>
      </c>
      <c r="M33" s="37">
        <v>2</v>
      </c>
      <c r="N33" s="37">
        <v>9.58</v>
      </c>
      <c r="O33" s="37">
        <v>5.13</v>
      </c>
      <c r="P33" s="37">
        <v>0.2</v>
      </c>
      <c r="Q33" s="37">
        <v>0.11</v>
      </c>
    </row>
    <row r="34" spans="1:17" ht="24">
      <c r="A34" s="22">
        <v>12</v>
      </c>
      <c r="B34" s="33" t="s">
        <v>565</v>
      </c>
      <c r="C34" s="65" t="s">
        <v>564</v>
      </c>
      <c r="D34" s="24" t="s">
        <v>563</v>
      </c>
      <c r="E34" s="35">
        <v>0.04</v>
      </c>
      <c r="F34" s="36">
        <v>97.02</v>
      </c>
      <c r="G34" s="36">
        <v>88.96</v>
      </c>
      <c r="H34" s="36">
        <v>8.06</v>
      </c>
      <c r="I34" s="36">
        <v>3.12</v>
      </c>
      <c r="J34" s="102">
        <v>4</v>
      </c>
      <c r="K34" s="37">
        <v>4</v>
      </c>
      <c r="L34" s="37"/>
      <c r="M34" s="37"/>
      <c r="N34" s="37">
        <v>7.31</v>
      </c>
      <c r="O34" s="37">
        <v>0.28999999999999998</v>
      </c>
      <c r="P34" s="37">
        <v>0.2</v>
      </c>
      <c r="Q34" s="37">
        <v>0.01</v>
      </c>
    </row>
    <row r="35" spans="1:17" ht="24">
      <c r="A35" s="22">
        <v>13</v>
      </c>
      <c r="B35" s="33" t="s">
        <v>562</v>
      </c>
      <c r="C35" s="65" t="s">
        <v>561</v>
      </c>
      <c r="D35" s="24" t="s">
        <v>213</v>
      </c>
      <c r="E35" s="35">
        <v>0.153</v>
      </c>
      <c r="F35" s="36">
        <v>902.47</v>
      </c>
      <c r="G35" s="36">
        <v>813.81</v>
      </c>
      <c r="H35" s="36">
        <v>88.66</v>
      </c>
      <c r="I35" s="36">
        <v>34.36</v>
      </c>
      <c r="J35" s="102">
        <v>138</v>
      </c>
      <c r="K35" s="37">
        <v>125</v>
      </c>
      <c r="L35" s="37">
        <v>13</v>
      </c>
      <c r="M35" s="37">
        <v>5</v>
      </c>
      <c r="N35" s="37">
        <v>66.87</v>
      </c>
      <c r="O35" s="37">
        <v>10.23</v>
      </c>
      <c r="P35" s="37">
        <v>2.2000000000000002</v>
      </c>
      <c r="Q35" s="37">
        <v>0.34</v>
      </c>
    </row>
    <row r="36" spans="1:17" ht="24">
      <c r="A36" s="22">
        <v>14</v>
      </c>
      <c r="B36" s="33" t="s">
        <v>560</v>
      </c>
      <c r="C36" s="65" t="s">
        <v>559</v>
      </c>
      <c r="D36" s="24" t="s">
        <v>213</v>
      </c>
      <c r="E36" s="38">
        <v>9.1999999999999998E-2</v>
      </c>
      <c r="F36" s="36">
        <v>1496.49</v>
      </c>
      <c r="G36" s="36">
        <v>1184.57</v>
      </c>
      <c r="H36" s="36">
        <v>311.92</v>
      </c>
      <c r="I36" s="36">
        <v>120.9</v>
      </c>
      <c r="J36" s="102">
        <v>138</v>
      </c>
      <c r="K36" s="37">
        <v>109</v>
      </c>
      <c r="L36" s="37">
        <v>29</v>
      </c>
      <c r="M36" s="37">
        <v>11</v>
      </c>
      <c r="N36" s="37">
        <v>103.91</v>
      </c>
      <c r="O36" s="37">
        <v>9.56</v>
      </c>
      <c r="P36" s="37">
        <v>7.74</v>
      </c>
      <c r="Q36" s="37">
        <v>0.71</v>
      </c>
    </row>
    <row r="37" spans="1:17" ht="51">
      <c r="A37" s="22">
        <v>15</v>
      </c>
      <c r="B37" s="33" t="s">
        <v>558</v>
      </c>
      <c r="C37" s="65" t="s">
        <v>557</v>
      </c>
      <c r="D37" s="24" t="s">
        <v>392</v>
      </c>
      <c r="E37" s="35">
        <v>0.04</v>
      </c>
      <c r="F37" s="36">
        <v>882.36</v>
      </c>
      <c r="G37" s="36">
        <v>354.44</v>
      </c>
      <c r="H37" s="36">
        <v>527.91999999999996</v>
      </c>
      <c r="I37" s="36">
        <v>60.26</v>
      </c>
      <c r="J37" s="102">
        <v>35</v>
      </c>
      <c r="K37" s="37">
        <v>14</v>
      </c>
      <c r="L37" s="37">
        <v>21</v>
      </c>
      <c r="M37" s="37">
        <v>2</v>
      </c>
      <c r="N37" s="37">
        <v>27.39</v>
      </c>
      <c r="O37" s="37">
        <v>1.1000000000000001</v>
      </c>
      <c r="P37" s="37">
        <v>3.3</v>
      </c>
      <c r="Q37" s="37">
        <v>0.13</v>
      </c>
    </row>
    <row r="38" spans="1:17" ht="53.25" customHeight="1">
      <c r="A38" s="22">
        <v>16</v>
      </c>
      <c r="B38" s="33" t="s">
        <v>394</v>
      </c>
      <c r="C38" s="65" t="s">
        <v>556</v>
      </c>
      <c r="D38" s="24" t="s">
        <v>392</v>
      </c>
      <c r="E38" s="35">
        <v>0.03</v>
      </c>
      <c r="F38" s="36">
        <v>705.37</v>
      </c>
      <c r="G38" s="36">
        <v>202.6</v>
      </c>
      <c r="H38" s="36">
        <v>502.77</v>
      </c>
      <c r="I38" s="36">
        <v>37.58</v>
      </c>
      <c r="J38" s="102">
        <v>21</v>
      </c>
      <c r="K38" s="37">
        <v>6</v>
      </c>
      <c r="L38" s="37">
        <v>15</v>
      </c>
      <c r="M38" s="37">
        <v>1</v>
      </c>
      <c r="N38" s="37">
        <v>14.95</v>
      </c>
      <c r="O38" s="37">
        <v>0.45</v>
      </c>
      <c r="P38" s="37">
        <v>2.0699999999999998</v>
      </c>
      <c r="Q38" s="37">
        <v>0.06</v>
      </c>
    </row>
    <row r="39" spans="1:17" ht="75">
      <c r="A39" s="22">
        <v>17</v>
      </c>
      <c r="B39" s="33" t="s">
        <v>555</v>
      </c>
      <c r="C39" s="65" t="s">
        <v>554</v>
      </c>
      <c r="D39" s="24" t="s">
        <v>207</v>
      </c>
      <c r="E39" s="38">
        <v>18.89</v>
      </c>
      <c r="F39" s="36">
        <v>2.77</v>
      </c>
      <c r="G39" s="36">
        <v>2.77</v>
      </c>
      <c r="H39" s="37"/>
      <c r="I39" s="37"/>
      <c r="J39" s="102">
        <v>52</v>
      </c>
      <c r="K39" s="37">
        <v>52</v>
      </c>
      <c r="L39" s="37"/>
      <c r="M39" s="37"/>
      <c r="N39" s="37"/>
      <c r="O39" s="37"/>
      <c r="P39" s="37"/>
      <c r="Q39" s="37"/>
    </row>
    <row r="40" spans="1:17" ht="99" customHeight="1">
      <c r="A40" s="22">
        <v>18</v>
      </c>
      <c r="B40" s="33" t="s">
        <v>553</v>
      </c>
      <c r="C40" s="65" t="s">
        <v>552</v>
      </c>
      <c r="D40" s="24" t="s">
        <v>207</v>
      </c>
      <c r="E40" s="35">
        <v>18.89</v>
      </c>
      <c r="F40" s="36">
        <v>52.85</v>
      </c>
      <c r="G40" s="37"/>
      <c r="H40" s="36">
        <v>52.85</v>
      </c>
      <c r="I40" s="37"/>
      <c r="J40" s="102">
        <v>998</v>
      </c>
      <c r="K40" s="37"/>
      <c r="L40" s="37">
        <v>998</v>
      </c>
      <c r="M40" s="37"/>
      <c r="N40" s="37"/>
      <c r="O40" s="37"/>
      <c r="P40" s="37"/>
      <c r="Q40" s="37"/>
    </row>
    <row r="41" spans="1:17" ht="19.149999999999999" customHeight="1">
      <c r="A41" s="171" t="s">
        <v>551</v>
      </c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</row>
    <row r="42" spans="1:17" ht="19.149999999999999" customHeight="1">
      <c r="A42" s="178" t="s">
        <v>550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</row>
    <row r="43" spans="1:17" ht="24">
      <c r="A43" s="22">
        <v>19</v>
      </c>
      <c r="B43" s="33" t="s">
        <v>549</v>
      </c>
      <c r="C43" s="65" t="s">
        <v>548</v>
      </c>
      <c r="D43" s="24" t="s">
        <v>547</v>
      </c>
      <c r="E43" s="38">
        <v>3.0000000000000001E-3</v>
      </c>
      <c r="F43" s="36">
        <v>73520.240000000005</v>
      </c>
      <c r="G43" s="36">
        <v>7912.7</v>
      </c>
      <c r="H43" s="36">
        <v>9982.44</v>
      </c>
      <c r="I43" s="36">
        <v>709.8</v>
      </c>
      <c r="J43" s="102">
        <v>221</v>
      </c>
      <c r="K43" s="37">
        <v>24</v>
      </c>
      <c r="L43" s="37">
        <v>30</v>
      </c>
      <c r="M43" s="37">
        <v>2</v>
      </c>
      <c r="N43" s="37">
        <v>670</v>
      </c>
      <c r="O43" s="37">
        <v>2.0099999999999998</v>
      </c>
      <c r="P43" s="37">
        <v>39</v>
      </c>
      <c r="Q43" s="37">
        <v>0.12</v>
      </c>
    </row>
    <row r="44" spans="1:17" ht="48">
      <c r="A44" s="22">
        <v>20</v>
      </c>
      <c r="B44" s="33" t="s">
        <v>546</v>
      </c>
      <c r="C44" s="65" t="s">
        <v>545</v>
      </c>
      <c r="D44" s="24" t="s">
        <v>542</v>
      </c>
      <c r="E44" s="38">
        <v>0.186</v>
      </c>
      <c r="F44" s="36">
        <v>11758</v>
      </c>
      <c r="G44" s="36">
        <v>1239.6600000000001</v>
      </c>
      <c r="H44" s="36">
        <v>34.51</v>
      </c>
      <c r="I44" s="37"/>
      <c r="J44" s="102">
        <v>2187</v>
      </c>
      <c r="K44" s="37">
        <v>231</v>
      </c>
      <c r="L44" s="37">
        <v>6</v>
      </c>
      <c r="M44" s="37"/>
      <c r="N44" s="37">
        <v>97</v>
      </c>
      <c r="O44" s="37">
        <v>18.04</v>
      </c>
      <c r="P44" s="37"/>
      <c r="Q44" s="37"/>
    </row>
    <row r="45" spans="1:17" ht="48">
      <c r="A45" s="22">
        <v>21</v>
      </c>
      <c r="B45" s="33" t="s">
        <v>544</v>
      </c>
      <c r="C45" s="65" t="s">
        <v>543</v>
      </c>
      <c r="D45" s="24" t="s">
        <v>542</v>
      </c>
      <c r="E45" s="38">
        <v>0.65100000000000002</v>
      </c>
      <c r="F45" s="36">
        <v>11669.07</v>
      </c>
      <c r="G45" s="36">
        <v>1175.76</v>
      </c>
      <c r="H45" s="36">
        <v>18.95</v>
      </c>
      <c r="I45" s="37"/>
      <c r="J45" s="102">
        <v>7597</v>
      </c>
      <c r="K45" s="37">
        <v>765</v>
      </c>
      <c r="L45" s="37">
        <v>12</v>
      </c>
      <c r="M45" s="37"/>
      <c r="N45" s="37">
        <v>92</v>
      </c>
      <c r="O45" s="37">
        <v>59.89</v>
      </c>
      <c r="P45" s="37"/>
      <c r="Q45" s="37"/>
    </row>
    <row r="46" spans="1:17" ht="36">
      <c r="A46" s="22">
        <v>22</v>
      </c>
      <c r="B46" s="33" t="s">
        <v>541</v>
      </c>
      <c r="C46" s="65" t="s">
        <v>540</v>
      </c>
      <c r="D46" s="24" t="s">
        <v>38</v>
      </c>
      <c r="E46" s="38">
        <v>108</v>
      </c>
      <c r="F46" s="36">
        <v>3.13</v>
      </c>
      <c r="G46" s="37"/>
      <c r="H46" s="37"/>
      <c r="I46" s="37"/>
      <c r="J46" s="102">
        <v>338</v>
      </c>
      <c r="K46" s="37"/>
      <c r="L46" s="37"/>
      <c r="M46" s="37"/>
      <c r="N46" s="37"/>
      <c r="O46" s="37"/>
      <c r="P46" s="37"/>
      <c r="Q46" s="37"/>
    </row>
    <row r="47" spans="1:17" ht="62.25" customHeight="1">
      <c r="A47" s="22">
        <v>23</v>
      </c>
      <c r="B47" s="33" t="s">
        <v>539</v>
      </c>
      <c r="C47" s="65" t="s">
        <v>538</v>
      </c>
      <c r="D47" s="24" t="s">
        <v>537</v>
      </c>
      <c r="E47" s="38">
        <v>0.22</v>
      </c>
      <c r="F47" s="36">
        <v>22851.51</v>
      </c>
      <c r="G47" s="36">
        <v>1686.96</v>
      </c>
      <c r="H47" s="36">
        <v>23.56</v>
      </c>
      <c r="I47" s="37"/>
      <c r="J47" s="102">
        <v>5027</v>
      </c>
      <c r="K47" s="37">
        <v>371</v>
      </c>
      <c r="L47" s="37">
        <v>5</v>
      </c>
      <c r="M47" s="37"/>
      <c r="N47" s="37">
        <v>132</v>
      </c>
      <c r="O47" s="37">
        <v>29.04</v>
      </c>
      <c r="P47" s="37"/>
      <c r="Q47" s="37"/>
    </row>
    <row r="48" spans="1:17" ht="59.25" customHeight="1">
      <c r="A48" s="22">
        <v>24</v>
      </c>
      <c r="B48" s="33" t="s">
        <v>536</v>
      </c>
      <c r="C48" s="65" t="s">
        <v>535</v>
      </c>
      <c r="D48" s="24" t="s">
        <v>534</v>
      </c>
      <c r="E48" s="38">
        <v>3.7999999999999999E-2</v>
      </c>
      <c r="F48" s="36">
        <v>15050.65</v>
      </c>
      <c r="G48" s="36">
        <v>1252.44</v>
      </c>
      <c r="H48" s="36">
        <v>51.19</v>
      </c>
      <c r="I48" s="37"/>
      <c r="J48" s="102">
        <v>572</v>
      </c>
      <c r="K48" s="37">
        <v>48</v>
      </c>
      <c r="L48" s="37">
        <v>2</v>
      </c>
      <c r="M48" s="37"/>
      <c r="N48" s="37">
        <v>98</v>
      </c>
      <c r="O48" s="37">
        <v>3.72</v>
      </c>
      <c r="P48" s="37"/>
      <c r="Q48" s="37"/>
    </row>
    <row r="49" spans="1:17" ht="47.25" customHeight="1">
      <c r="A49" s="22">
        <v>25</v>
      </c>
      <c r="B49" s="33" t="s">
        <v>533</v>
      </c>
      <c r="C49" s="65" t="s">
        <v>532</v>
      </c>
      <c r="D49" s="24" t="s">
        <v>531</v>
      </c>
      <c r="E49" s="35">
        <v>0.107</v>
      </c>
      <c r="F49" s="36">
        <v>11182.06</v>
      </c>
      <c r="G49" s="36">
        <v>856.26</v>
      </c>
      <c r="H49" s="36">
        <v>21.26</v>
      </c>
      <c r="I49" s="37"/>
      <c r="J49" s="102">
        <v>1196</v>
      </c>
      <c r="K49" s="37">
        <v>92</v>
      </c>
      <c r="L49" s="37">
        <v>2</v>
      </c>
      <c r="M49" s="37"/>
      <c r="N49" s="37">
        <v>67</v>
      </c>
      <c r="O49" s="37">
        <v>7.17</v>
      </c>
      <c r="P49" s="37"/>
      <c r="Q49" s="37"/>
    </row>
    <row r="50" spans="1:17" ht="50.25" customHeight="1">
      <c r="A50" s="22">
        <v>26</v>
      </c>
      <c r="B50" s="33" t="s">
        <v>530</v>
      </c>
      <c r="C50" s="65" t="s">
        <v>529</v>
      </c>
      <c r="D50" s="24" t="s">
        <v>528</v>
      </c>
      <c r="E50" s="38">
        <v>0.05</v>
      </c>
      <c r="F50" s="36">
        <v>15405.34</v>
      </c>
      <c r="G50" s="36">
        <v>1073.52</v>
      </c>
      <c r="H50" s="36">
        <v>22.64</v>
      </c>
      <c r="I50" s="37"/>
      <c r="J50" s="102">
        <v>770</v>
      </c>
      <c r="K50" s="37">
        <v>54</v>
      </c>
      <c r="L50" s="37">
        <v>1</v>
      </c>
      <c r="M50" s="37"/>
      <c r="N50" s="37">
        <v>84</v>
      </c>
      <c r="O50" s="37">
        <v>4.2</v>
      </c>
      <c r="P50" s="37"/>
      <c r="Q50" s="37"/>
    </row>
    <row r="51" spans="1:17" ht="24">
      <c r="A51" s="22">
        <v>27</v>
      </c>
      <c r="B51" s="33" t="s">
        <v>527</v>
      </c>
      <c r="C51" s="65" t="s">
        <v>526</v>
      </c>
      <c r="D51" s="24" t="s">
        <v>24</v>
      </c>
      <c r="E51" s="35">
        <v>3</v>
      </c>
      <c r="F51" s="36">
        <v>24.67</v>
      </c>
      <c r="G51" s="36">
        <v>18.440000000000001</v>
      </c>
      <c r="H51" s="36">
        <v>2.94</v>
      </c>
      <c r="I51" s="37"/>
      <c r="J51" s="102">
        <v>74</v>
      </c>
      <c r="K51" s="37">
        <v>55</v>
      </c>
      <c r="L51" s="37">
        <v>9</v>
      </c>
      <c r="M51" s="37"/>
      <c r="N51" s="37">
        <v>1.46</v>
      </c>
      <c r="O51" s="37">
        <v>4.38</v>
      </c>
      <c r="P51" s="37"/>
      <c r="Q51" s="37"/>
    </row>
    <row r="52" spans="1:17" ht="26.25" customHeight="1">
      <c r="A52" s="22">
        <v>28</v>
      </c>
      <c r="B52" s="33" t="s">
        <v>49</v>
      </c>
      <c r="C52" s="65" t="s">
        <v>525</v>
      </c>
      <c r="D52" s="24" t="s">
        <v>38</v>
      </c>
      <c r="E52" s="35">
        <v>3</v>
      </c>
      <c r="F52" s="36">
        <v>54.76</v>
      </c>
      <c r="G52" s="37"/>
      <c r="H52" s="37"/>
      <c r="I52" s="37"/>
      <c r="J52" s="102">
        <v>164</v>
      </c>
      <c r="K52" s="37"/>
      <c r="L52" s="37"/>
      <c r="M52" s="37"/>
      <c r="N52" s="37"/>
      <c r="O52" s="37"/>
      <c r="P52" s="37"/>
      <c r="Q52" s="37"/>
    </row>
    <row r="53" spans="1:17" ht="19.149999999999999" customHeight="1">
      <c r="A53" s="178" t="s">
        <v>524</v>
      </c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</row>
    <row r="54" spans="1:17" ht="45" customHeight="1">
      <c r="A54" s="22">
        <v>29</v>
      </c>
      <c r="B54" s="33" t="s">
        <v>520</v>
      </c>
      <c r="C54" s="65" t="s">
        <v>523</v>
      </c>
      <c r="D54" s="24" t="s">
        <v>518</v>
      </c>
      <c r="E54" s="38">
        <v>0.122</v>
      </c>
      <c r="F54" s="36">
        <v>1461.43</v>
      </c>
      <c r="G54" s="36">
        <v>854.33</v>
      </c>
      <c r="H54" s="36">
        <v>19.649999999999999</v>
      </c>
      <c r="I54" s="37"/>
      <c r="J54" s="102">
        <v>178</v>
      </c>
      <c r="K54" s="37">
        <v>104</v>
      </c>
      <c r="L54" s="37">
        <v>2</v>
      </c>
      <c r="M54" s="37"/>
      <c r="N54" s="37">
        <v>70.2</v>
      </c>
      <c r="O54" s="37">
        <v>8.56</v>
      </c>
      <c r="P54" s="37"/>
      <c r="Q54" s="37"/>
    </row>
    <row r="55" spans="1:17" ht="50.25" customHeight="1">
      <c r="A55" s="22">
        <v>30</v>
      </c>
      <c r="B55" s="33" t="s">
        <v>520</v>
      </c>
      <c r="C55" s="65" t="s">
        <v>522</v>
      </c>
      <c r="D55" s="24" t="s">
        <v>518</v>
      </c>
      <c r="E55" s="38">
        <v>0.52900000000000003</v>
      </c>
      <c r="F55" s="36">
        <v>1461.43</v>
      </c>
      <c r="G55" s="36">
        <v>854.33</v>
      </c>
      <c r="H55" s="36">
        <v>19.649999999999999</v>
      </c>
      <c r="I55" s="37"/>
      <c r="J55" s="102">
        <v>773</v>
      </c>
      <c r="K55" s="37">
        <v>452</v>
      </c>
      <c r="L55" s="37">
        <v>10</v>
      </c>
      <c r="M55" s="37"/>
      <c r="N55" s="37">
        <v>70.2</v>
      </c>
      <c r="O55" s="37">
        <v>37.14</v>
      </c>
      <c r="P55" s="37"/>
      <c r="Q55" s="37"/>
    </row>
    <row r="56" spans="1:17" ht="48" customHeight="1">
      <c r="A56" s="22">
        <v>31</v>
      </c>
      <c r="B56" s="33" t="s">
        <v>520</v>
      </c>
      <c r="C56" s="65" t="s">
        <v>521</v>
      </c>
      <c r="D56" s="24" t="s">
        <v>518</v>
      </c>
      <c r="E56" s="38">
        <v>0.11899999999999999</v>
      </c>
      <c r="F56" s="36">
        <v>1461.43</v>
      </c>
      <c r="G56" s="36">
        <v>854.33</v>
      </c>
      <c r="H56" s="36">
        <v>19.649999999999999</v>
      </c>
      <c r="I56" s="37"/>
      <c r="J56" s="102">
        <v>174</v>
      </c>
      <c r="K56" s="37">
        <v>102</v>
      </c>
      <c r="L56" s="37">
        <v>2</v>
      </c>
      <c r="M56" s="37"/>
      <c r="N56" s="37">
        <v>70.2</v>
      </c>
      <c r="O56" s="37">
        <v>8.35</v>
      </c>
      <c r="P56" s="37"/>
      <c r="Q56" s="37"/>
    </row>
    <row r="57" spans="1:17" ht="47.25" customHeight="1">
      <c r="A57" s="22">
        <v>32</v>
      </c>
      <c r="B57" s="33" t="s">
        <v>520</v>
      </c>
      <c r="C57" s="65" t="s">
        <v>519</v>
      </c>
      <c r="D57" s="24" t="s">
        <v>518</v>
      </c>
      <c r="E57" s="38">
        <v>0.14499999999999999</v>
      </c>
      <c r="F57" s="36">
        <v>1461.43</v>
      </c>
      <c r="G57" s="36">
        <v>854.33</v>
      </c>
      <c r="H57" s="36">
        <v>19.649999999999999</v>
      </c>
      <c r="I57" s="37"/>
      <c r="J57" s="102">
        <v>212</v>
      </c>
      <c r="K57" s="37">
        <v>124</v>
      </c>
      <c r="L57" s="37">
        <v>3</v>
      </c>
      <c r="M57" s="37"/>
      <c r="N57" s="37">
        <v>70.2</v>
      </c>
      <c r="O57" s="37">
        <v>10.18</v>
      </c>
      <c r="P57" s="37"/>
      <c r="Q57" s="37"/>
    </row>
    <row r="58" spans="1:17" ht="51" customHeight="1">
      <c r="A58" s="22">
        <v>33</v>
      </c>
      <c r="B58" s="33" t="s">
        <v>517</v>
      </c>
      <c r="C58" s="65" t="s">
        <v>516</v>
      </c>
      <c r="D58" s="24" t="s">
        <v>515</v>
      </c>
      <c r="E58" s="38">
        <v>2.1000000000000001E-2</v>
      </c>
      <c r="F58" s="36">
        <v>2722.42</v>
      </c>
      <c r="G58" s="36">
        <v>1137.3800000000001</v>
      </c>
      <c r="H58" s="36">
        <v>182.31</v>
      </c>
      <c r="I58" s="36">
        <v>78.56</v>
      </c>
      <c r="J58" s="102">
        <v>57</v>
      </c>
      <c r="K58" s="37">
        <v>24</v>
      </c>
      <c r="L58" s="37">
        <v>4</v>
      </c>
      <c r="M58" s="37">
        <v>2</v>
      </c>
      <c r="N58" s="37">
        <v>85.84</v>
      </c>
      <c r="O58" s="37">
        <v>1.8</v>
      </c>
      <c r="P58" s="37">
        <v>6.29</v>
      </c>
      <c r="Q58" s="37">
        <v>0.13</v>
      </c>
    </row>
    <row r="59" spans="1:17" ht="52.5" customHeight="1">
      <c r="A59" s="22">
        <v>34</v>
      </c>
      <c r="B59" s="33" t="s">
        <v>514</v>
      </c>
      <c r="C59" s="65" t="s">
        <v>513</v>
      </c>
      <c r="D59" s="24" t="s">
        <v>512</v>
      </c>
      <c r="E59" s="38">
        <v>3.1309999999999998</v>
      </c>
      <c r="F59" s="36">
        <v>4324.05</v>
      </c>
      <c r="G59" s="36">
        <v>2849.81</v>
      </c>
      <c r="H59" s="36">
        <v>27</v>
      </c>
      <c r="I59" s="36">
        <v>10.47</v>
      </c>
      <c r="J59" s="102">
        <v>13539</v>
      </c>
      <c r="K59" s="37">
        <v>8923</v>
      </c>
      <c r="L59" s="37">
        <v>85</v>
      </c>
      <c r="M59" s="37">
        <v>33</v>
      </c>
      <c r="N59" s="37">
        <v>228.35</v>
      </c>
      <c r="O59" s="37">
        <v>714.96</v>
      </c>
      <c r="P59" s="37">
        <v>0.67</v>
      </c>
      <c r="Q59" s="37">
        <v>2.1</v>
      </c>
    </row>
    <row r="60" spans="1:17" ht="48" customHeight="1">
      <c r="A60" s="22">
        <v>35</v>
      </c>
      <c r="B60" s="33" t="s">
        <v>508</v>
      </c>
      <c r="C60" s="65" t="s">
        <v>511</v>
      </c>
      <c r="D60" s="24" t="s">
        <v>383</v>
      </c>
      <c r="E60" s="38">
        <v>1.6850000000000001</v>
      </c>
      <c r="F60" s="36">
        <v>504.98</v>
      </c>
      <c r="G60" s="36">
        <v>160.66999999999999</v>
      </c>
      <c r="H60" s="36">
        <v>3.68</v>
      </c>
      <c r="I60" s="36">
        <v>0.16</v>
      </c>
      <c r="J60" s="102">
        <v>851</v>
      </c>
      <c r="K60" s="37">
        <v>271</v>
      </c>
      <c r="L60" s="37">
        <v>6</v>
      </c>
      <c r="M60" s="37"/>
      <c r="N60" s="37">
        <v>11.99</v>
      </c>
      <c r="O60" s="37">
        <v>20.2</v>
      </c>
      <c r="P60" s="37">
        <v>0.01</v>
      </c>
      <c r="Q60" s="37">
        <v>0.02</v>
      </c>
    </row>
    <row r="61" spans="1:17" ht="96">
      <c r="A61" s="22">
        <v>36</v>
      </c>
      <c r="B61" s="33" t="s">
        <v>510</v>
      </c>
      <c r="C61" s="65" t="s">
        <v>509</v>
      </c>
      <c r="D61" s="24" t="s">
        <v>213</v>
      </c>
      <c r="E61" s="38">
        <v>1.6850000000000001</v>
      </c>
      <c r="F61" s="36">
        <v>12364.11</v>
      </c>
      <c r="G61" s="36">
        <v>932.36</v>
      </c>
      <c r="H61" s="36">
        <v>58.91</v>
      </c>
      <c r="I61" s="36">
        <v>1.0900000000000001</v>
      </c>
      <c r="J61" s="102">
        <v>20834</v>
      </c>
      <c r="K61" s="37">
        <v>1571</v>
      </c>
      <c r="L61" s="37">
        <v>99</v>
      </c>
      <c r="M61" s="37">
        <v>2</v>
      </c>
      <c r="N61" s="37">
        <v>63.04</v>
      </c>
      <c r="O61" s="37">
        <v>106.22</v>
      </c>
      <c r="P61" s="37">
        <v>7.0000000000000007E-2</v>
      </c>
      <c r="Q61" s="37">
        <v>0.12</v>
      </c>
    </row>
    <row r="62" spans="1:17" ht="48" customHeight="1">
      <c r="A62" s="22">
        <v>37</v>
      </c>
      <c r="B62" s="33" t="s">
        <v>508</v>
      </c>
      <c r="C62" s="65" t="s">
        <v>507</v>
      </c>
      <c r="D62" s="24" t="s">
        <v>383</v>
      </c>
      <c r="E62" s="38">
        <v>1.21</v>
      </c>
      <c r="F62" s="36">
        <v>504.98</v>
      </c>
      <c r="G62" s="36">
        <v>160.66999999999999</v>
      </c>
      <c r="H62" s="36">
        <v>3.68</v>
      </c>
      <c r="I62" s="36">
        <v>0.16</v>
      </c>
      <c r="J62" s="102">
        <v>611</v>
      </c>
      <c r="K62" s="37">
        <v>194</v>
      </c>
      <c r="L62" s="37">
        <v>4</v>
      </c>
      <c r="M62" s="37"/>
      <c r="N62" s="37">
        <v>11.99</v>
      </c>
      <c r="O62" s="37">
        <v>14.51</v>
      </c>
      <c r="P62" s="37">
        <v>0.01</v>
      </c>
      <c r="Q62" s="37">
        <v>0.01</v>
      </c>
    </row>
    <row r="63" spans="1:17" ht="60.75" customHeight="1">
      <c r="A63" s="22">
        <v>38</v>
      </c>
      <c r="B63" s="33" t="s">
        <v>506</v>
      </c>
      <c r="C63" s="65" t="s">
        <v>505</v>
      </c>
      <c r="D63" s="24" t="s">
        <v>504</v>
      </c>
      <c r="E63" s="38">
        <v>0.81200000000000006</v>
      </c>
      <c r="F63" s="36">
        <v>770.4</v>
      </c>
      <c r="G63" s="36">
        <v>600.02</v>
      </c>
      <c r="H63" s="36">
        <v>1.49</v>
      </c>
      <c r="I63" s="36">
        <v>0.16</v>
      </c>
      <c r="J63" s="102">
        <v>626</v>
      </c>
      <c r="K63" s="37">
        <v>487</v>
      </c>
      <c r="L63" s="37">
        <v>1</v>
      </c>
      <c r="M63" s="37"/>
      <c r="N63" s="37">
        <v>46.95</v>
      </c>
      <c r="O63" s="37">
        <v>38.119999999999997</v>
      </c>
      <c r="P63" s="37">
        <v>0.01</v>
      </c>
      <c r="Q63" s="37">
        <v>0.01</v>
      </c>
    </row>
    <row r="64" spans="1:17" ht="27" customHeight="1">
      <c r="A64" s="22">
        <v>39</v>
      </c>
      <c r="B64" s="33" t="s">
        <v>49</v>
      </c>
      <c r="C64" s="65" t="s">
        <v>503</v>
      </c>
      <c r="D64" s="24" t="s">
        <v>502</v>
      </c>
      <c r="E64" s="35">
        <v>19</v>
      </c>
      <c r="F64" s="36">
        <v>586.70000000000005</v>
      </c>
      <c r="G64" s="37"/>
      <c r="H64" s="37"/>
      <c r="I64" s="37"/>
      <c r="J64" s="102">
        <v>11147</v>
      </c>
      <c r="K64" s="37"/>
      <c r="L64" s="37"/>
      <c r="M64" s="37"/>
      <c r="N64" s="37"/>
      <c r="O64" s="37"/>
      <c r="P64" s="37"/>
      <c r="Q64" s="37"/>
    </row>
    <row r="65" spans="1:17" ht="49.5" customHeight="1">
      <c r="A65" s="22">
        <v>40</v>
      </c>
      <c r="B65" s="33" t="s">
        <v>501</v>
      </c>
      <c r="C65" s="65" t="s">
        <v>500</v>
      </c>
      <c r="D65" s="24" t="s">
        <v>383</v>
      </c>
      <c r="E65" s="38">
        <v>1.167</v>
      </c>
      <c r="F65" s="36">
        <v>566.5</v>
      </c>
      <c r="G65" s="36">
        <v>221.1</v>
      </c>
      <c r="H65" s="36">
        <v>4.7699999999999996</v>
      </c>
      <c r="I65" s="36">
        <v>0.16</v>
      </c>
      <c r="J65" s="102">
        <v>661</v>
      </c>
      <c r="K65" s="37">
        <v>258</v>
      </c>
      <c r="L65" s="37">
        <v>6</v>
      </c>
      <c r="M65" s="37"/>
      <c r="N65" s="37">
        <v>16.5</v>
      </c>
      <c r="O65" s="37">
        <v>19.260000000000002</v>
      </c>
      <c r="P65" s="37">
        <v>0.01</v>
      </c>
      <c r="Q65" s="37">
        <v>0.01</v>
      </c>
    </row>
    <row r="66" spans="1:17" ht="24">
      <c r="A66" s="22">
        <v>41</v>
      </c>
      <c r="B66" s="33" t="s">
        <v>499</v>
      </c>
      <c r="C66" s="65" t="s">
        <v>498</v>
      </c>
      <c r="D66" s="24" t="s">
        <v>245</v>
      </c>
      <c r="E66" s="38">
        <v>121.86</v>
      </c>
      <c r="F66" s="36">
        <v>5</v>
      </c>
      <c r="G66" s="37"/>
      <c r="H66" s="37"/>
      <c r="I66" s="37"/>
      <c r="J66" s="102">
        <v>609</v>
      </c>
      <c r="K66" s="37"/>
      <c r="L66" s="37"/>
      <c r="M66" s="37"/>
      <c r="N66" s="37"/>
      <c r="O66" s="37"/>
      <c r="P66" s="37"/>
      <c r="Q66" s="37"/>
    </row>
    <row r="67" spans="1:17" ht="24">
      <c r="A67" s="22">
        <v>42</v>
      </c>
      <c r="B67" s="33" t="s">
        <v>497</v>
      </c>
      <c r="C67" s="65" t="s">
        <v>496</v>
      </c>
      <c r="D67" s="24" t="s">
        <v>447</v>
      </c>
      <c r="E67" s="38">
        <v>2.895</v>
      </c>
      <c r="F67" s="36">
        <v>90.44</v>
      </c>
      <c r="G67" s="36">
        <v>88.75</v>
      </c>
      <c r="H67" s="36">
        <v>1.49</v>
      </c>
      <c r="I67" s="36">
        <v>0.16</v>
      </c>
      <c r="J67" s="102">
        <v>262</v>
      </c>
      <c r="K67" s="37">
        <v>257</v>
      </c>
      <c r="L67" s="37">
        <v>4</v>
      </c>
      <c r="M67" s="37"/>
      <c r="N67" s="37">
        <v>6.55</v>
      </c>
      <c r="O67" s="37">
        <v>18.96</v>
      </c>
      <c r="P67" s="37">
        <v>0.01</v>
      </c>
      <c r="Q67" s="37">
        <v>0.03</v>
      </c>
    </row>
    <row r="68" spans="1:17" ht="36">
      <c r="A68" s="22">
        <v>43</v>
      </c>
      <c r="B68" s="33" t="s">
        <v>495</v>
      </c>
      <c r="C68" s="65" t="s">
        <v>494</v>
      </c>
      <c r="D68" s="24" t="s">
        <v>447</v>
      </c>
      <c r="E68" s="38">
        <v>1.167</v>
      </c>
      <c r="F68" s="36">
        <v>111.45</v>
      </c>
      <c r="G68" s="36">
        <v>109.76</v>
      </c>
      <c r="H68" s="36">
        <v>1.49</v>
      </c>
      <c r="I68" s="36">
        <v>0.16</v>
      </c>
      <c r="J68" s="102">
        <v>130</v>
      </c>
      <c r="K68" s="37">
        <v>128</v>
      </c>
      <c r="L68" s="37">
        <v>2</v>
      </c>
      <c r="M68" s="37"/>
      <c r="N68" s="37">
        <v>8.1</v>
      </c>
      <c r="O68" s="37">
        <v>9.4499999999999993</v>
      </c>
      <c r="P68" s="37">
        <v>0.01</v>
      </c>
      <c r="Q68" s="37">
        <v>0.01</v>
      </c>
    </row>
    <row r="69" spans="1:17" ht="24">
      <c r="A69" s="22">
        <v>44</v>
      </c>
      <c r="B69" s="33" t="s">
        <v>493</v>
      </c>
      <c r="C69" s="65" t="s">
        <v>492</v>
      </c>
      <c r="D69" s="24" t="s">
        <v>245</v>
      </c>
      <c r="E69" s="35">
        <v>61</v>
      </c>
      <c r="F69" s="36">
        <v>30.48</v>
      </c>
      <c r="G69" s="37"/>
      <c r="H69" s="37"/>
      <c r="I69" s="37"/>
      <c r="J69" s="102">
        <v>1859</v>
      </c>
      <c r="K69" s="37"/>
      <c r="L69" s="37"/>
      <c r="M69" s="37"/>
      <c r="N69" s="37"/>
      <c r="O69" s="37"/>
      <c r="P69" s="37"/>
      <c r="Q69" s="37"/>
    </row>
    <row r="70" spans="1:17" ht="49.5" customHeight="1">
      <c r="A70" s="22">
        <v>45</v>
      </c>
      <c r="B70" s="33" t="s">
        <v>491</v>
      </c>
      <c r="C70" s="65" t="s">
        <v>490</v>
      </c>
      <c r="D70" s="24" t="s">
        <v>383</v>
      </c>
      <c r="E70" s="35">
        <v>0.39800000000000002</v>
      </c>
      <c r="F70" s="36">
        <v>2000.37</v>
      </c>
      <c r="G70" s="36">
        <v>931.56</v>
      </c>
      <c r="H70" s="36">
        <v>23.04</v>
      </c>
      <c r="I70" s="36">
        <v>0.47</v>
      </c>
      <c r="J70" s="102">
        <v>796</v>
      </c>
      <c r="K70" s="37">
        <v>371</v>
      </c>
      <c r="L70" s="37">
        <v>9</v>
      </c>
      <c r="M70" s="37"/>
      <c r="N70" s="37">
        <v>68.75</v>
      </c>
      <c r="O70" s="37">
        <v>27.36</v>
      </c>
      <c r="P70" s="37">
        <v>0.03</v>
      </c>
      <c r="Q70" s="37">
        <v>0.01</v>
      </c>
    </row>
    <row r="71" spans="1:17" ht="48">
      <c r="A71" s="22">
        <v>46</v>
      </c>
      <c r="B71" s="33" t="s">
        <v>489</v>
      </c>
      <c r="C71" s="65" t="s">
        <v>488</v>
      </c>
      <c r="D71" s="24" t="s">
        <v>383</v>
      </c>
      <c r="E71" s="38">
        <v>1.167</v>
      </c>
      <c r="F71" s="36">
        <v>1625.3</v>
      </c>
      <c r="G71" s="36">
        <v>757.17</v>
      </c>
      <c r="H71" s="36">
        <v>16.09</v>
      </c>
      <c r="I71" s="36">
        <v>0.31</v>
      </c>
      <c r="J71" s="102">
        <v>1897</v>
      </c>
      <c r="K71" s="37">
        <v>884</v>
      </c>
      <c r="L71" s="37">
        <v>19</v>
      </c>
      <c r="M71" s="37"/>
      <c r="N71" s="37">
        <v>55.88</v>
      </c>
      <c r="O71" s="37">
        <v>65.209999999999994</v>
      </c>
      <c r="P71" s="37">
        <v>0.02</v>
      </c>
      <c r="Q71" s="37">
        <v>0.02</v>
      </c>
    </row>
    <row r="72" spans="1:17" ht="24">
      <c r="A72" s="22">
        <v>47</v>
      </c>
      <c r="B72" s="33" t="s">
        <v>487</v>
      </c>
      <c r="C72" s="65" t="s">
        <v>486</v>
      </c>
      <c r="D72" s="24" t="s">
        <v>207</v>
      </c>
      <c r="E72" s="38">
        <v>0.1056</v>
      </c>
      <c r="F72" s="36">
        <v>33000</v>
      </c>
      <c r="G72" s="37"/>
      <c r="H72" s="37"/>
      <c r="I72" s="37"/>
      <c r="J72" s="102">
        <v>3485</v>
      </c>
      <c r="K72" s="37"/>
      <c r="L72" s="37"/>
      <c r="M72" s="37"/>
      <c r="N72" s="37"/>
      <c r="O72" s="37"/>
      <c r="P72" s="37"/>
      <c r="Q72" s="37"/>
    </row>
    <row r="73" spans="1:17" ht="24">
      <c r="A73" s="22">
        <v>48</v>
      </c>
      <c r="B73" s="33" t="s">
        <v>485</v>
      </c>
      <c r="C73" s="65" t="s">
        <v>484</v>
      </c>
      <c r="D73" s="24" t="s">
        <v>483</v>
      </c>
      <c r="E73" s="35">
        <v>0.16</v>
      </c>
      <c r="F73" s="36">
        <v>29982.17</v>
      </c>
      <c r="G73" s="36">
        <v>832.23</v>
      </c>
      <c r="H73" s="36">
        <v>331.65</v>
      </c>
      <c r="I73" s="36">
        <v>6.4</v>
      </c>
      <c r="J73" s="102">
        <v>4797</v>
      </c>
      <c r="K73" s="37">
        <v>133</v>
      </c>
      <c r="L73" s="37">
        <v>53</v>
      </c>
      <c r="M73" s="37">
        <v>1</v>
      </c>
      <c r="N73" s="37">
        <v>62.81</v>
      </c>
      <c r="O73" s="37">
        <v>10.050000000000001</v>
      </c>
      <c r="P73" s="37">
        <v>0.41</v>
      </c>
      <c r="Q73" s="37">
        <v>7.0000000000000007E-2</v>
      </c>
    </row>
    <row r="74" spans="1:17" ht="36">
      <c r="A74" s="22">
        <v>49</v>
      </c>
      <c r="B74" s="33" t="s">
        <v>49</v>
      </c>
      <c r="C74" s="65" t="s">
        <v>482</v>
      </c>
      <c r="D74" s="24" t="s">
        <v>38</v>
      </c>
      <c r="E74" s="35">
        <v>4</v>
      </c>
      <c r="F74" s="36">
        <v>430.25</v>
      </c>
      <c r="G74" s="37"/>
      <c r="H74" s="37"/>
      <c r="I74" s="37"/>
      <c r="J74" s="102">
        <v>1721</v>
      </c>
      <c r="K74" s="37"/>
      <c r="L74" s="37"/>
      <c r="M74" s="37"/>
      <c r="N74" s="37"/>
      <c r="O74" s="37"/>
      <c r="P74" s="37"/>
      <c r="Q74" s="37"/>
    </row>
    <row r="75" spans="1:17" ht="50.25" customHeight="1">
      <c r="A75" s="22">
        <v>50</v>
      </c>
      <c r="B75" s="33" t="s">
        <v>218</v>
      </c>
      <c r="C75" s="65" t="s">
        <v>481</v>
      </c>
      <c r="D75" s="24" t="s">
        <v>383</v>
      </c>
      <c r="E75" s="38">
        <v>1.4E-2</v>
      </c>
      <c r="F75" s="36">
        <v>1384.09</v>
      </c>
      <c r="G75" s="36">
        <v>886.83</v>
      </c>
      <c r="H75" s="36">
        <v>3.68</v>
      </c>
      <c r="I75" s="36">
        <v>0.16</v>
      </c>
      <c r="J75" s="102">
        <v>19</v>
      </c>
      <c r="K75" s="37">
        <v>12</v>
      </c>
      <c r="L75" s="37"/>
      <c r="M75" s="37"/>
      <c r="N75" s="37">
        <v>71.06</v>
      </c>
      <c r="O75" s="37">
        <v>0.99</v>
      </c>
      <c r="P75" s="37">
        <v>0.01</v>
      </c>
      <c r="Q75" s="37"/>
    </row>
    <row r="76" spans="1:17" ht="36">
      <c r="A76" s="22">
        <v>51</v>
      </c>
      <c r="B76" s="33" t="s">
        <v>480</v>
      </c>
      <c r="C76" s="65" t="s">
        <v>479</v>
      </c>
      <c r="D76" s="24" t="s">
        <v>465</v>
      </c>
      <c r="E76" s="38">
        <v>0.29099999999999998</v>
      </c>
      <c r="F76" s="36">
        <v>3946.3</v>
      </c>
      <c r="G76" s="36">
        <v>2950.32</v>
      </c>
      <c r="H76" s="36">
        <v>36.49</v>
      </c>
      <c r="I76" s="36">
        <v>13.43</v>
      </c>
      <c r="J76" s="102">
        <v>1148</v>
      </c>
      <c r="K76" s="37">
        <v>859</v>
      </c>
      <c r="L76" s="37">
        <v>11</v>
      </c>
      <c r="M76" s="37">
        <v>4</v>
      </c>
      <c r="N76" s="37">
        <v>228</v>
      </c>
      <c r="O76" s="37">
        <v>66.349999999999994</v>
      </c>
      <c r="P76" s="37">
        <v>0.86</v>
      </c>
      <c r="Q76" s="37">
        <v>0.25</v>
      </c>
    </row>
    <row r="77" spans="1:17" ht="24">
      <c r="A77" s="22">
        <v>52</v>
      </c>
      <c r="B77" s="33" t="s">
        <v>49</v>
      </c>
      <c r="C77" s="65" t="s">
        <v>478</v>
      </c>
      <c r="D77" s="24" t="s">
        <v>210</v>
      </c>
      <c r="E77" s="35">
        <v>29.1</v>
      </c>
      <c r="F77" s="36">
        <v>228.81</v>
      </c>
      <c r="G77" s="37"/>
      <c r="H77" s="37"/>
      <c r="I77" s="37"/>
      <c r="J77" s="102">
        <v>6658</v>
      </c>
      <c r="K77" s="37"/>
      <c r="L77" s="37"/>
      <c r="M77" s="37"/>
      <c r="N77" s="37"/>
      <c r="O77" s="37"/>
      <c r="P77" s="37"/>
      <c r="Q77" s="37"/>
    </row>
    <row r="78" spans="1:17" ht="24">
      <c r="A78" s="22">
        <v>53</v>
      </c>
      <c r="B78" s="33" t="s">
        <v>477</v>
      </c>
      <c r="C78" s="65" t="s">
        <v>476</v>
      </c>
      <c r="D78" s="24" t="s">
        <v>473</v>
      </c>
      <c r="E78" s="38">
        <v>1.137</v>
      </c>
      <c r="F78" s="36">
        <v>1959.54</v>
      </c>
      <c r="G78" s="36">
        <v>442.12</v>
      </c>
      <c r="H78" s="36">
        <v>56.26</v>
      </c>
      <c r="I78" s="36">
        <v>19.84</v>
      </c>
      <c r="J78" s="102">
        <v>2228</v>
      </c>
      <c r="K78" s="37">
        <v>503</v>
      </c>
      <c r="L78" s="37">
        <v>64</v>
      </c>
      <c r="M78" s="37">
        <v>23</v>
      </c>
      <c r="N78" s="37">
        <v>39.51</v>
      </c>
      <c r="O78" s="37">
        <v>44.92</v>
      </c>
      <c r="P78" s="37">
        <v>1.27</v>
      </c>
      <c r="Q78" s="37">
        <v>1.44</v>
      </c>
    </row>
    <row r="79" spans="1:17" ht="67.5" customHeight="1">
      <c r="A79" s="22">
        <v>54</v>
      </c>
      <c r="B79" s="33" t="s">
        <v>475</v>
      </c>
      <c r="C79" s="65" t="s">
        <v>474</v>
      </c>
      <c r="D79" s="24" t="s">
        <v>473</v>
      </c>
      <c r="E79" s="35">
        <v>1.137</v>
      </c>
      <c r="F79" s="36">
        <v>752.76</v>
      </c>
      <c r="G79" s="36">
        <v>11.2</v>
      </c>
      <c r="H79" s="36">
        <v>19.52</v>
      </c>
      <c r="I79" s="36">
        <v>6.56</v>
      </c>
      <c r="J79" s="102">
        <v>856</v>
      </c>
      <c r="K79" s="37">
        <v>13</v>
      </c>
      <c r="L79" s="37">
        <v>22</v>
      </c>
      <c r="M79" s="37">
        <v>7</v>
      </c>
      <c r="N79" s="37">
        <v>1</v>
      </c>
      <c r="O79" s="37">
        <v>1.1399999999999999</v>
      </c>
      <c r="P79" s="37">
        <v>0.42</v>
      </c>
      <c r="Q79" s="37">
        <v>0.48</v>
      </c>
    </row>
    <row r="80" spans="1:17" ht="24">
      <c r="A80" s="22">
        <v>55</v>
      </c>
      <c r="B80" s="33" t="s">
        <v>472</v>
      </c>
      <c r="C80" s="65" t="s">
        <v>471</v>
      </c>
      <c r="D80" s="24" t="s">
        <v>470</v>
      </c>
      <c r="E80" s="38">
        <v>4.5</v>
      </c>
      <c r="F80" s="36">
        <v>425.39</v>
      </c>
      <c r="G80" s="36">
        <v>131.69</v>
      </c>
      <c r="H80" s="36">
        <v>1.0900000000000001</v>
      </c>
      <c r="I80" s="37"/>
      <c r="J80" s="102">
        <v>1914</v>
      </c>
      <c r="K80" s="37">
        <v>593</v>
      </c>
      <c r="L80" s="37">
        <v>5</v>
      </c>
      <c r="M80" s="37"/>
      <c r="N80" s="37">
        <v>8.5399999999999991</v>
      </c>
      <c r="O80" s="37">
        <v>38.43</v>
      </c>
      <c r="P80" s="37"/>
      <c r="Q80" s="37"/>
    </row>
    <row r="81" spans="1:17" ht="36">
      <c r="A81" s="22">
        <v>56</v>
      </c>
      <c r="B81" s="33" t="s">
        <v>469</v>
      </c>
      <c r="C81" s="65" t="s">
        <v>468</v>
      </c>
      <c r="D81" s="24" t="s">
        <v>447</v>
      </c>
      <c r="E81" s="38">
        <v>0.56299999999999994</v>
      </c>
      <c r="F81" s="36">
        <v>39317.33</v>
      </c>
      <c r="G81" s="36">
        <v>2075.33</v>
      </c>
      <c r="H81" s="36">
        <v>232.97</v>
      </c>
      <c r="I81" s="36">
        <v>53.93</v>
      </c>
      <c r="J81" s="102">
        <v>22136</v>
      </c>
      <c r="K81" s="37">
        <v>1168</v>
      </c>
      <c r="L81" s="37">
        <v>131</v>
      </c>
      <c r="M81" s="37">
        <v>30</v>
      </c>
      <c r="N81" s="37">
        <v>172.8</v>
      </c>
      <c r="O81" s="37">
        <v>97.29</v>
      </c>
      <c r="P81" s="37">
        <v>3.6</v>
      </c>
      <c r="Q81" s="37">
        <v>2.0299999999999998</v>
      </c>
    </row>
    <row r="82" spans="1:17" ht="24">
      <c r="A82" s="22">
        <v>57</v>
      </c>
      <c r="B82" s="33" t="s">
        <v>467</v>
      </c>
      <c r="C82" s="65" t="s">
        <v>466</v>
      </c>
      <c r="D82" s="24" t="s">
        <v>465</v>
      </c>
      <c r="E82" s="38">
        <v>0.121</v>
      </c>
      <c r="F82" s="36">
        <v>73270.77</v>
      </c>
      <c r="G82" s="36">
        <v>9322.5</v>
      </c>
      <c r="H82" s="36">
        <v>132.88999999999999</v>
      </c>
      <c r="I82" s="36">
        <v>39.99</v>
      </c>
      <c r="J82" s="102">
        <v>8866</v>
      </c>
      <c r="K82" s="37">
        <v>1128</v>
      </c>
      <c r="L82" s="37">
        <v>16</v>
      </c>
      <c r="M82" s="37">
        <v>5</v>
      </c>
      <c r="N82" s="37">
        <v>621.5</v>
      </c>
      <c r="O82" s="37">
        <v>75.2</v>
      </c>
      <c r="P82" s="37">
        <v>2.56</v>
      </c>
      <c r="Q82" s="37">
        <v>0.31</v>
      </c>
    </row>
    <row r="83" spans="1:17" ht="24">
      <c r="A83" s="22">
        <v>58</v>
      </c>
      <c r="B83" s="33" t="s">
        <v>464</v>
      </c>
      <c r="C83" s="65" t="s">
        <v>463</v>
      </c>
      <c r="D83" s="24" t="s">
        <v>207</v>
      </c>
      <c r="E83" s="38">
        <v>0.255</v>
      </c>
      <c r="F83" s="36">
        <v>11550.54</v>
      </c>
      <c r="G83" s="37"/>
      <c r="H83" s="37"/>
      <c r="I83" s="37"/>
      <c r="J83" s="102">
        <v>2945</v>
      </c>
      <c r="K83" s="37"/>
      <c r="L83" s="37"/>
      <c r="M83" s="37"/>
      <c r="N83" s="37"/>
      <c r="O83" s="37"/>
      <c r="P83" s="37"/>
      <c r="Q83" s="37"/>
    </row>
    <row r="84" spans="1:17" ht="24">
      <c r="A84" s="22">
        <v>59</v>
      </c>
      <c r="B84" s="33" t="s">
        <v>49</v>
      </c>
      <c r="C84" s="65" t="s">
        <v>462</v>
      </c>
      <c r="D84" s="24" t="s">
        <v>210</v>
      </c>
      <c r="E84" s="35">
        <v>56.2</v>
      </c>
      <c r="F84" s="36">
        <v>234.68</v>
      </c>
      <c r="G84" s="37"/>
      <c r="H84" s="37"/>
      <c r="I84" s="37"/>
      <c r="J84" s="102">
        <v>13189</v>
      </c>
      <c r="K84" s="37"/>
      <c r="L84" s="37"/>
      <c r="M84" s="37"/>
      <c r="N84" s="37"/>
      <c r="O84" s="37"/>
      <c r="P84" s="37"/>
      <c r="Q84" s="37"/>
    </row>
    <row r="85" spans="1:17" ht="24">
      <c r="A85" s="22">
        <v>60</v>
      </c>
      <c r="B85" s="33" t="s">
        <v>49</v>
      </c>
      <c r="C85" s="65" t="s">
        <v>461</v>
      </c>
      <c r="D85" s="24" t="s">
        <v>38</v>
      </c>
      <c r="E85" s="35">
        <v>23</v>
      </c>
      <c r="F85" s="36">
        <v>234.68</v>
      </c>
      <c r="G85" s="37"/>
      <c r="H85" s="37"/>
      <c r="I85" s="37"/>
      <c r="J85" s="102">
        <v>5398</v>
      </c>
      <c r="K85" s="37"/>
      <c r="L85" s="37"/>
      <c r="M85" s="37"/>
      <c r="N85" s="37"/>
      <c r="O85" s="37"/>
      <c r="P85" s="37"/>
      <c r="Q85" s="37"/>
    </row>
    <row r="86" spans="1:17" ht="24">
      <c r="A86" s="22">
        <v>61</v>
      </c>
      <c r="B86" s="33" t="s">
        <v>49</v>
      </c>
      <c r="C86" s="65" t="s">
        <v>460</v>
      </c>
      <c r="D86" s="24" t="s">
        <v>38</v>
      </c>
      <c r="E86" s="35">
        <v>23</v>
      </c>
      <c r="F86" s="36">
        <v>117.34</v>
      </c>
      <c r="G86" s="37"/>
      <c r="H86" s="37"/>
      <c r="I86" s="37"/>
      <c r="J86" s="102">
        <v>2699</v>
      </c>
      <c r="K86" s="37"/>
      <c r="L86" s="37"/>
      <c r="M86" s="37"/>
      <c r="N86" s="37"/>
      <c r="O86" s="37"/>
      <c r="P86" s="37"/>
      <c r="Q86" s="37"/>
    </row>
    <row r="87" spans="1:17" ht="24">
      <c r="A87" s="22">
        <v>62</v>
      </c>
      <c r="B87" s="33" t="s">
        <v>49</v>
      </c>
      <c r="C87" s="65" t="s">
        <v>459</v>
      </c>
      <c r="D87" s="24" t="s">
        <v>38</v>
      </c>
      <c r="E87" s="35">
        <v>46</v>
      </c>
      <c r="F87" s="36">
        <v>39.11</v>
      </c>
      <c r="G87" s="37"/>
      <c r="H87" s="37"/>
      <c r="I87" s="37"/>
      <c r="J87" s="102">
        <v>1799</v>
      </c>
      <c r="K87" s="37"/>
      <c r="L87" s="37"/>
      <c r="M87" s="37"/>
      <c r="N87" s="37"/>
      <c r="O87" s="37"/>
      <c r="P87" s="37"/>
      <c r="Q87" s="37"/>
    </row>
    <row r="88" spans="1:17" ht="24">
      <c r="A88" s="22">
        <v>63</v>
      </c>
      <c r="B88" s="33" t="s">
        <v>49</v>
      </c>
      <c r="C88" s="65" t="s">
        <v>458</v>
      </c>
      <c r="D88" s="24" t="s">
        <v>38</v>
      </c>
      <c r="E88" s="35">
        <v>75</v>
      </c>
      <c r="F88" s="36">
        <v>76.27</v>
      </c>
      <c r="G88" s="37"/>
      <c r="H88" s="37"/>
      <c r="I88" s="37"/>
      <c r="J88" s="102">
        <v>5720</v>
      </c>
      <c r="K88" s="37"/>
      <c r="L88" s="37"/>
      <c r="M88" s="37"/>
      <c r="N88" s="37"/>
      <c r="O88" s="37"/>
      <c r="P88" s="37"/>
      <c r="Q88" s="37"/>
    </row>
    <row r="89" spans="1:17" ht="24">
      <c r="A89" s="22">
        <v>64</v>
      </c>
      <c r="B89" s="33" t="s">
        <v>457</v>
      </c>
      <c r="C89" s="65" t="s">
        <v>456</v>
      </c>
      <c r="D89" s="24" t="s">
        <v>455</v>
      </c>
      <c r="E89" s="35">
        <v>0.14000000000000001</v>
      </c>
      <c r="F89" s="36">
        <v>626.51</v>
      </c>
      <c r="G89" s="36">
        <v>123.7</v>
      </c>
      <c r="H89" s="36">
        <v>3.28</v>
      </c>
      <c r="I89" s="37"/>
      <c r="J89" s="102">
        <v>88</v>
      </c>
      <c r="K89" s="37">
        <v>17</v>
      </c>
      <c r="L89" s="37"/>
      <c r="M89" s="37"/>
      <c r="N89" s="37">
        <v>8.99</v>
      </c>
      <c r="O89" s="37">
        <v>1.26</v>
      </c>
      <c r="P89" s="37"/>
      <c r="Q89" s="37"/>
    </row>
    <row r="90" spans="1:17" ht="24">
      <c r="A90" s="22">
        <v>65</v>
      </c>
      <c r="B90" s="33" t="s">
        <v>454</v>
      </c>
      <c r="C90" s="65" t="s">
        <v>453</v>
      </c>
      <c r="D90" s="24" t="s">
        <v>447</v>
      </c>
      <c r="E90" s="38">
        <v>3.9E-2</v>
      </c>
      <c r="F90" s="36">
        <v>10157.719999999999</v>
      </c>
      <c r="G90" s="36">
        <v>1475.69</v>
      </c>
      <c r="H90" s="36">
        <v>181.39</v>
      </c>
      <c r="I90" s="36">
        <v>62.67</v>
      </c>
      <c r="J90" s="102">
        <v>396</v>
      </c>
      <c r="K90" s="37">
        <v>58</v>
      </c>
      <c r="L90" s="37">
        <v>7</v>
      </c>
      <c r="M90" s="37">
        <v>2</v>
      </c>
      <c r="N90" s="37">
        <v>119.78</v>
      </c>
      <c r="O90" s="37">
        <v>4.67</v>
      </c>
      <c r="P90" s="37">
        <v>4.22</v>
      </c>
      <c r="Q90" s="37">
        <v>0.16</v>
      </c>
    </row>
    <row r="91" spans="1:17" ht="48.75" customHeight="1">
      <c r="A91" s="22">
        <v>66</v>
      </c>
      <c r="B91" s="33" t="s">
        <v>452</v>
      </c>
      <c r="C91" s="65" t="s">
        <v>451</v>
      </c>
      <c r="D91" s="24" t="s">
        <v>450</v>
      </c>
      <c r="E91" s="38">
        <v>0.122</v>
      </c>
      <c r="F91" s="36">
        <v>2146.63</v>
      </c>
      <c r="G91" s="36">
        <v>176.92</v>
      </c>
      <c r="H91" s="36">
        <v>27.29</v>
      </c>
      <c r="I91" s="37"/>
      <c r="J91" s="102">
        <v>262</v>
      </c>
      <c r="K91" s="37">
        <v>22</v>
      </c>
      <c r="L91" s="37">
        <v>3</v>
      </c>
      <c r="M91" s="37"/>
      <c r="N91" s="37">
        <v>14.36</v>
      </c>
      <c r="O91" s="37">
        <v>1.75</v>
      </c>
      <c r="P91" s="37"/>
      <c r="Q91" s="37"/>
    </row>
    <row r="92" spans="1:17" ht="24">
      <c r="A92" s="22">
        <v>67</v>
      </c>
      <c r="B92" s="33" t="s">
        <v>449</v>
      </c>
      <c r="C92" s="65" t="s">
        <v>448</v>
      </c>
      <c r="D92" s="24" t="s">
        <v>447</v>
      </c>
      <c r="E92" s="35">
        <v>0.53600000000000003</v>
      </c>
      <c r="F92" s="36">
        <v>280.58999999999997</v>
      </c>
      <c r="G92" s="36">
        <v>211.9</v>
      </c>
      <c r="H92" s="36">
        <v>68.69</v>
      </c>
      <c r="I92" s="36">
        <v>5.47</v>
      </c>
      <c r="J92" s="102">
        <v>150</v>
      </c>
      <c r="K92" s="37">
        <v>114</v>
      </c>
      <c r="L92" s="37">
        <v>36</v>
      </c>
      <c r="M92" s="37">
        <v>3</v>
      </c>
      <c r="N92" s="37">
        <v>17.2</v>
      </c>
      <c r="O92" s="37">
        <v>9.2200000000000006</v>
      </c>
      <c r="P92" s="37">
        <v>0.35</v>
      </c>
      <c r="Q92" s="37">
        <v>0.19</v>
      </c>
    </row>
    <row r="93" spans="1:17" ht="36">
      <c r="A93" s="22">
        <v>68</v>
      </c>
      <c r="B93" s="33" t="s">
        <v>49</v>
      </c>
      <c r="C93" s="65" t="s">
        <v>446</v>
      </c>
      <c r="D93" s="24" t="s">
        <v>210</v>
      </c>
      <c r="E93" s="35">
        <v>54.67</v>
      </c>
      <c r="F93" s="36">
        <v>234.68</v>
      </c>
      <c r="G93" s="37"/>
      <c r="H93" s="37"/>
      <c r="I93" s="37"/>
      <c r="J93" s="102">
        <v>12830</v>
      </c>
      <c r="K93" s="37"/>
      <c r="L93" s="37"/>
      <c r="M93" s="37"/>
      <c r="N93" s="37"/>
      <c r="O93" s="37"/>
      <c r="P93" s="37"/>
      <c r="Q93" s="37"/>
    </row>
    <row r="94" spans="1:17" ht="36">
      <c r="A94" s="22">
        <v>69</v>
      </c>
      <c r="B94" s="33" t="s">
        <v>445</v>
      </c>
      <c r="C94" s="65" t="s">
        <v>444</v>
      </c>
      <c r="D94" s="24" t="s">
        <v>443</v>
      </c>
      <c r="E94" s="38">
        <v>0.107</v>
      </c>
      <c r="F94" s="36">
        <v>1046.0999999999999</v>
      </c>
      <c r="G94" s="37"/>
      <c r="H94" s="37"/>
      <c r="I94" s="37"/>
      <c r="J94" s="102">
        <v>112</v>
      </c>
      <c r="K94" s="37"/>
      <c r="L94" s="37"/>
      <c r="M94" s="37"/>
      <c r="N94" s="37"/>
      <c r="O94" s="37"/>
      <c r="P94" s="37"/>
      <c r="Q94" s="37"/>
    </row>
    <row r="95" spans="1:17" ht="26.25" customHeight="1">
      <c r="A95" s="22">
        <v>70</v>
      </c>
      <c r="B95" s="33" t="s">
        <v>49</v>
      </c>
      <c r="C95" s="65" t="s">
        <v>442</v>
      </c>
      <c r="D95" s="24" t="s">
        <v>210</v>
      </c>
      <c r="E95" s="35">
        <v>1.5</v>
      </c>
      <c r="F95" s="36">
        <v>2581.4699999999998</v>
      </c>
      <c r="G95" s="37"/>
      <c r="H95" s="37"/>
      <c r="I95" s="37"/>
      <c r="J95" s="102">
        <v>3872</v>
      </c>
      <c r="K95" s="37"/>
      <c r="L95" s="37"/>
      <c r="M95" s="37"/>
      <c r="N95" s="37"/>
      <c r="O95" s="37"/>
      <c r="P95" s="37"/>
      <c r="Q95" s="37"/>
    </row>
    <row r="96" spans="1:17" ht="36">
      <c r="A96" s="22">
        <v>71</v>
      </c>
      <c r="B96" s="33" t="s">
        <v>441</v>
      </c>
      <c r="C96" s="65" t="s">
        <v>440</v>
      </c>
      <c r="D96" s="24" t="s">
        <v>439</v>
      </c>
      <c r="E96" s="35">
        <v>0.01</v>
      </c>
      <c r="F96" s="36">
        <v>3440.78</v>
      </c>
      <c r="G96" s="36">
        <v>848.44</v>
      </c>
      <c r="H96" s="36">
        <v>339.37</v>
      </c>
      <c r="I96" s="36">
        <v>27.02</v>
      </c>
      <c r="J96" s="102">
        <v>34</v>
      </c>
      <c r="K96" s="37">
        <v>8</v>
      </c>
      <c r="L96" s="37">
        <v>3</v>
      </c>
      <c r="M96" s="37"/>
      <c r="N96" s="37">
        <v>75.150000000000006</v>
      </c>
      <c r="O96" s="37">
        <v>0.75</v>
      </c>
      <c r="P96" s="37">
        <v>1.73</v>
      </c>
      <c r="Q96" s="37">
        <v>0.02</v>
      </c>
    </row>
    <row r="97" spans="1:17" ht="24">
      <c r="A97" s="22">
        <v>72</v>
      </c>
      <c r="B97" s="33" t="s">
        <v>49</v>
      </c>
      <c r="C97" s="65" t="s">
        <v>438</v>
      </c>
      <c r="D97" s="24" t="s">
        <v>38</v>
      </c>
      <c r="E97" s="35">
        <v>1</v>
      </c>
      <c r="F97" s="36">
        <v>684.49</v>
      </c>
      <c r="G97" s="37"/>
      <c r="H97" s="37"/>
      <c r="I97" s="37"/>
      <c r="J97" s="102">
        <v>684</v>
      </c>
      <c r="K97" s="37"/>
      <c r="L97" s="37"/>
      <c r="M97" s="37"/>
      <c r="N97" s="37"/>
      <c r="O97" s="37"/>
      <c r="P97" s="37"/>
      <c r="Q97" s="37"/>
    </row>
    <row r="98" spans="1:17" ht="19.149999999999999" customHeight="1">
      <c r="A98" s="178" t="s">
        <v>437</v>
      </c>
      <c r="B98" s="172"/>
      <c r="C98" s="172"/>
      <c r="D98" s="172"/>
      <c r="E98" s="172"/>
      <c r="F98" s="172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</row>
    <row r="99" spans="1:17" ht="79.5">
      <c r="A99" s="22">
        <v>73</v>
      </c>
      <c r="B99" s="33" t="s">
        <v>418</v>
      </c>
      <c r="C99" s="65" t="s">
        <v>436</v>
      </c>
      <c r="D99" s="24" t="s">
        <v>416</v>
      </c>
      <c r="E99" s="38">
        <v>0.5</v>
      </c>
      <c r="F99" s="36">
        <v>840.16</v>
      </c>
      <c r="G99" s="36">
        <v>793.53</v>
      </c>
      <c r="H99" s="36">
        <v>46.63</v>
      </c>
      <c r="I99" s="36">
        <v>4.0599999999999996</v>
      </c>
      <c r="J99" s="102">
        <v>420</v>
      </c>
      <c r="K99" s="37">
        <v>397</v>
      </c>
      <c r="L99" s="37">
        <v>23</v>
      </c>
      <c r="M99" s="37">
        <v>2</v>
      </c>
      <c r="N99" s="37">
        <v>64.41</v>
      </c>
      <c r="O99" s="37">
        <v>32.21</v>
      </c>
      <c r="P99" s="37">
        <v>0.26</v>
      </c>
      <c r="Q99" s="37">
        <v>0.13</v>
      </c>
    </row>
    <row r="100" spans="1:17" ht="24">
      <c r="A100" s="22">
        <v>74</v>
      </c>
      <c r="B100" s="33" t="s">
        <v>49</v>
      </c>
      <c r="C100" s="65" t="s">
        <v>435</v>
      </c>
      <c r="D100" s="24" t="s">
        <v>38</v>
      </c>
      <c r="E100" s="35">
        <v>13</v>
      </c>
      <c r="F100" s="36">
        <v>141.97999999999999</v>
      </c>
      <c r="G100" s="37"/>
      <c r="H100" s="37"/>
      <c r="I100" s="37"/>
      <c r="J100" s="102">
        <v>1846</v>
      </c>
      <c r="K100" s="37"/>
      <c r="L100" s="37"/>
      <c r="M100" s="37"/>
      <c r="N100" s="37"/>
      <c r="O100" s="37"/>
      <c r="P100" s="37"/>
      <c r="Q100" s="37"/>
    </row>
    <row r="101" spans="1:17" ht="24">
      <c r="A101" s="22">
        <v>75</v>
      </c>
      <c r="B101" s="33" t="s">
        <v>49</v>
      </c>
      <c r="C101" s="65" t="s">
        <v>434</v>
      </c>
      <c r="D101" s="24" t="s">
        <v>38</v>
      </c>
      <c r="E101" s="35">
        <v>13</v>
      </c>
      <c r="F101" s="36">
        <v>91.53</v>
      </c>
      <c r="G101" s="37"/>
      <c r="H101" s="37"/>
      <c r="I101" s="37"/>
      <c r="J101" s="102">
        <v>1190</v>
      </c>
      <c r="K101" s="37"/>
      <c r="L101" s="37"/>
      <c r="M101" s="37"/>
      <c r="N101" s="37"/>
      <c r="O101" s="37"/>
      <c r="P101" s="37"/>
      <c r="Q101" s="37"/>
    </row>
    <row r="102" spans="1:17" ht="79.5">
      <c r="A102" s="22">
        <v>76</v>
      </c>
      <c r="B102" s="33" t="s">
        <v>433</v>
      </c>
      <c r="C102" s="65" t="s">
        <v>432</v>
      </c>
      <c r="D102" s="24" t="s">
        <v>416</v>
      </c>
      <c r="E102" s="38">
        <v>0.75</v>
      </c>
      <c r="F102" s="36">
        <v>384.28</v>
      </c>
      <c r="G102" s="36">
        <v>361.96</v>
      </c>
      <c r="H102" s="36">
        <v>22.32</v>
      </c>
      <c r="I102" s="36">
        <v>1.72</v>
      </c>
      <c r="J102" s="102">
        <v>288</v>
      </c>
      <c r="K102" s="37">
        <v>271</v>
      </c>
      <c r="L102" s="37">
        <v>17</v>
      </c>
      <c r="M102" s="37">
        <v>1</v>
      </c>
      <c r="N102" s="37">
        <v>29.38</v>
      </c>
      <c r="O102" s="37">
        <v>22.04</v>
      </c>
      <c r="P102" s="37">
        <v>0.11</v>
      </c>
      <c r="Q102" s="37">
        <v>0.08</v>
      </c>
    </row>
    <row r="103" spans="1:17" ht="24">
      <c r="A103" s="22">
        <v>77</v>
      </c>
      <c r="B103" s="33" t="s">
        <v>49</v>
      </c>
      <c r="C103" s="65" t="s">
        <v>431</v>
      </c>
      <c r="D103" s="24" t="s">
        <v>38</v>
      </c>
      <c r="E103" s="35">
        <v>17</v>
      </c>
      <c r="F103" s="36">
        <v>102.87</v>
      </c>
      <c r="G103" s="37"/>
      <c r="H103" s="37"/>
      <c r="I103" s="37"/>
      <c r="J103" s="102">
        <v>1749</v>
      </c>
      <c r="K103" s="37"/>
      <c r="L103" s="37"/>
      <c r="M103" s="37"/>
      <c r="N103" s="37"/>
      <c r="O103" s="37"/>
      <c r="P103" s="37"/>
      <c r="Q103" s="37"/>
    </row>
    <row r="104" spans="1:17" ht="24">
      <c r="A104" s="22">
        <v>78</v>
      </c>
      <c r="B104" s="33" t="s">
        <v>49</v>
      </c>
      <c r="C104" s="65" t="s">
        <v>430</v>
      </c>
      <c r="D104" s="24" t="s">
        <v>38</v>
      </c>
      <c r="E104" s="35">
        <v>21</v>
      </c>
      <c r="F104" s="36">
        <v>70.8</v>
      </c>
      <c r="G104" s="37"/>
      <c r="H104" s="37"/>
      <c r="I104" s="37"/>
      <c r="J104" s="102">
        <v>1487</v>
      </c>
      <c r="K104" s="37"/>
      <c r="L104" s="37"/>
      <c r="M104" s="37"/>
      <c r="N104" s="37"/>
      <c r="O104" s="37"/>
      <c r="P104" s="37"/>
      <c r="Q104" s="37"/>
    </row>
    <row r="105" spans="1:17" ht="43.5">
      <c r="A105" s="22">
        <v>79</v>
      </c>
      <c r="B105" s="33" t="s">
        <v>429</v>
      </c>
      <c r="C105" s="65" t="s">
        <v>428</v>
      </c>
      <c r="D105" s="24" t="s">
        <v>422</v>
      </c>
      <c r="E105" s="35">
        <v>20</v>
      </c>
      <c r="F105" s="36">
        <v>7.01</v>
      </c>
      <c r="G105" s="36">
        <v>5.49</v>
      </c>
      <c r="H105" s="36">
        <v>1.52</v>
      </c>
      <c r="I105" s="36">
        <v>0.31</v>
      </c>
      <c r="J105" s="102">
        <v>140</v>
      </c>
      <c r="K105" s="37">
        <v>110</v>
      </c>
      <c r="L105" s="37">
        <v>30</v>
      </c>
      <c r="M105" s="37">
        <v>6</v>
      </c>
      <c r="N105" s="37">
        <v>0.44</v>
      </c>
      <c r="O105" s="37">
        <v>8.8000000000000007</v>
      </c>
      <c r="P105" s="37">
        <v>0.02</v>
      </c>
      <c r="Q105" s="37">
        <v>0.4</v>
      </c>
    </row>
    <row r="106" spans="1:17" ht="24">
      <c r="A106" s="22">
        <v>80</v>
      </c>
      <c r="B106" s="33" t="s">
        <v>49</v>
      </c>
      <c r="C106" s="65" t="s">
        <v>427</v>
      </c>
      <c r="D106" s="24" t="s">
        <v>38</v>
      </c>
      <c r="E106" s="35">
        <v>20</v>
      </c>
      <c r="F106" s="36">
        <v>17.600000000000001</v>
      </c>
      <c r="G106" s="37"/>
      <c r="H106" s="37"/>
      <c r="I106" s="37"/>
      <c r="J106" s="102">
        <v>352</v>
      </c>
      <c r="K106" s="37"/>
      <c r="L106" s="37"/>
      <c r="M106" s="37"/>
      <c r="N106" s="37"/>
      <c r="O106" s="37"/>
      <c r="P106" s="37"/>
      <c r="Q106" s="37"/>
    </row>
    <row r="107" spans="1:17" ht="43.5">
      <c r="A107" s="22">
        <v>81</v>
      </c>
      <c r="B107" s="33" t="s">
        <v>426</v>
      </c>
      <c r="C107" s="65" t="s">
        <v>425</v>
      </c>
      <c r="D107" s="24" t="s">
        <v>422</v>
      </c>
      <c r="E107" s="35">
        <v>4</v>
      </c>
      <c r="F107" s="36">
        <v>440.66</v>
      </c>
      <c r="G107" s="36">
        <v>433.41</v>
      </c>
      <c r="H107" s="36">
        <v>7.25</v>
      </c>
      <c r="I107" s="36">
        <v>0.94</v>
      </c>
      <c r="J107" s="102">
        <v>1763</v>
      </c>
      <c r="K107" s="37">
        <v>1734</v>
      </c>
      <c r="L107" s="37">
        <v>29</v>
      </c>
      <c r="M107" s="37">
        <v>4</v>
      </c>
      <c r="N107" s="37">
        <v>33.11</v>
      </c>
      <c r="O107" s="37">
        <v>132.44</v>
      </c>
      <c r="P107" s="37">
        <v>0.06</v>
      </c>
      <c r="Q107" s="37">
        <v>0.24</v>
      </c>
    </row>
    <row r="108" spans="1:17" ht="55.5">
      <c r="A108" s="22">
        <v>82</v>
      </c>
      <c r="B108" s="33" t="s">
        <v>424</v>
      </c>
      <c r="C108" s="65" t="s">
        <v>423</v>
      </c>
      <c r="D108" s="24" t="s">
        <v>422</v>
      </c>
      <c r="E108" s="38">
        <v>8</v>
      </c>
      <c r="F108" s="36">
        <v>139.93</v>
      </c>
      <c r="G108" s="36">
        <v>134.30000000000001</v>
      </c>
      <c r="H108" s="36">
        <v>5.63</v>
      </c>
      <c r="I108" s="36">
        <v>0.31</v>
      </c>
      <c r="J108" s="102">
        <v>1119</v>
      </c>
      <c r="K108" s="37">
        <v>1074</v>
      </c>
      <c r="L108" s="37">
        <v>45</v>
      </c>
      <c r="M108" s="37">
        <v>2</v>
      </c>
      <c r="N108" s="37">
        <v>10.26</v>
      </c>
      <c r="O108" s="37">
        <v>82.08</v>
      </c>
      <c r="P108" s="37">
        <v>0.02</v>
      </c>
      <c r="Q108" s="37">
        <v>0.16</v>
      </c>
    </row>
    <row r="109" spans="1:17" ht="27" customHeight="1">
      <c r="A109" s="22">
        <v>83</v>
      </c>
      <c r="B109" s="33" t="s">
        <v>49</v>
      </c>
      <c r="C109" s="65" t="s">
        <v>421</v>
      </c>
      <c r="D109" s="24" t="s">
        <v>38</v>
      </c>
      <c r="E109" s="35">
        <v>4</v>
      </c>
      <c r="F109" s="36">
        <v>881.42</v>
      </c>
      <c r="G109" s="37"/>
      <c r="H109" s="37"/>
      <c r="I109" s="37"/>
      <c r="J109" s="102">
        <v>3526</v>
      </c>
      <c r="K109" s="37"/>
      <c r="L109" s="37"/>
      <c r="M109" s="37"/>
      <c r="N109" s="37"/>
      <c r="O109" s="37"/>
      <c r="P109" s="37"/>
      <c r="Q109" s="37"/>
    </row>
    <row r="110" spans="1:17" ht="27" customHeight="1">
      <c r="A110" s="22">
        <v>84</v>
      </c>
      <c r="B110" s="33" t="s">
        <v>49</v>
      </c>
      <c r="C110" s="65" t="s">
        <v>420</v>
      </c>
      <c r="D110" s="24" t="s">
        <v>38</v>
      </c>
      <c r="E110" s="35">
        <v>4</v>
      </c>
      <c r="F110" s="36">
        <v>1173.4000000000001</v>
      </c>
      <c r="G110" s="37"/>
      <c r="H110" s="37"/>
      <c r="I110" s="37"/>
      <c r="J110" s="102">
        <v>4694</v>
      </c>
      <c r="K110" s="37"/>
      <c r="L110" s="37"/>
      <c r="M110" s="37"/>
      <c r="N110" s="37"/>
      <c r="O110" s="37"/>
      <c r="P110" s="37"/>
      <c r="Q110" s="37"/>
    </row>
    <row r="111" spans="1:17" ht="25.5" customHeight="1">
      <c r="A111" s="22">
        <v>85</v>
      </c>
      <c r="B111" s="33" t="s">
        <v>49</v>
      </c>
      <c r="C111" s="65" t="s">
        <v>419</v>
      </c>
      <c r="D111" s="24" t="s">
        <v>38</v>
      </c>
      <c r="E111" s="35">
        <v>4</v>
      </c>
      <c r="F111" s="36">
        <v>520.21</v>
      </c>
      <c r="G111" s="37"/>
      <c r="H111" s="37"/>
      <c r="I111" s="37"/>
      <c r="J111" s="102">
        <v>2081</v>
      </c>
      <c r="K111" s="37"/>
      <c r="L111" s="37"/>
      <c r="M111" s="37"/>
      <c r="N111" s="37"/>
      <c r="O111" s="37"/>
      <c r="P111" s="37"/>
      <c r="Q111" s="37"/>
    </row>
    <row r="112" spans="1:17" ht="31.5">
      <c r="A112" s="22">
        <v>86</v>
      </c>
      <c r="B112" s="33" t="s">
        <v>418</v>
      </c>
      <c r="C112" s="65" t="s">
        <v>417</v>
      </c>
      <c r="D112" s="24" t="s">
        <v>416</v>
      </c>
      <c r="E112" s="38">
        <v>1.0349999999999999</v>
      </c>
      <c r="F112" s="36">
        <v>840.16</v>
      </c>
      <c r="G112" s="36">
        <v>793.53</v>
      </c>
      <c r="H112" s="36">
        <v>46.63</v>
      </c>
      <c r="I112" s="36">
        <v>4.0599999999999996</v>
      </c>
      <c r="J112" s="102">
        <v>870</v>
      </c>
      <c r="K112" s="37">
        <v>822</v>
      </c>
      <c r="L112" s="37">
        <v>48</v>
      </c>
      <c r="M112" s="37">
        <v>4</v>
      </c>
      <c r="N112" s="37">
        <v>64.41</v>
      </c>
      <c r="O112" s="37">
        <v>66.66</v>
      </c>
      <c r="P112" s="37">
        <v>0.26</v>
      </c>
      <c r="Q112" s="37">
        <v>0.27</v>
      </c>
    </row>
    <row r="113" spans="1:17" ht="24">
      <c r="A113" s="22">
        <v>87</v>
      </c>
      <c r="B113" s="33" t="s">
        <v>49</v>
      </c>
      <c r="C113" s="65" t="s">
        <v>415</v>
      </c>
      <c r="D113" s="24" t="s">
        <v>38</v>
      </c>
      <c r="E113" s="35">
        <v>28</v>
      </c>
      <c r="F113" s="36">
        <v>122.03</v>
      </c>
      <c r="G113" s="37"/>
      <c r="H113" s="37"/>
      <c r="I113" s="37"/>
      <c r="J113" s="102">
        <v>3417</v>
      </c>
      <c r="K113" s="37"/>
      <c r="L113" s="37"/>
      <c r="M113" s="37"/>
      <c r="N113" s="37"/>
      <c r="O113" s="37"/>
      <c r="P113" s="37"/>
      <c r="Q113" s="37"/>
    </row>
    <row r="114" spans="1:17" ht="25.5" customHeight="1">
      <c r="A114" s="22">
        <v>88</v>
      </c>
      <c r="B114" s="33" t="s">
        <v>49</v>
      </c>
      <c r="C114" s="65" t="s">
        <v>414</v>
      </c>
      <c r="D114" s="24" t="s">
        <v>38</v>
      </c>
      <c r="E114" s="35">
        <v>4</v>
      </c>
      <c r="F114" s="36">
        <v>273.79000000000002</v>
      </c>
      <c r="G114" s="37"/>
      <c r="H114" s="37"/>
      <c r="I114" s="37"/>
      <c r="J114" s="102">
        <v>1095</v>
      </c>
      <c r="K114" s="37"/>
      <c r="L114" s="37"/>
      <c r="M114" s="37"/>
      <c r="N114" s="37"/>
      <c r="O114" s="37"/>
      <c r="P114" s="37"/>
      <c r="Q114" s="37"/>
    </row>
    <row r="115" spans="1:17" ht="26.25" customHeight="1">
      <c r="A115" s="22">
        <v>89</v>
      </c>
      <c r="B115" s="33" t="s">
        <v>49</v>
      </c>
      <c r="C115" s="65" t="s">
        <v>413</v>
      </c>
      <c r="D115" s="24" t="s">
        <v>38</v>
      </c>
      <c r="E115" s="35">
        <v>15</v>
      </c>
      <c r="F115" s="36">
        <v>224.32</v>
      </c>
      <c r="G115" s="37"/>
      <c r="H115" s="37"/>
      <c r="I115" s="37"/>
      <c r="J115" s="102">
        <v>3365</v>
      </c>
      <c r="K115" s="37"/>
      <c r="L115" s="37"/>
      <c r="M115" s="37"/>
      <c r="N115" s="37"/>
      <c r="O115" s="37"/>
      <c r="P115" s="37"/>
      <c r="Q115" s="37"/>
    </row>
    <row r="116" spans="1:17" ht="26.25" customHeight="1">
      <c r="A116" s="22">
        <v>90</v>
      </c>
      <c r="B116" s="33" t="s">
        <v>49</v>
      </c>
      <c r="C116" s="65" t="s">
        <v>412</v>
      </c>
      <c r="D116" s="24" t="s">
        <v>38</v>
      </c>
      <c r="E116" s="35">
        <v>5</v>
      </c>
      <c r="F116" s="36">
        <v>141.59</v>
      </c>
      <c r="G116" s="37"/>
      <c r="H116" s="37"/>
      <c r="I116" s="37"/>
      <c r="J116" s="102">
        <v>708</v>
      </c>
      <c r="K116" s="37"/>
      <c r="L116" s="37"/>
      <c r="M116" s="37"/>
      <c r="N116" s="37"/>
      <c r="O116" s="37"/>
      <c r="P116" s="37"/>
      <c r="Q116" s="37"/>
    </row>
    <row r="117" spans="1:17" ht="48">
      <c r="A117" s="22">
        <v>91</v>
      </c>
      <c r="B117" s="33" t="s">
        <v>49</v>
      </c>
      <c r="C117" s="65" t="s">
        <v>411</v>
      </c>
      <c r="D117" s="24" t="s">
        <v>410</v>
      </c>
      <c r="E117" s="35">
        <v>43</v>
      </c>
      <c r="F117" s="36">
        <v>66.489999999999995</v>
      </c>
      <c r="G117" s="37"/>
      <c r="H117" s="37"/>
      <c r="I117" s="37"/>
      <c r="J117" s="102">
        <v>2859</v>
      </c>
      <c r="K117" s="37"/>
      <c r="L117" s="37"/>
      <c r="M117" s="37"/>
      <c r="N117" s="37"/>
      <c r="O117" s="37"/>
      <c r="P117" s="37"/>
      <c r="Q117" s="37"/>
    </row>
    <row r="118" spans="1:17" ht="19.149999999999999" customHeight="1">
      <c r="A118" s="178" t="s">
        <v>409</v>
      </c>
      <c r="B118" s="172"/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</row>
    <row r="119" spans="1:17" ht="38.25" customHeight="1">
      <c r="A119" s="22">
        <v>92</v>
      </c>
      <c r="B119" s="33" t="s">
        <v>408</v>
      </c>
      <c r="C119" s="65" t="s">
        <v>407</v>
      </c>
      <c r="D119" s="24" t="s">
        <v>404</v>
      </c>
      <c r="E119" s="38">
        <v>5.2999999999999999E-2</v>
      </c>
      <c r="F119" s="36">
        <v>3108.01</v>
      </c>
      <c r="G119" s="36">
        <v>1452.45</v>
      </c>
      <c r="H119" s="36">
        <v>425.76</v>
      </c>
      <c r="I119" s="37"/>
      <c r="J119" s="102">
        <v>165</v>
      </c>
      <c r="K119" s="37">
        <v>77</v>
      </c>
      <c r="L119" s="37">
        <v>23</v>
      </c>
      <c r="M119" s="37"/>
      <c r="N119" s="37">
        <v>115</v>
      </c>
      <c r="O119" s="37">
        <v>6.1</v>
      </c>
      <c r="P119" s="37"/>
      <c r="Q119" s="37"/>
    </row>
    <row r="120" spans="1:17" ht="48">
      <c r="A120" s="22">
        <v>93</v>
      </c>
      <c r="B120" s="33" t="s">
        <v>406</v>
      </c>
      <c r="C120" s="65" t="s">
        <v>405</v>
      </c>
      <c r="D120" s="24" t="s">
        <v>404</v>
      </c>
      <c r="E120" s="38">
        <v>4.4999999999999998E-2</v>
      </c>
      <c r="F120" s="36">
        <v>6606.92</v>
      </c>
      <c r="G120" s="36">
        <v>1349.38</v>
      </c>
      <c r="H120" s="36">
        <v>2984.53</v>
      </c>
      <c r="I120" s="36">
        <v>206.57</v>
      </c>
      <c r="J120" s="102">
        <v>297</v>
      </c>
      <c r="K120" s="37">
        <v>61</v>
      </c>
      <c r="L120" s="37">
        <v>134</v>
      </c>
      <c r="M120" s="37">
        <v>9</v>
      </c>
      <c r="N120" s="37">
        <v>104.28</v>
      </c>
      <c r="O120" s="37">
        <v>4.6900000000000004</v>
      </c>
      <c r="P120" s="37">
        <v>11.35</v>
      </c>
      <c r="Q120" s="37">
        <v>0.51</v>
      </c>
    </row>
    <row r="121" spans="1:17" ht="24">
      <c r="A121" s="22">
        <v>94</v>
      </c>
      <c r="B121" s="33" t="s">
        <v>403</v>
      </c>
      <c r="C121" s="65" t="s">
        <v>402</v>
      </c>
      <c r="D121" s="24" t="s">
        <v>292</v>
      </c>
      <c r="E121" s="35">
        <v>4</v>
      </c>
      <c r="F121" s="36">
        <v>115.92</v>
      </c>
      <c r="G121" s="37"/>
      <c r="H121" s="37"/>
      <c r="I121" s="37"/>
      <c r="J121" s="102">
        <v>464</v>
      </c>
      <c r="K121" s="37"/>
      <c r="L121" s="37"/>
      <c r="M121" s="37"/>
      <c r="N121" s="37"/>
      <c r="O121" s="37"/>
      <c r="P121" s="37"/>
      <c r="Q121" s="37"/>
    </row>
    <row r="122" spans="1:17" ht="24">
      <c r="A122" s="22">
        <v>95</v>
      </c>
      <c r="B122" s="33" t="s">
        <v>401</v>
      </c>
      <c r="C122" s="65" t="s">
        <v>400</v>
      </c>
      <c r="D122" s="24" t="s">
        <v>292</v>
      </c>
      <c r="E122" s="35">
        <v>1</v>
      </c>
      <c r="F122" s="36">
        <v>107.79</v>
      </c>
      <c r="G122" s="37"/>
      <c r="H122" s="37"/>
      <c r="I122" s="37"/>
      <c r="J122" s="102">
        <v>108</v>
      </c>
      <c r="K122" s="37"/>
      <c r="L122" s="37"/>
      <c r="M122" s="37"/>
      <c r="N122" s="37"/>
      <c r="O122" s="37"/>
      <c r="P122" s="37"/>
      <c r="Q122" s="37"/>
    </row>
    <row r="123" spans="1:17" ht="27" customHeight="1">
      <c r="A123" s="22">
        <v>96</v>
      </c>
      <c r="B123" s="33" t="s">
        <v>49</v>
      </c>
      <c r="C123" s="65" t="s">
        <v>399</v>
      </c>
      <c r="D123" s="24" t="s">
        <v>38</v>
      </c>
      <c r="E123" s="35">
        <v>4</v>
      </c>
      <c r="F123" s="36">
        <v>1376.4</v>
      </c>
      <c r="G123" s="37"/>
      <c r="H123" s="37"/>
      <c r="I123" s="37"/>
      <c r="J123" s="102">
        <v>5506</v>
      </c>
      <c r="K123" s="37"/>
      <c r="L123" s="37"/>
      <c r="M123" s="37"/>
      <c r="N123" s="37"/>
      <c r="O123" s="37"/>
      <c r="P123" s="37"/>
      <c r="Q123" s="37"/>
    </row>
    <row r="124" spans="1:17" ht="26.25" customHeight="1">
      <c r="A124" s="22">
        <v>97</v>
      </c>
      <c r="B124" s="33" t="s">
        <v>49</v>
      </c>
      <c r="C124" s="65" t="s">
        <v>398</v>
      </c>
      <c r="D124" s="24" t="s">
        <v>38</v>
      </c>
      <c r="E124" s="35">
        <v>2</v>
      </c>
      <c r="F124" s="36">
        <v>1445.05</v>
      </c>
      <c r="G124" s="37"/>
      <c r="H124" s="37"/>
      <c r="I124" s="37"/>
      <c r="J124" s="102">
        <v>2890</v>
      </c>
      <c r="K124" s="37"/>
      <c r="L124" s="37"/>
      <c r="M124" s="37"/>
      <c r="N124" s="37"/>
      <c r="O124" s="37"/>
      <c r="P124" s="37"/>
      <c r="Q124" s="37"/>
    </row>
    <row r="125" spans="1:17" ht="26.25" customHeight="1">
      <c r="A125" s="22">
        <v>98</v>
      </c>
      <c r="B125" s="33" t="s">
        <v>49</v>
      </c>
      <c r="C125" s="65" t="s">
        <v>397</v>
      </c>
      <c r="D125" s="24" t="s">
        <v>38</v>
      </c>
      <c r="E125" s="38">
        <v>19</v>
      </c>
      <c r="F125" s="36">
        <v>72.36</v>
      </c>
      <c r="G125" s="37"/>
      <c r="H125" s="37"/>
      <c r="I125" s="37"/>
      <c r="J125" s="102">
        <v>1375</v>
      </c>
      <c r="K125" s="37"/>
      <c r="L125" s="37"/>
      <c r="M125" s="37"/>
      <c r="N125" s="37"/>
      <c r="O125" s="37"/>
      <c r="P125" s="37"/>
      <c r="Q125" s="37"/>
    </row>
    <row r="126" spans="1:17" ht="25.5" customHeight="1">
      <c r="A126" s="22">
        <v>99</v>
      </c>
      <c r="B126" s="33" t="s">
        <v>49</v>
      </c>
      <c r="C126" s="65" t="s">
        <v>396</v>
      </c>
      <c r="D126" s="24" t="s">
        <v>38</v>
      </c>
      <c r="E126" s="38">
        <v>12.5</v>
      </c>
      <c r="F126" s="36">
        <v>111.47</v>
      </c>
      <c r="G126" s="37"/>
      <c r="H126" s="37"/>
      <c r="I126" s="37"/>
      <c r="J126" s="102">
        <v>1393</v>
      </c>
      <c r="K126" s="37"/>
      <c r="L126" s="37"/>
      <c r="M126" s="37"/>
      <c r="N126" s="37"/>
      <c r="O126" s="37"/>
      <c r="P126" s="37"/>
      <c r="Q126" s="37"/>
    </row>
    <row r="127" spans="1:17" ht="19.149999999999999" customHeight="1">
      <c r="A127" s="171" t="s">
        <v>395</v>
      </c>
      <c r="B127" s="172"/>
      <c r="C127" s="172"/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172"/>
      <c r="O127" s="172"/>
      <c r="P127" s="172"/>
      <c r="Q127" s="172"/>
    </row>
    <row r="128" spans="1:17" ht="24">
      <c r="A128" s="22">
        <v>100</v>
      </c>
      <c r="B128" s="33" t="s">
        <v>394</v>
      </c>
      <c r="C128" s="65" t="s">
        <v>393</v>
      </c>
      <c r="D128" s="24" t="s">
        <v>392</v>
      </c>
      <c r="E128" s="35">
        <v>0.03</v>
      </c>
      <c r="F128" s="36">
        <v>1086.1099999999999</v>
      </c>
      <c r="G128" s="36">
        <v>289.43</v>
      </c>
      <c r="H128" s="36">
        <v>718.24</v>
      </c>
      <c r="I128" s="36">
        <v>53.69</v>
      </c>
      <c r="J128" s="102">
        <v>33</v>
      </c>
      <c r="K128" s="37">
        <v>9</v>
      </c>
      <c r="L128" s="37">
        <v>22</v>
      </c>
      <c r="M128" s="37">
        <v>2</v>
      </c>
      <c r="N128" s="37">
        <v>21.36</v>
      </c>
      <c r="O128" s="37">
        <v>0.64</v>
      </c>
      <c r="P128" s="37">
        <v>2.95</v>
      </c>
      <c r="Q128" s="37">
        <v>0.09</v>
      </c>
    </row>
    <row r="129" spans="1:17" ht="24">
      <c r="A129" s="22">
        <v>101</v>
      </c>
      <c r="B129" s="33" t="s">
        <v>391</v>
      </c>
      <c r="C129" s="65" t="s">
        <v>390</v>
      </c>
      <c r="D129" s="24" t="s">
        <v>295</v>
      </c>
      <c r="E129" s="38">
        <v>0.1</v>
      </c>
      <c r="F129" s="36">
        <v>2973.65</v>
      </c>
      <c r="G129" s="36">
        <v>2352.38</v>
      </c>
      <c r="H129" s="36">
        <v>4.13</v>
      </c>
      <c r="I129" s="37"/>
      <c r="J129" s="102">
        <v>297</v>
      </c>
      <c r="K129" s="37">
        <v>235</v>
      </c>
      <c r="L129" s="37"/>
      <c r="M129" s="37"/>
      <c r="N129" s="37">
        <v>190.94</v>
      </c>
      <c r="O129" s="37">
        <v>19.09</v>
      </c>
      <c r="P129" s="37"/>
      <c r="Q129" s="37"/>
    </row>
    <row r="130" spans="1:17">
      <c r="A130" s="22">
        <v>102</v>
      </c>
      <c r="B130" s="33" t="s">
        <v>389</v>
      </c>
      <c r="C130" s="65" t="s">
        <v>388</v>
      </c>
      <c r="D130" s="24" t="s">
        <v>213</v>
      </c>
      <c r="E130" s="38">
        <v>2.3E-2</v>
      </c>
      <c r="F130" s="36">
        <v>3073.16</v>
      </c>
      <c r="G130" s="36">
        <v>1654.98</v>
      </c>
      <c r="H130" s="36">
        <v>37.369999999999997</v>
      </c>
      <c r="I130" s="36">
        <v>3.91</v>
      </c>
      <c r="J130" s="102">
        <v>71</v>
      </c>
      <c r="K130" s="37">
        <v>38</v>
      </c>
      <c r="L130" s="37">
        <v>1</v>
      </c>
      <c r="M130" s="37"/>
      <c r="N130" s="37">
        <v>137.80000000000001</v>
      </c>
      <c r="O130" s="37">
        <v>3.17</v>
      </c>
      <c r="P130" s="37">
        <v>0.25</v>
      </c>
      <c r="Q130" s="37">
        <v>0.01</v>
      </c>
    </row>
    <row r="131" spans="1:17" ht="24">
      <c r="A131" s="22">
        <v>103</v>
      </c>
      <c r="B131" s="33" t="s">
        <v>387</v>
      </c>
      <c r="C131" s="65" t="s">
        <v>386</v>
      </c>
      <c r="D131" s="24" t="s">
        <v>210</v>
      </c>
      <c r="E131" s="35">
        <v>2.2999999999999998</v>
      </c>
      <c r="F131" s="36">
        <v>206.35</v>
      </c>
      <c r="G131" s="37"/>
      <c r="H131" s="37"/>
      <c r="I131" s="37"/>
      <c r="J131" s="102">
        <v>475</v>
      </c>
      <c r="K131" s="37"/>
      <c r="L131" s="37"/>
      <c r="M131" s="37"/>
      <c r="N131" s="37"/>
      <c r="O131" s="37"/>
      <c r="P131" s="37"/>
      <c r="Q131" s="37"/>
    </row>
    <row r="132" spans="1:17" ht="49.5" customHeight="1">
      <c r="A132" s="22">
        <v>104</v>
      </c>
      <c r="B132" s="33" t="s">
        <v>385</v>
      </c>
      <c r="C132" s="65" t="s">
        <v>384</v>
      </c>
      <c r="D132" s="24" t="s">
        <v>383</v>
      </c>
      <c r="E132" s="35">
        <v>0.03</v>
      </c>
      <c r="F132" s="36">
        <v>2273.0700000000002</v>
      </c>
      <c r="G132" s="36">
        <v>1600.37</v>
      </c>
      <c r="H132" s="36">
        <v>10.58</v>
      </c>
      <c r="I132" s="36">
        <v>1.56</v>
      </c>
      <c r="J132" s="102">
        <v>68</v>
      </c>
      <c r="K132" s="37">
        <v>48</v>
      </c>
      <c r="L132" s="37"/>
      <c r="M132" s="37"/>
      <c r="N132" s="37">
        <v>129.9</v>
      </c>
      <c r="O132" s="37">
        <v>3.9</v>
      </c>
      <c r="P132" s="37">
        <v>0.1</v>
      </c>
      <c r="Q132" s="37"/>
    </row>
    <row r="133" spans="1:17" ht="39.75" customHeight="1">
      <c r="A133" s="22">
        <v>105</v>
      </c>
      <c r="B133" s="33" t="s">
        <v>382</v>
      </c>
      <c r="C133" s="65" t="s">
        <v>381</v>
      </c>
      <c r="D133" s="24" t="s">
        <v>380</v>
      </c>
      <c r="E133" s="38">
        <v>1.7000000000000001E-2</v>
      </c>
      <c r="F133" s="36">
        <v>8142.82</v>
      </c>
      <c r="G133" s="36">
        <v>5969.86</v>
      </c>
      <c r="H133" s="36">
        <v>42.41</v>
      </c>
      <c r="I133" s="36">
        <v>23.08</v>
      </c>
      <c r="J133" s="102">
        <v>138</v>
      </c>
      <c r="K133" s="37">
        <v>101</v>
      </c>
      <c r="L133" s="37">
        <v>1</v>
      </c>
      <c r="M133" s="37"/>
      <c r="N133" s="37">
        <v>415.15</v>
      </c>
      <c r="O133" s="37">
        <v>7.06</v>
      </c>
      <c r="P133" s="37">
        <v>1.65</v>
      </c>
      <c r="Q133" s="37">
        <v>0.03</v>
      </c>
    </row>
    <row r="134" spans="1:17" ht="26.25" customHeight="1">
      <c r="A134" s="22">
        <v>106</v>
      </c>
      <c r="B134" s="33" t="s">
        <v>49</v>
      </c>
      <c r="C134" s="65" t="s">
        <v>379</v>
      </c>
      <c r="D134" s="24" t="s">
        <v>210</v>
      </c>
      <c r="E134" s="35">
        <v>1.7</v>
      </c>
      <c r="F134" s="36">
        <v>222.75</v>
      </c>
      <c r="G134" s="37"/>
      <c r="H134" s="37"/>
      <c r="I134" s="37"/>
      <c r="J134" s="102">
        <v>379</v>
      </c>
      <c r="K134" s="37"/>
      <c r="L134" s="37"/>
      <c r="M134" s="37"/>
      <c r="N134" s="37"/>
      <c r="O134" s="37"/>
      <c r="P134" s="37"/>
      <c r="Q134" s="37"/>
    </row>
    <row r="135" spans="1:17">
      <c r="A135" s="178" t="s">
        <v>140</v>
      </c>
      <c r="B135" s="172"/>
      <c r="C135" s="172"/>
      <c r="D135" s="172"/>
      <c r="E135" s="172"/>
      <c r="F135" s="172"/>
      <c r="G135" s="172"/>
      <c r="H135" s="172"/>
      <c r="I135" s="172"/>
      <c r="J135" s="103">
        <v>227495</v>
      </c>
      <c r="K135" s="36">
        <v>27585</v>
      </c>
      <c r="L135" s="36">
        <v>2356</v>
      </c>
      <c r="M135" s="36">
        <v>235</v>
      </c>
      <c r="N135" s="37"/>
      <c r="O135" s="36">
        <v>2148.38</v>
      </c>
      <c r="P135" s="37"/>
      <c r="Q135" s="36">
        <v>15.34</v>
      </c>
    </row>
    <row r="136" spans="1:17">
      <c r="A136" s="178" t="s">
        <v>141</v>
      </c>
      <c r="B136" s="172"/>
      <c r="C136" s="172"/>
      <c r="D136" s="172"/>
      <c r="E136" s="172"/>
      <c r="F136" s="172"/>
      <c r="G136" s="172"/>
      <c r="H136" s="172"/>
      <c r="I136" s="172"/>
      <c r="J136" s="103">
        <v>235706</v>
      </c>
      <c r="K136" s="36">
        <v>35310</v>
      </c>
      <c r="L136" s="36">
        <v>2842</v>
      </c>
      <c r="M136" s="36">
        <v>301</v>
      </c>
      <c r="N136" s="37"/>
      <c r="O136" s="36">
        <v>2625.31</v>
      </c>
      <c r="P136" s="37"/>
      <c r="Q136" s="36">
        <v>19.07</v>
      </c>
    </row>
    <row r="137" spans="1:17">
      <c r="A137" s="178" t="s">
        <v>142</v>
      </c>
      <c r="B137" s="172"/>
      <c r="C137" s="172"/>
      <c r="D137" s="172"/>
      <c r="E137" s="172"/>
      <c r="F137" s="172"/>
      <c r="G137" s="172"/>
      <c r="H137" s="172"/>
      <c r="I137" s="172"/>
      <c r="J137" s="102"/>
      <c r="K137" s="37"/>
      <c r="L137" s="37"/>
      <c r="M137" s="37"/>
      <c r="N137" s="37"/>
      <c r="O137" s="37"/>
      <c r="P137" s="37"/>
      <c r="Q137" s="37"/>
    </row>
    <row r="138" spans="1:17" ht="26.1" customHeight="1">
      <c r="A138" s="178" t="s">
        <v>378</v>
      </c>
      <c r="B138" s="172"/>
      <c r="C138" s="172"/>
      <c r="D138" s="172"/>
      <c r="E138" s="172"/>
      <c r="F138" s="172"/>
      <c r="G138" s="172"/>
      <c r="H138" s="172"/>
      <c r="I138" s="172"/>
      <c r="J138" s="103">
        <v>1195</v>
      </c>
      <c r="K138" s="36">
        <v>1186</v>
      </c>
      <c r="L138" s="36">
        <v>10</v>
      </c>
      <c r="M138" s="36">
        <v>10</v>
      </c>
      <c r="N138" s="37"/>
      <c r="O138" s="37"/>
      <c r="P138" s="37"/>
      <c r="Q138" s="37"/>
    </row>
    <row r="139" spans="1:17" ht="39" customHeight="1">
      <c r="A139" s="178" t="s">
        <v>377</v>
      </c>
      <c r="B139" s="172"/>
      <c r="C139" s="172"/>
      <c r="D139" s="172"/>
      <c r="E139" s="172"/>
      <c r="F139" s="172"/>
      <c r="G139" s="172"/>
      <c r="H139" s="172"/>
      <c r="I139" s="172"/>
      <c r="J139" s="103">
        <v>2746</v>
      </c>
      <c r="K139" s="36">
        <v>2514</v>
      </c>
      <c r="L139" s="36">
        <v>232</v>
      </c>
      <c r="M139" s="36">
        <v>28</v>
      </c>
      <c r="N139" s="37"/>
      <c r="O139" s="36">
        <v>183.31800000000001</v>
      </c>
      <c r="P139" s="37"/>
      <c r="Q139" s="36">
        <v>1.8075000000000001</v>
      </c>
    </row>
    <row r="140" spans="1:17" ht="26.1" customHeight="1">
      <c r="A140" s="178" t="s">
        <v>376</v>
      </c>
      <c r="B140" s="172"/>
      <c r="C140" s="172"/>
      <c r="D140" s="172"/>
      <c r="E140" s="172"/>
      <c r="F140" s="172"/>
      <c r="G140" s="172"/>
      <c r="H140" s="172"/>
      <c r="I140" s="172"/>
      <c r="J140" s="103">
        <v>4270</v>
      </c>
      <c r="K140" s="36">
        <v>4023</v>
      </c>
      <c r="L140" s="36">
        <v>246</v>
      </c>
      <c r="M140" s="36">
        <v>30</v>
      </c>
      <c r="N140" s="37"/>
      <c r="O140" s="36">
        <v>293.62599999999998</v>
      </c>
      <c r="P140" s="37"/>
      <c r="Q140" s="36">
        <v>1.9139999999999999</v>
      </c>
    </row>
    <row r="141" spans="1:17">
      <c r="A141" s="178" t="s">
        <v>148</v>
      </c>
      <c r="B141" s="172"/>
      <c r="C141" s="172"/>
      <c r="D141" s="172"/>
      <c r="E141" s="172"/>
      <c r="F141" s="172"/>
      <c r="G141" s="172"/>
      <c r="H141" s="172"/>
      <c r="I141" s="172"/>
      <c r="J141" s="103">
        <v>36131</v>
      </c>
      <c r="K141" s="37"/>
      <c r="L141" s="37"/>
      <c r="M141" s="37"/>
      <c r="N141" s="37"/>
      <c r="O141" s="37"/>
      <c r="P141" s="37"/>
      <c r="Q141" s="37"/>
    </row>
    <row r="142" spans="1:17">
      <c r="A142" s="178" t="s">
        <v>142</v>
      </c>
      <c r="B142" s="172"/>
      <c r="C142" s="172"/>
      <c r="D142" s="172"/>
      <c r="E142" s="172"/>
      <c r="F142" s="172"/>
      <c r="G142" s="172"/>
      <c r="H142" s="172"/>
      <c r="I142" s="172"/>
      <c r="J142" s="102"/>
      <c r="K142" s="37"/>
      <c r="L142" s="37"/>
      <c r="M142" s="37"/>
      <c r="N142" s="37"/>
      <c r="O142" s="37"/>
      <c r="P142" s="37"/>
      <c r="Q142" s="37"/>
    </row>
    <row r="143" spans="1:17">
      <c r="A143" s="178" t="s">
        <v>375</v>
      </c>
      <c r="B143" s="172"/>
      <c r="C143" s="172"/>
      <c r="D143" s="172"/>
      <c r="E143" s="172"/>
      <c r="F143" s="172"/>
      <c r="G143" s="172"/>
      <c r="H143" s="172"/>
      <c r="I143" s="172"/>
      <c r="J143" s="103">
        <v>86</v>
      </c>
      <c r="K143" s="37"/>
      <c r="L143" s="37"/>
      <c r="M143" s="37"/>
      <c r="N143" s="37"/>
      <c r="O143" s="37"/>
      <c r="P143" s="37"/>
      <c r="Q143" s="37"/>
    </row>
    <row r="144" spans="1:17">
      <c r="A144" s="178" t="s">
        <v>374</v>
      </c>
      <c r="B144" s="172"/>
      <c r="C144" s="172"/>
      <c r="D144" s="172"/>
      <c r="E144" s="172"/>
      <c r="F144" s="172"/>
      <c r="G144" s="172"/>
      <c r="H144" s="172"/>
      <c r="I144" s="172"/>
      <c r="J144" s="103">
        <v>191</v>
      </c>
      <c r="K144" s="37"/>
      <c r="L144" s="37"/>
      <c r="M144" s="37"/>
      <c r="N144" s="37"/>
      <c r="O144" s="37"/>
      <c r="P144" s="37"/>
      <c r="Q144" s="37"/>
    </row>
    <row r="145" spans="1:17">
      <c r="A145" s="178" t="s">
        <v>373</v>
      </c>
      <c r="B145" s="172"/>
      <c r="C145" s="172"/>
      <c r="D145" s="172"/>
      <c r="E145" s="172"/>
      <c r="F145" s="172"/>
      <c r="G145" s="172"/>
      <c r="H145" s="172"/>
      <c r="I145" s="172"/>
      <c r="J145" s="103">
        <v>7379</v>
      </c>
      <c r="K145" s="37"/>
      <c r="L145" s="37"/>
      <c r="M145" s="37"/>
      <c r="N145" s="37"/>
      <c r="O145" s="37"/>
      <c r="P145" s="37"/>
      <c r="Q145" s="37"/>
    </row>
    <row r="146" spans="1:17">
      <c r="A146" s="178" t="s">
        <v>372</v>
      </c>
      <c r="B146" s="172"/>
      <c r="C146" s="172"/>
      <c r="D146" s="172"/>
      <c r="E146" s="172"/>
      <c r="F146" s="172"/>
      <c r="G146" s="172"/>
      <c r="H146" s="172"/>
      <c r="I146" s="172"/>
      <c r="J146" s="103">
        <v>176</v>
      </c>
      <c r="K146" s="37"/>
      <c r="L146" s="37"/>
      <c r="M146" s="37"/>
      <c r="N146" s="37"/>
      <c r="O146" s="37"/>
      <c r="P146" s="37"/>
      <c r="Q146" s="37"/>
    </row>
    <row r="147" spans="1:17">
      <c r="A147" s="178" t="s">
        <v>371</v>
      </c>
      <c r="B147" s="172"/>
      <c r="C147" s="172"/>
      <c r="D147" s="172"/>
      <c r="E147" s="172"/>
      <c r="F147" s="172"/>
      <c r="G147" s="172"/>
      <c r="H147" s="172"/>
      <c r="I147" s="172"/>
      <c r="J147" s="103">
        <v>23</v>
      </c>
      <c r="K147" s="37"/>
      <c r="L147" s="37"/>
      <c r="M147" s="37"/>
      <c r="N147" s="37"/>
      <c r="O147" s="37"/>
      <c r="P147" s="37"/>
      <c r="Q147" s="37"/>
    </row>
    <row r="148" spans="1:17">
      <c r="A148" s="178" t="s">
        <v>370</v>
      </c>
      <c r="B148" s="172"/>
      <c r="C148" s="172"/>
      <c r="D148" s="172"/>
      <c r="E148" s="172"/>
      <c r="F148" s="172"/>
      <c r="G148" s="172"/>
      <c r="H148" s="172"/>
      <c r="I148" s="172"/>
      <c r="J148" s="103">
        <v>60</v>
      </c>
      <c r="K148" s="37"/>
      <c r="L148" s="37"/>
      <c r="M148" s="37"/>
      <c r="N148" s="37"/>
      <c r="O148" s="37"/>
      <c r="P148" s="37"/>
      <c r="Q148" s="37"/>
    </row>
    <row r="149" spans="1:17">
      <c r="A149" s="178" t="s">
        <v>369</v>
      </c>
      <c r="B149" s="172"/>
      <c r="C149" s="172"/>
      <c r="D149" s="172"/>
      <c r="E149" s="172"/>
      <c r="F149" s="172"/>
      <c r="G149" s="172"/>
      <c r="H149" s="172"/>
      <c r="I149" s="172"/>
      <c r="J149" s="103">
        <v>85</v>
      </c>
      <c r="K149" s="37"/>
      <c r="L149" s="37"/>
      <c r="M149" s="37"/>
      <c r="N149" s="37"/>
      <c r="O149" s="37"/>
      <c r="P149" s="37"/>
      <c r="Q149" s="37"/>
    </row>
    <row r="150" spans="1:17" ht="12.95" customHeight="1">
      <c r="A150" s="178" t="s">
        <v>368</v>
      </c>
      <c r="B150" s="172"/>
      <c r="C150" s="172"/>
      <c r="D150" s="172"/>
      <c r="E150" s="172"/>
      <c r="F150" s="172"/>
      <c r="G150" s="172"/>
      <c r="H150" s="172"/>
      <c r="I150" s="172"/>
      <c r="J150" s="103">
        <v>17620</v>
      </c>
      <c r="K150" s="37"/>
      <c r="L150" s="37"/>
      <c r="M150" s="37"/>
      <c r="N150" s="37"/>
      <c r="O150" s="37"/>
      <c r="P150" s="37"/>
      <c r="Q150" s="37"/>
    </row>
    <row r="151" spans="1:17">
      <c r="A151" s="178" t="s">
        <v>367</v>
      </c>
      <c r="B151" s="172"/>
      <c r="C151" s="172"/>
      <c r="D151" s="172"/>
      <c r="E151" s="172"/>
      <c r="F151" s="172"/>
      <c r="G151" s="172"/>
      <c r="H151" s="172"/>
      <c r="I151" s="172"/>
      <c r="J151" s="103">
        <v>1360</v>
      </c>
      <c r="K151" s="37"/>
      <c r="L151" s="37"/>
      <c r="M151" s="37"/>
      <c r="N151" s="37"/>
      <c r="O151" s="37"/>
      <c r="P151" s="37"/>
      <c r="Q151" s="37"/>
    </row>
    <row r="152" spans="1:17">
      <c r="A152" s="178" t="s">
        <v>366</v>
      </c>
      <c r="B152" s="172"/>
      <c r="C152" s="172"/>
      <c r="D152" s="172"/>
      <c r="E152" s="172"/>
      <c r="F152" s="172"/>
      <c r="G152" s="172"/>
      <c r="H152" s="172"/>
      <c r="I152" s="172"/>
      <c r="J152" s="103">
        <v>2913</v>
      </c>
      <c r="K152" s="37"/>
      <c r="L152" s="37"/>
      <c r="M152" s="37"/>
      <c r="N152" s="37"/>
      <c r="O152" s="37"/>
      <c r="P152" s="37"/>
      <c r="Q152" s="37"/>
    </row>
    <row r="153" spans="1:17">
      <c r="A153" s="178" t="s">
        <v>365</v>
      </c>
      <c r="B153" s="172"/>
      <c r="C153" s="172"/>
      <c r="D153" s="172"/>
      <c r="E153" s="172"/>
      <c r="F153" s="172"/>
      <c r="G153" s="172"/>
      <c r="H153" s="172"/>
      <c r="I153" s="172"/>
      <c r="J153" s="103">
        <v>1374</v>
      </c>
      <c r="K153" s="37"/>
      <c r="L153" s="37"/>
      <c r="M153" s="37"/>
      <c r="N153" s="37"/>
      <c r="O153" s="37"/>
      <c r="P153" s="37"/>
      <c r="Q153" s="37"/>
    </row>
    <row r="154" spans="1:17">
      <c r="A154" s="178" t="s">
        <v>364</v>
      </c>
      <c r="B154" s="172"/>
      <c r="C154" s="172"/>
      <c r="D154" s="172"/>
      <c r="E154" s="172"/>
      <c r="F154" s="172"/>
      <c r="G154" s="172"/>
      <c r="H154" s="172"/>
      <c r="I154" s="172"/>
      <c r="J154" s="103">
        <v>4492</v>
      </c>
      <c r="K154" s="37"/>
      <c r="L154" s="37"/>
      <c r="M154" s="37"/>
      <c r="N154" s="37"/>
      <c r="O154" s="37"/>
      <c r="P154" s="37"/>
      <c r="Q154" s="37"/>
    </row>
    <row r="155" spans="1:17">
      <c r="A155" s="178" t="s">
        <v>363</v>
      </c>
      <c r="B155" s="172"/>
      <c r="C155" s="172"/>
      <c r="D155" s="172"/>
      <c r="E155" s="172"/>
      <c r="F155" s="172"/>
      <c r="G155" s="172"/>
      <c r="H155" s="172"/>
      <c r="I155" s="172"/>
      <c r="J155" s="103">
        <v>73</v>
      </c>
      <c r="K155" s="37"/>
      <c r="L155" s="37"/>
      <c r="M155" s="37"/>
      <c r="N155" s="37"/>
      <c r="O155" s="37"/>
      <c r="P155" s="37"/>
      <c r="Q155" s="37"/>
    </row>
    <row r="156" spans="1:17">
      <c r="A156" s="178" t="s">
        <v>362</v>
      </c>
      <c r="B156" s="172"/>
      <c r="C156" s="172"/>
      <c r="D156" s="172"/>
      <c r="E156" s="172"/>
      <c r="F156" s="172"/>
      <c r="G156" s="172"/>
      <c r="H156" s="172"/>
      <c r="I156" s="172"/>
      <c r="J156" s="103">
        <v>299</v>
      </c>
      <c r="K156" s="37"/>
      <c r="L156" s="37"/>
      <c r="M156" s="37"/>
      <c r="N156" s="37"/>
      <c r="O156" s="37"/>
      <c r="P156" s="37"/>
      <c r="Q156" s="37"/>
    </row>
    <row r="157" spans="1:17">
      <c r="A157" s="178" t="s">
        <v>153</v>
      </c>
      <c r="B157" s="172"/>
      <c r="C157" s="172"/>
      <c r="D157" s="172"/>
      <c r="E157" s="172"/>
      <c r="F157" s="172"/>
      <c r="G157" s="172"/>
      <c r="H157" s="172"/>
      <c r="I157" s="172"/>
      <c r="J157" s="103">
        <v>20682</v>
      </c>
      <c r="K157" s="37"/>
      <c r="L157" s="37"/>
      <c r="M157" s="37"/>
      <c r="N157" s="37"/>
      <c r="O157" s="37"/>
      <c r="P157" s="37"/>
      <c r="Q157" s="37"/>
    </row>
    <row r="158" spans="1:17">
      <c r="A158" s="178" t="s">
        <v>142</v>
      </c>
      <c r="B158" s="172"/>
      <c r="C158" s="172"/>
      <c r="D158" s="172"/>
      <c r="E158" s="172"/>
      <c r="F158" s="172"/>
      <c r="G158" s="172"/>
      <c r="H158" s="172"/>
      <c r="I158" s="172"/>
      <c r="J158" s="102"/>
      <c r="K158" s="37"/>
      <c r="L158" s="37"/>
      <c r="M158" s="37"/>
      <c r="N158" s="37"/>
      <c r="O158" s="37"/>
      <c r="P158" s="37"/>
      <c r="Q158" s="37"/>
    </row>
    <row r="159" spans="1:17">
      <c r="A159" s="178" t="s">
        <v>361</v>
      </c>
      <c r="B159" s="172"/>
      <c r="C159" s="172"/>
      <c r="D159" s="172"/>
      <c r="E159" s="172"/>
      <c r="F159" s="172"/>
      <c r="G159" s="172"/>
      <c r="H159" s="172"/>
      <c r="I159" s="172"/>
      <c r="J159" s="103">
        <v>4752</v>
      </c>
      <c r="K159" s="37"/>
      <c r="L159" s="37"/>
      <c r="M159" s="37"/>
      <c r="N159" s="37"/>
      <c r="O159" s="37"/>
      <c r="P159" s="37"/>
      <c r="Q159" s="37"/>
    </row>
    <row r="160" spans="1:17" ht="12.95" customHeight="1">
      <c r="A160" s="178" t="s">
        <v>360</v>
      </c>
      <c r="B160" s="172"/>
      <c r="C160" s="172"/>
      <c r="D160" s="172"/>
      <c r="E160" s="172"/>
      <c r="F160" s="172"/>
      <c r="G160" s="172"/>
      <c r="H160" s="172"/>
      <c r="I160" s="172"/>
      <c r="J160" s="103">
        <v>9230</v>
      </c>
      <c r="K160" s="37"/>
      <c r="L160" s="37"/>
      <c r="M160" s="37"/>
      <c r="N160" s="37"/>
      <c r="O160" s="37"/>
      <c r="P160" s="37"/>
      <c r="Q160" s="37"/>
    </row>
    <row r="161" spans="1:17">
      <c r="A161" s="178" t="s">
        <v>359</v>
      </c>
      <c r="B161" s="172"/>
      <c r="C161" s="172"/>
      <c r="D161" s="172"/>
      <c r="E161" s="172"/>
      <c r="F161" s="172"/>
      <c r="G161" s="172"/>
      <c r="H161" s="172"/>
      <c r="I161" s="172"/>
      <c r="J161" s="103">
        <v>32</v>
      </c>
      <c r="K161" s="37"/>
      <c r="L161" s="37"/>
      <c r="M161" s="37"/>
      <c r="N161" s="37"/>
      <c r="O161" s="37"/>
      <c r="P161" s="37"/>
      <c r="Q161" s="37"/>
    </row>
    <row r="162" spans="1:17">
      <c r="A162" s="178" t="s">
        <v>358</v>
      </c>
      <c r="B162" s="172"/>
      <c r="C162" s="172"/>
      <c r="D162" s="172"/>
      <c r="E162" s="172"/>
      <c r="F162" s="172"/>
      <c r="G162" s="172"/>
      <c r="H162" s="172"/>
      <c r="I162" s="172"/>
      <c r="J162" s="103">
        <v>1709</v>
      </c>
      <c r="K162" s="37"/>
      <c r="L162" s="37"/>
      <c r="M162" s="37"/>
      <c r="N162" s="37"/>
      <c r="O162" s="37"/>
      <c r="P162" s="37"/>
      <c r="Q162" s="37"/>
    </row>
    <row r="163" spans="1:17">
      <c r="A163" s="178" t="s">
        <v>357</v>
      </c>
      <c r="B163" s="172"/>
      <c r="C163" s="172"/>
      <c r="D163" s="172"/>
      <c r="E163" s="172"/>
      <c r="F163" s="172"/>
      <c r="G163" s="172"/>
      <c r="H163" s="172"/>
      <c r="I163" s="172"/>
      <c r="J163" s="103">
        <v>116</v>
      </c>
      <c r="K163" s="37"/>
      <c r="L163" s="37"/>
      <c r="M163" s="37"/>
      <c r="N163" s="37"/>
      <c r="O163" s="37"/>
      <c r="P163" s="37"/>
      <c r="Q163" s="37"/>
    </row>
    <row r="164" spans="1:17">
      <c r="A164" s="178" t="s">
        <v>356</v>
      </c>
      <c r="B164" s="172"/>
      <c r="C164" s="172"/>
      <c r="D164" s="172"/>
      <c r="E164" s="172"/>
      <c r="F164" s="172"/>
      <c r="G164" s="172"/>
      <c r="H164" s="172"/>
      <c r="I164" s="172"/>
      <c r="J164" s="103">
        <v>906</v>
      </c>
      <c r="K164" s="37"/>
      <c r="L164" s="37"/>
      <c r="M164" s="37"/>
      <c r="N164" s="37"/>
      <c r="O164" s="37"/>
      <c r="P164" s="37"/>
      <c r="Q164" s="37"/>
    </row>
    <row r="165" spans="1:17">
      <c r="A165" s="178" t="s">
        <v>355</v>
      </c>
      <c r="B165" s="172"/>
      <c r="C165" s="172"/>
      <c r="D165" s="172"/>
      <c r="E165" s="172"/>
      <c r="F165" s="172"/>
      <c r="G165" s="172"/>
      <c r="H165" s="172"/>
      <c r="I165" s="172"/>
      <c r="J165" s="103">
        <v>2739</v>
      </c>
      <c r="K165" s="37"/>
      <c r="L165" s="37"/>
      <c r="M165" s="37"/>
      <c r="N165" s="37"/>
      <c r="O165" s="37"/>
      <c r="P165" s="37"/>
      <c r="Q165" s="37"/>
    </row>
    <row r="166" spans="1:17">
      <c r="A166" s="178" t="s">
        <v>354</v>
      </c>
      <c r="B166" s="172"/>
      <c r="C166" s="172"/>
      <c r="D166" s="172"/>
      <c r="E166" s="172"/>
      <c r="F166" s="172"/>
      <c r="G166" s="172"/>
      <c r="H166" s="172"/>
      <c r="I166" s="172"/>
      <c r="J166" s="103">
        <v>901</v>
      </c>
      <c r="K166" s="37"/>
      <c r="L166" s="37"/>
      <c r="M166" s="37"/>
      <c r="N166" s="37"/>
      <c r="O166" s="37"/>
      <c r="P166" s="37"/>
      <c r="Q166" s="37"/>
    </row>
    <row r="167" spans="1:17">
      <c r="A167" s="178" t="s">
        <v>353</v>
      </c>
      <c r="B167" s="172"/>
      <c r="C167" s="172"/>
      <c r="D167" s="172"/>
      <c r="E167" s="172"/>
      <c r="F167" s="172"/>
      <c r="G167" s="172"/>
      <c r="H167" s="172"/>
      <c r="I167" s="172"/>
      <c r="J167" s="103">
        <v>47</v>
      </c>
      <c r="K167" s="37"/>
      <c r="L167" s="37"/>
      <c r="M167" s="37"/>
      <c r="N167" s="37"/>
      <c r="O167" s="37"/>
      <c r="P167" s="37"/>
      <c r="Q167" s="37"/>
    </row>
    <row r="168" spans="1:17">
      <c r="A168" s="178" t="s">
        <v>352</v>
      </c>
      <c r="B168" s="172"/>
      <c r="C168" s="172"/>
      <c r="D168" s="172"/>
      <c r="E168" s="172"/>
      <c r="F168" s="172"/>
      <c r="G168" s="172"/>
      <c r="H168" s="172"/>
      <c r="I168" s="172"/>
      <c r="J168" s="103">
        <v>57</v>
      </c>
      <c r="K168" s="37"/>
      <c r="L168" s="37"/>
      <c r="M168" s="37"/>
      <c r="N168" s="37"/>
      <c r="O168" s="37"/>
      <c r="P168" s="37"/>
      <c r="Q168" s="37"/>
    </row>
    <row r="169" spans="1:17">
      <c r="A169" s="178" t="s">
        <v>351</v>
      </c>
      <c r="B169" s="172"/>
      <c r="C169" s="172"/>
      <c r="D169" s="172"/>
      <c r="E169" s="172"/>
      <c r="F169" s="172"/>
      <c r="G169" s="172"/>
      <c r="H169" s="172"/>
      <c r="I169" s="172"/>
      <c r="J169" s="103">
        <v>193</v>
      </c>
      <c r="K169" s="37"/>
      <c r="L169" s="37"/>
      <c r="M169" s="37"/>
      <c r="N169" s="37"/>
      <c r="O169" s="37"/>
      <c r="P169" s="37"/>
      <c r="Q169" s="37"/>
    </row>
    <row r="170" spans="1:17">
      <c r="A170" s="179" t="s">
        <v>157</v>
      </c>
      <c r="B170" s="172"/>
      <c r="C170" s="172"/>
      <c r="D170" s="172"/>
      <c r="E170" s="172"/>
      <c r="F170" s="172"/>
      <c r="G170" s="172"/>
      <c r="H170" s="172"/>
      <c r="I170" s="172"/>
      <c r="J170" s="102"/>
      <c r="K170" s="37"/>
      <c r="L170" s="37"/>
      <c r="M170" s="37"/>
      <c r="N170" s="37"/>
      <c r="O170" s="37"/>
      <c r="P170" s="37"/>
      <c r="Q170" s="37"/>
    </row>
    <row r="171" spans="1:17">
      <c r="A171" s="178" t="s">
        <v>350</v>
      </c>
      <c r="B171" s="172"/>
      <c r="C171" s="172"/>
      <c r="D171" s="172"/>
      <c r="E171" s="172"/>
      <c r="F171" s="172"/>
      <c r="G171" s="172"/>
      <c r="H171" s="172"/>
      <c r="I171" s="172"/>
      <c r="J171" s="103">
        <v>256</v>
      </c>
      <c r="K171" s="37"/>
      <c r="L171" s="37"/>
      <c r="M171" s="37"/>
      <c r="N171" s="37"/>
      <c r="O171" s="36">
        <v>4.33</v>
      </c>
      <c r="P171" s="37"/>
      <c r="Q171" s="36">
        <v>0.36</v>
      </c>
    </row>
    <row r="172" spans="1:17" ht="12.95" customHeight="1">
      <c r="A172" s="178" t="s">
        <v>349</v>
      </c>
      <c r="B172" s="172"/>
      <c r="C172" s="172"/>
      <c r="D172" s="172"/>
      <c r="E172" s="172"/>
      <c r="F172" s="172"/>
      <c r="G172" s="172"/>
      <c r="H172" s="172"/>
      <c r="I172" s="172"/>
      <c r="J172" s="103">
        <v>3607</v>
      </c>
      <c r="K172" s="37"/>
      <c r="L172" s="37"/>
      <c r="M172" s="37"/>
      <c r="N172" s="37"/>
      <c r="O172" s="36">
        <v>97.43</v>
      </c>
      <c r="P172" s="37"/>
      <c r="Q172" s="36">
        <v>4.96</v>
      </c>
    </row>
    <row r="173" spans="1:17">
      <c r="A173" s="178" t="s">
        <v>200</v>
      </c>
      <c r="B173" s="172"/>
      <c r="C173" s="172"/>
      <c r="D173" s="172"/>
      <c r="E173" s="172"/>
      <c r="F173" s="172"/>
      <c r="G173" s="172"/>
      <c r="H173" s="172"/>
      <c r="I173" s="172"/>
      <c r="J173" s="103">
        <v>129227</v>
      </c>
      <c r="K173" s="37"/>
      <c r="L173" s="37"/>
      <c r="M173" s="37"/>
      <c r="N173" s="37"/>
      <c r="O173" s="36">
        <v>1196.3699999999999</v>
      </c>
      <c r="P173" s="37"/>
      <c r="Q173" s="36">
        <v>3.77</v>
      </c>
    </row>
    <row r="174" spans="1:17">
      <c r="A174" s="178" t="s">
        <v>348</v>
      </c>
      <c r="B174" s="172"/>
      <c r="C174" s="172"/>
      <c r="D174" s="172"/>
      <c r="E174" s="172"/>
      <c r="F174" s="172"/>
      <c r="G174" s="172"/>
      <c r="H174" s="172"/>
      <c r="I174" s="172"/>
      <c r="J174" s="103">
        <v>429</v>
      </c>
      <c r="K174" s="37"/>
      <c r="L174" s="37"/>
      <c r="M174" s="37"/>
      <c r="N174" s="37"/>
      <c r="O174" s="36">
        <v>13.21</v>
      </c>
      <c r="P174" s="37"/>
      <c r="Q174" s="36">
        <v>0.27</v>
      </c>
    </row>
    <row r="175" spans="1:17">
      <c r="A175" s="178" t="s">
        <v>347</v>
      </c>
      <c r="B175" s="172"/>
      <c r="C175" s="172"/>
      <c r="D175" s="172"/>
      <c r="E175" s="172"/>
      <c r="F175" s="172"/>
      <c r="G175" s="172"/>
      <c r="H175" s="172"/>
      <c r="I175" s="172"/>
      <c r="J175" s="103">
        <v>764</v>
      </c>
      <c r="K175" s="37"/>
      <c r="L175" s="37"/>
      <c r="M175" s="37"/>
      <c r="N175" s="37"/>
      <c r="O175" s="36">
        <v>8.59</v>
      </c>
      <c r="P175" s="37"/>
      <c r="Q175" s="36">
        <v>0.13</v>
      </c>
    </row>
    <row r="176" spans="1:17">
      <c r="A176" s="178" t="s">
        <v>346</v>
      </c>
      <c r="B176" s="172"/>
      <c r="C176" s="172"/>
      <c r="D176" s="172"/>
      <c r="E176" s="172"/>
      <c r="F176" s="172"/>
      <c r="G176" s="172"/>
      <c r="H176" s="172"/>
      <c r="I176" s="172"/>
      <c r="J176" s="103">
        <v>140</v>
      </c>
      <c r="K176" s="37"/>
      <c r="L176" s="37"/>
      <c r="M176" s="37"/>
      <c r="N176" s="37"/>
      <c r="O176" s="37"/>
      <c r="P176" s="37"/>
      <c r="Q176" s="37"/>
    </row>
    <row r="177" spans="1:17">
      <c r="A177" s="178" t="s">
        <v>345</v>
      </c>
      <c r="B177" s="172"/>
      <c r="C177" s="172"/>
      <c r="D177" s="172"/>
      <c r="E177" s="172"/>
      <c r="F177" s="172"/>
      <c r="G177" s="172"/>
      <c r="H177" s="172"/>
      <c r="I177" s="172"/>
      <c r="J177" s="103">
        <v>998</v>
      </c>
      <c r="K177" s="37"/>
      <c r="L177" s="37"/>
      <c r="M177" s="37"/>
      <c r="N177" s="37"/>
      <c r="O177" s="37"/>
      <c r="P177" s="37"/>
      <c r="Q177" s="37"/>
    </row>
    <row r="178" spans="1:17">
      <c r="A178" s="178" t="s">
        <v>344</v>
      </c>
      <c r="B178" s="172"/>
      <c r="C178" s="172"/>
      <c r="D178" s="172"/>
      <c r="E178" s="172"/>
      <c r="F178" s="172"/>
      <c r="G178" s="172"/>
      <c r="H178" s="172"/>
      <c r="I178" s="172"/>
      <c r="J178" s="103">
        <v>264</v>
      </c>
      <c r="K178" s="37"/>
      <c r="L178" s="37"/>
      <c r="M178" s="37"/>
      <c r="N178" s="37"/>
      <c r="O178" s="36">
        <v>2.0099999999999998</v>
      </c>
      <c r="P178" s="37"/>
      <c r="Q178" s="36">
        <v>0.12</v>
      </c>
    </row>
    <row r="179" spans="1:17">
      <c r="A179" s="178" t="s">
        <v>343</v>
      </c>
      <c r="B179" s="172"/>
      <c r="C179" s="172"/>
      <c r="D179" s="172"/>
      <c r="E179" s="172"/>
      <c r="F179" s="172"/>
      <c r="G179" s="172"/>
      <c r="H179" s="172"/>
      <c r="I179" s="172"/>
      <c r="J179" s="103">
        <v>26834</v>
      </c>
      <c r="K179" s="37"/>
      <c r="L179" s="37"/>
      <c r="M179" s="37"/>
      <c r="N179" s="37"/>
      <c r="O179" s="36">
        <v>184.37</v>
      </c>
      <c r="P179" s="37"/>
      <c r="Q179" s="36">
        <v>0.79</v>
      </c>
    </row>
    <row r="180" spans="1:17" ht="12.95" customHeight="1">
      <c r="A180" s="178" t="s">
        <v>202</v>
      </c>
      <c r="B180" s="172"/>
      <c r="C180" s="172"/>
      <c r="D180" s="172"/>
      <c r="E180" s="172"/>
      <c r="F180" s="172"/>
      <c r="G180" s="172"/>
      <c r="H180" s="172"/>
      <c r="I180" s="172"/>
      <c r="J180" s="103">
        <v>196</v>
      </c>
      <c r="K180" s="37"/>
      <c r="L180" s="37"/>
      <c r="M180" s="37"/>
      <c r="N180" s="37"/>
      <c r="O180" s="36">
        <v>4.38</v>
      </c>
      <c r="P180" s="37"/>
      <c r="Q180" s="37"/>
    </row>
    <row r="181" spans="1:17">
      <c r="A181" s="178" t="s">
        <v>342</v>
      </c>
      <c r="B181" s="172"/>
      <c r="C181" s="172"/>
      <c r="D181" s="172"/>
      <c r="E181" s="172"/>
      <c r="F181" s="172"/>
      <c r="G181" s="172"/>
      <c r="H181" s="172"/>
      <c r="I181" s="172"/>
      <c r="J181" s="103">
        <v>3964</v>
      </c>
      <c r="K181" s="37"/>
      <c r="L181" s="37"/>
      <c r="M181" s="37"/>
      <c r="N181" s="37"/>
      <c r="O181" s="36">
        <v>88.63</v>
      </c>
      <c r="P181" s="37"/>
      <c r="Q181" s="37"/>
    </row>
    <row r="182" spans="1:17">
      <c r="A182" s="178" t="s">
        <v>341</v>
      </c>
      <c r="B182" s="172"/>
      <c r="C182" s="172"/>
      <c r="D182" s="172"/>
      <c r="E182" s="172"/>
      <c r="F182" s="172"/>
      <c r="G182" s="172"/>
      <c r="H182" s="172"/>
      <c r="I182" s="172"/>
      <c r="J182" s="103">
        <v>25974</v>
      </c>
      <c r="K182" s="37"/>
      <c r="L182" s="37"/>
      <c r="M182" s="37"/>
      <c r="N182" s="37"/>
      <c r="O182" s="36">
        <v>714.96</v>
      </c>
      <c r="P182" s="37"/>
      <c r="Q182" s="36">
        <v>2.1</v>
      </c>
    </row>
    <row r="183" spans="1:17">
      <c r="A183" s="178" t="s">
        <v>340</v>
      </c>
      <c r="B183" s="172"/>
      <c r="C183" s="172"/>
      <c r="D183" s="172"/>
      <c r="E183" s="172"/>
      <c r="F183" s="172"/>
      <c r="G183" s="172"/>
      <c r="H183" s="172"/>
      <c r="I183" s="172"/>
      <c r="J183" s="103">
        <v>91658</v>
      </c>
      <c r="K183" s="37"/>
      <c r="L183" s="37"/>
      <c r="M183" s="37"/>
      <c r="N183" s="37"/>
      <c r="O183" s="36">
        <v>271.76</v>
      </c>
      <c r="P183" s="37"/>
      <c r="Q183" s="36">
        <v>6.46</v>
      </c>
    </row>
    <row r="184" spans="1:17" ht="12.95" customHeight="1">
      <c r="A184" s="178" t="s">
        <v>339</v>
      </c>
      <c r="B184" s="172"/>
      <c r="C184" s="172"/>
      <c r="D184" s="172"/>
      <c r="E184" s="172"/>
      <c r="F184" s="172"/>
      <c r="G184" s="172"/>
      <c r="H184" s="172"/>
      <c r="I184" s="172"/>
      <c r="J184" s="103">
        <v>5374</v>
      </c>
      <c r="K184" s="37"/>
      <c r="L184" s="37"/>
      <c r="M184" s="37"/>
      <c r="N184" s="37"/>
      <c r="O184" s="36">
        <v>13.87</v>
      </c>
      <c r="P184" s="37"/>
      <c r="Q184" s="36">
        <v>0.11</v>
      </c>
    </row>
    <row r="185" spans="1:17">
      <c r="A185" s="178" t="s">
        <v>201</v>
      </c>
      <c r="B185" s="172"/>
      <c r="C185" s="172"/>
      <c r="D185" s="172"/>
      <c r="E185" s="172"/>
      <c r="F185" s="172"/>
      <c r="G185" s="172"/>
      <c r="H185" s="172"/>
      <c r="I185" s="172"/>
      <c r="J185" s="103">
        <v>1721</v>
      </c>
      <c r="K185" s="37"/>
      <c r="L185" s="37"/>
      <c r="M185" s="37"/>
      <c r="N185" s="37"/>
      <c r="O185" s="37"/>
      <c r="P185" s="37"/>
      <c r="Q185" s="37"/>
    </row>
    <row r="186" spans="1:17">
      <c r="A186" s="178" t="s">
        <v>338</v>
      </c>
      <c r="B186" s="172"/>
      <c r="C186" s="172"/>
      <c r="D186" s="172"/>
      <c r="E186" s="172"/>
      <c r="F186" s="172"/>
      <c r="G186" s="172"/>
      <c r="H186" s="172"/>
      <c r="I186" s="172"/>
      <c r="J186" s="103">
        <v>326</v>
      </c>
      <c r="K186" s="37"/>
      <c r="L186" s="37"/>
      <c r="M186" s="37"/>
      <c r="N186" s="37"/>
      <c r="O186" s="36">
        <v>2.41</v>
      </c>
      <c r="P186" s="37"/>
      <c r="Q186" s="37"/>
    </row>
    <row r="187" spans="1:17">
      <c r="A187" s="178" t="s">
        <v>337</v>
      </c>
      <c r="B187" s="172"/>
      <c r="C187" s="172"/>
      <c r="D187" s="172"/>
      <c r="E187" s="172"/>
      <c r="F187" s="172"/>
      <c r="G187" s="172"/>
      <c r="H187" s="172"/>
      <c r="I187" s="172"/>
      <c r="J187" s="103">
        <v>652</v>
      </c>
      <c r="K187" s="37"/>
      <c r="L187" s="37"/>
      <c r="M187" s="37"/>
      <c r="N187" s="37"/>
      <c r="O187" s="36">
        <v>19.09</v>
      </c>
      <c r="P187" s="37"/>
      <c r="Q187" s="37"/>
    </row>
    <row r="188" spans="1:17">
      <c r="A188" s="178" t="s">
        <v>336</v>
      </c>
      <c r="B188" s="172"/>
      <c r="C188" s="172"/>
      <c r="D188" s="172"/>
      <c r="E188" s="172"/>
      <c r="F188" s="172"/>
      <c r="G188" s="172"/>
      <c r="H188" s="172"/>
      <c r="I188" s="172"/>
      <c r="J188" s="103">
        <v>135</v>
      </c>
      <c r="K188" s="37"/>
      <c r="L188" s="37"/>
      <c r="M188" s="37"/>
      <c r="N188" s="37"/>
      <c r="O188" s="36">
        <v>3.9</v>
      </c>
      <c r="P188" s="37"/>
      <c r="Q188" s="37"/>
    </row>
    <row r="189" spans="1:17">
      <c r="A189" s="178" t="s">
        <v>161</v>
      </c>
      <c r="B189" s="172"/>
      <c r="C189" s="172"/>
      <c r="D189" s="172"/>
      <c r="E189" s="172"/>
      <c r="F189" s="172"/>
      <c r="G189" s="172"/>
      <c r="H189" s="172"/>
      <c r="I189" s="172"/>
      <c r="J189" s="103">
        <v>292519</v>
      </c>
      <c r="K189" s="37"/>
      <c r="L189" s="37"/>
      <c r="M189" s="37"/>
      <c r="N189" s="37"/>
      <c r="O189" s="36">
        <v>2625.31</v>
      </c>
      <c r="P189" s="37"/>
      <c r="Q189" s="36">
        <v>19.07</v>
      </c>
    </row>
    <row r="190" spans="1:17">
      <c r="A190" s="178" t="s">
        <v>162</v>
      </c>
      <c r="B190" s="172"/>
      <c r="C190" s="172"/>
      <c r="D190" s="172"/>
      <c r="E190" s="172"/>
      <c r="F190" s="172"/>
      <c r="G190" s="172"/>
      <c r="H190" s="172"/>
      <c r="I190" s="172"/>
      <c r="J190" s="102"/>
      <c r="K190" s="37"/>
      <c r="L190" s="37"/>
      <c r="M190" s="37"/>
      <c r="N190" s="37"/>
      <c r="O190" s="37"/>
      <c r="P190" s="37"/>
      <c r="Q190" s="37"/>
    </row>
    <row r="191" spans="1:17">
      <c r="A191" s="178" t="s">
        <v>163</v>
      </c>
      <c r="B191" s="172"/>
      <c r="C191" s="172"/>
      <c r="D191" s="172"/>
      <c r="E191" s="172"/>
      <c r="F191" s="172"/>
      <c r="G191" s="172"/>
      <c r="H191" s="172"/>
      <c r="I191" s="172"/>
      <c r="J191" s="103">
        <v>197554</v>
      </c>
      <c r="K191" s="37"/>
      <c r="L191" s="37"/>
      <c r="M191" s="37"/>
      <c r="N191" s="37"/>
      <c r="O191" s="37"/>
      <c r="P191" s="37"/>
      <c r="Q191" s="37"/>
    </row>
    <row r="192" spans="1:17">
      <c r="A192" s="178" t="s">
        <v>164</v>
      </c>
      <c r="B192" s="172"/>
      <c r="C192" s="172"/>
      <c r="D192" s="172"/>
      <c r="E192" s="172"/>
      <c r="F192" s="172"/>
      <c r="G192" s="172"/>
      <c r="H192" s="172"/>
      <c r="I192" s="172"/>
      <c r="J192" s="103">
        <v>2541</v>
      </c>
      <c r="K192" s="37"/>
      <c r="L192" s="37"/>
      <c r="M192" s="37"/>
      <c r="N192" s="37"/>
      <c r="O192" s="37"/>
      <c r="P192" s="37"/>
      <c r="Q192" s="37"/>
    </row>
    <row r="193" spans="1:17">
      <c r="A193" s="178" t="s">
        <v>165</v>
      </c>
      <c r="B193" s="172"/>
      <c r="C193" s="172"/>
      <c r="D193" s="172"/>
      <c r="E193" s="172"/>
      <c r="F193" s="172"/>
      <c r="G193" s="172"/>
      <c r="H193" s="172"/>
      <c r="I193" s="172"/>
      <c r="J193" s="103">
        <v>35611</v>
      </c>
      <c r="K193" s="37"/>
      <c r="L193" s="37"/>
      <c r="M193" s="37"/>
      <c r="N193" s="37"/>
      <c r="O193" s="37"/>
      <c r="P193" s="37"/>
      <c r="Q193" s="37"/>
    </row>
    <row r="194" spans="1:17">
      <c r="A194" s="178" t="s">
        <v>167</v>
      </c>
      <c r="B194" s="172"/>
      <c r="C194" s="172"/>
      <c r="D194" s="172"/>
      <c r="E194" s="172"/>
      <c r="F194" s="172"/>
      <c r="G194" s="172"/>
      <c r="H194" s="172"/>
      <c r="I194" s="172"/>
      <c r="J194" s="103">
        <v>36131</v>
      </c>
      <c r="K194" s="37"/>
      <c r="L194" s="37"/>
      <c r="M194" s="37"/>
      <c r="N194" s="37"/>
      <c r="O194" s="37"/>
      <c r="P194" s="37"/>
      <c r="Q194" s="37"/>
    </row>
    <row r="195" spans="1:17">
      <c r="A195" s="178" t="s">
        <v>168</v>
      </c>
      <c r="B195" s="172"/>
      <c r="C195" s="172"/>
      <c r="D195" s="172"/>
      <c r="E195" s="172"/>
      <c r="F195" s="172"/>
      <c r="G195" s="172"/>
      <c r="H195" s="172"/>
      <c r="I195" s="172"/>
      <c r="J195" s="103">
        <v>20682</v>
      </c>
      <c r="K195" s="37"/>
      <c r="L195" s="37"/>
      <c r="M195" s="37"/>
      <c r="N195" s="37"/>
      <c r="O195" s="37"/>
      <c r="P195" s="37"/>
      <c r="Q195" s="37"/>
    </row>
    <row r="196" spans="1:17">
      <c r="A196" s="179" t="s">
        <v>169</v>
      </c>
      <c r="B196" s="172"/>
      <c r="C196" s="172"/>
      <c r="D196" s="172"/>
      <c r="E196" s="172"/>
      <c r="F196" s="172"/>
      <c r="G196" s="172"/>
      <c r="H196" s="172"/>
      <c r="I196" s="172"/>
      <c r="J196" s="104">
        <v>292519</v>
      </c>
      <c r="K196" s="37"/>
      <c r="L196" s="37"/>
      <c r="M196" s="37"/>
      <c r="N196" s="37"/>
      <c r="O196" s="39">
        <v>2625.31</v>
      </c>
      <c r="P196" s="37"/>
      <c r="Q196" s="39">
        <v>19.07</v>
      </c>
    </row>
    <row r="197" spans="1:17">
      <c r="F197" s="30"/>
      <c r="G197" s="30"/>
      <c r="H197" s="30"/>
      <c r="I197" s="30"/>
      <c r="J197" s="105"/>
      <c r="K197" s="30"/>
      <c r="L197" s="30"/>
      <c r="M197" s="30"/>
      <c r="N197" s="30"/>
      <c r="O197" s="30"/>
      <c r="P197" s="30"/>
      <c r="Q197" s="30"/>
    </row>
    <row r="198" spans="1:17">
      <c r="A198"/>
      <c r="B198"/>
      <c r="C198"/>
      <c r="D198"/>
      <c r="E198"/>
      <c r="F198" s="30"/>
      <c r="G198" s="30"/>
      <c r="H198" s="30"/>
      <c r="I198" s="30"/>
      <c r="J198" s="105"/>
      <c r="K198" s="30"/>
      <c r="L198" s="30"/>
      <c r="M198" s="30"/>
      <c r="N198" s="30"/>
      <c r="O198" s="30"/>
      <c r="P198" s="30"/>
      <c r="Q198" s="30"/>
    </row>
    <row r="199" spans="1:17">
      <c r="A199" s="57"/>
      <c r="B199" s="16" t="s">
        <v>605</v>
      </c>
      <c r="C199" s="16"/>
      <c r="D199" s="16"/>
      <c r="E199" s="16"/>
      <c r="F199" s="16"/>
      <c r="G199" s="16"/>
      <c r="H199" s="16"/>
      <c r="I199" s="16" t="s">
        <v>606</v>
      </c>
      <c r="J199" s="100"/>
      <c r="K199" s="16"/>
      <c r="L199" s="16"/>
      <c r="M199" s="16"/>
      <c r="N199" s="58"/>
      <c r="O199" s="58"/>
      <c r="P199" s="58"/>
      <c r="Q199"/>
    </row>
    <row r="200" spans="1:17">
      <c r="A200" s="57"/>
      <c r="B200" s="59"/>
      <c r="C200" s="60"/>
      <c r="D200" s="61"/>
      <c r="E200" s="59"/>
      <c r="F200" s="59"/>
      <c r="G200" s="60"/>
      <c r="H200" s="45"/>
      <c r="I200" s="16"/>
      <c r="J200" s="100"/>
      <c r="K200" s="16"/>
      <c r="L200" s="16"/>
      <c r="M200" s="16"/>
      <c r="N200" s="58"/>
      <c r="O200" s="58"/>
      <c r="P200" s="58"/>
      <c r="Q200"/>
    </row>
    <row r="201" spans="1:17">
      <c r="A201" s="57"/>
      <c r="B201" s="59"/>
      <c r="C201" s="60"/>
      <c r="D201" s="61"/>
      <c r="E201" s="59"/>
      <c r="F201" s="59"/>
      <c r="G201" s="60"/>
      <c r="H201" s="45"/>
      <c r="I201" s="16"/>
      <c r="J201" s="100"/>
      <c r="K201" s="16"/>
      <c r="L201" s="16"/>
      <c r="M201" s="16"/>
      <c r="N201" s="58"/>
      <c r="O201" s="58"/>
      <c r="P201" s="58"/>
      <c r="Q201"/>
    </row>
    <row r="202" spans="1:17">
      <c r="F202" s="30"/>
      <c r="G202" s="30"/>
      <c r="H202" s="30"/>
      <c r="I202" s="30"/>
      <c r="J202" s="105"/>
      <c r="K202" s="30"/>
      <c r="L202" s="30"/>
      <c r="M202" s="30"/>
      <c r="N202" s="30"/>
      <c r="O202" s="30"/>
      <c r="P202" s="30"/>
      <c r="Q202" s="30"/>
    </row>
  </sheetData>
  <mergeCells count="88">
    <mergeCell ref="E1:I1"/>
    <mergeCell ref="A189:I189"/>
    <mergeCell ref="A190:I190"/>
    <mergeCell ref="A191:I191"/>
    <mergeCell ref="A192:I192"/>
    <mergeCell ref="A169:I169"/>
    <mergeCell ref="A170:I170"/>
    <mergeCell ref="A171:I171"/>
    <mergeCell ref="A172:I172"/>
    <mergeCell ref="A173:I173"/>
    <mergeCell ref="A164:I164"/>
    <mergeCell ref="A165:I165"/>
    <mergeCell ref="A166:I166"/>
    <mergeCell ref="A167:I167"/>
    <mergeCell ref="A168:I168"/>
    <mergeCell ref="A159:I159"/>
    <mergeCell ref="A195:I195"/>
    <mergeCell ref="A196:I196"/>
    <mergeCell ref="J12:K12"/>
    <mergeCell ref="J13:K13"/>
    <mergeCell ref="J14:K14"/>
    <mergeCell ref="A194:I194"/>
    <mergeCell ref="A183:I183"/>
    <mergeCell ref="A184:I184"/>
    <mergeCell ref="A185:I185"/>
    <mergeCell ref="A186:I186"/>
    <mergeCell ref="A187:I187"/>
    <mergeCell ref="A188:I188"/>
    <mergeCell ref="A179:I179"/>
    <mergeCell ref="A180:I180"/>
    <mergeCell ref="A181:I181"/>
    <mergeCell ref="A182:I182"/>
    <mergeCell ref="A193:I193"/>
    <mergeCell ref="A174:I174"/>
    <mergeCell ref="A175:I175"/>
    <mergeCell ref="A176:I176"/>
    <mergeCell ref="A177:I177"/>
    <mergeCell ref="A178:I178"/>
    <mergeCell ref="A160:I160"/>
    <mergeCell ref="A161:I161"/>
    <mergeCell ref="A162:I162"/>
    <mergeCell ref="A163:I163"/>
    <mergeCell ref="A154:I154"/>
    <mergeCell ref="A155:I155"/>
    <mergeCell ref="A156:I156"/>
    <mergeCell ref="A157:I157"/>
    <mergeCell ref="A158:I158"/>
    <mergeCell ref="A149:I149"/>
    <mergeCell ref="A150:I150"/>
    <mergeCell ref="A151:I151"/>
    <mergeCell ref="A152:I152"/>
    <mergeCell ref="A153:I153"/>
    <mergeCell ref="A144:I144"/>
    <mergeCell ref="A145:I145"/>
    <mergeCell ref="A146:I146"/>
    <mergeCell ref="A147:I147"/>
    <mergeCell ref="A148:I148"/>
    <mergeCell ref="A139:I139"/>
    <mergeCell ref="A140:I140"/>
    <mergeCell ref="A141:I141"/>
    <mergeCell ref="A142:I142"/>
    <mergeCell ref="A143:I143"/>
    <mergeCell ref="A127:Q127"/>
    <mergeCell ref="A135:I135"/>
    <mergeCell ref="A136:I136"/>
    <mergeCell ref="A137:I137"/>
    <mergeCell ref="A138:I138"/>
    <mergeCell ref="A41:Q41"/>
    <mergeCell ref="A42:Q42"/>
    <mergeCell ref="A53:Q53"/>
    <mergeCell ref="A98:Q98"/>
    <mergeCell ref="A118:Q118"/>
    <mergeCell ref="F19:F20"/>
    <mergeCell ref="F18:I18"/>
    <mergeCell ref="G19:I19"/>
    <mergeCell ref="A22:Q22"/>
    <mergeCell ref="A18:A20"/>
    <mergeCell ref="C18:C20"/>
    <mergeCell ref="D18:D20"/>
    <mergeCell ref="E18:E20"/>
    <mergeCell ref="B18:B20"/>
    <mergeCell ref="O18:O20"/>
    <mergeCell ref="N18:N20"/>
    <mergeCell ref="Q18:Q20"/>
    <mergeCell ref="J19:J20"/>
    <mergeCell ref="K19:M19"/>
    <mergeCell ref="J18:M18"/>
    <mergeCell ref="P18:P20"/>
  </mergeCells>
  <pageMargins left="0.23622047244094491" right="0" top="0.39370078740157483" bottom="0.39370078740157483" header="0.19685039370078741" footer="0.19685039370078741"/>
  <pageSetup paperSize="9" scale="91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42"/>
  <sheetViews>
    <sheetView showGridLines="0" zoomScaleNormal="100" zoomScaleSheetLayoutView="75" workbookViewId="0">
      <selection activeCell="D10" sqref="D10:J10"/>
    </sheetView>
  </sheetViews>
  <sheetFormatPr defaultColWidth="9.140625" defaultRowHeight="12.75" outlineLevelRow="2"/>
  <cols>
    <col min="1" max="1" width="3.28515625" style="25" customWidth="1"/>
    <col min="2" max="2" width="12.5703125" style="26" customWidth="1"/>
    <col min="3" max="3" width="34.28515625" style="27" customWidth="1"/>
    <col min="4" max="4" width="7.7109375" style="28" customWidth="1"/>
    <col min="5" max="5" width="10.28515625" style="29" customWidth="1"/>
    <col min="6" max="6" width="7.28515625" style="31" customWidth="1"/>
    <col min="7" max="10" width="6.7109375" style="31" customWidth="1"/>
    <col min="11" max="11" width="7.28515625" style="106" customWidth="1"/>
    <col min="12" max="15" width="6.7109375" style="31" customWidth="1"/>
    <col min="16" max="16" width="9.85546875" style="31" customWidth="1"/>
    <col min="17" max="17" width="5.7109375" style="6" customWidth="1"/>
    <col min="18" max="16384" width="9.140625" style="6"/>
  </cols>
  <sheetData>
    <row r="1" spans="1:18" outlineLevel="2">
      <c r="A1" s="1" t="s">
        <v>14</v>
      </c>
      <c r="B1" s="2"/>
      <c r="C1" s="3"/>
      <c r="D1" s="40"/>
      <c r="E1" s="182" t="s">
        <v>185</v>
      </c>
      <c r="F1" s="182"/>
      <c r="G1" s="182"/>
      <c r="H1" s="182"/>
      <c r="I1" s="182"/>
      <c r="J1" s="5"/>
      <c r="K1" s="97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97"/>
      <c r="L2" s="5"/>
      <c r="M2" s="7" t="s">
        <v>186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5"/>
      <c r="K3" s="97"/>
      <c r="L3" s="7"/>
      <c r="M3" s="7" t="s">
        <v>187</v>
      </c>
      <c r="N3" s="5"/>
      <c r="O3" s="5"/>
      <c r="P3" s="5"/>
      <c r="Q3"/>
      <c r="R3"/>
    </row>
    <row r="4" spans="1:18" outlineLevel="1">
      <c r="A4" s="7" t="s">
        <v>21</v>
      </c>
      <c r="B4" s="2"/>
      <c r="C4" s="3"/>
      <c r="D4" s="4"/>
      <c r="E4" s="4"/>
      <c r="F4" s="5"/>
      <c r="G4" s="5"/>
      <c r="H4" s="5"/>
      <c r="I4" s="5"/>
      <c r="J4" s="5"/>
      <c r="K4" s="97"/>
      <c r="L4" s="5"/>
      <c r="M4" s="7" t="s">
        <v>21</v>
      </c>
      <c r="N4" s="5"/>
      <c r="O4" s="5"/>
      <c r="P4" s="5"/>
      <c r="Q4"/>
      <c r="R4"/>
    </row>
    <row r="5" spans="1:18" outlineLevel="1">
      <c r="A5" s="7" t="s">
        <v>188</v>
      </c>
      <c r="B5" s="2"/>
      <c r="C5" s="3"/>
      <c r="D5" s="4"/>
      <c r="E5" s="4"/>
      <c r="F5" s="5"/>
      <c r="G5" s="5"/>
      <c r="H5" s="5"/>
      <c r="I5" s="5"/>
      <c r="J5" s="5"/>
      <c r="K5" s="97"/>
      <c r="L5" s="5"/>
      <c r="M5" s="7" t="s">
        <v>189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190</v>
      </c>
      <c r="H6" s="14"/>
      <c r="I6" s="14"/>
      <c r="J6" s="5"/>
      <c r="K6" s="97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97"/>
      <c r="L7" s="5"/>
      <c r="M7" s="5"/>
      <c r="N7" s="5"/>
      <c r="O7" s="5"/>
      <c r="P7" s="5"/>
    </row>
    <row r="8" spans="1:18">
      <c r="A8" s="8"/>
      <c r="B8" s="2"/>
      <c r="C8" s="4"/>
      <c r="D8" s="6"/>
      <c r="E8" s="5"/>
      <c r="F8" s="5"/>
      <c r="G8" s="5"/>
      <c r="H8" s="5"/>
      <c r="I8" s="5"/>
      <c r="J8" s="5"/>
      <c r="K8" s="97"/>
      <c r="L8" s="5"/>
      <c r="M8" s="5"/>
      <c r="N8" s="5"/>
      <c r="O8" s="5"/>
      <c r="P8" s="5"/>
    </row>
    <row r="9" spans="1:18">
      <c r="A9" s="8"/>
      <c r="B9" s="2"/>
      <c r="C9" s="15"/>
      <c r="D9" s="41" t="s">
        <v>632</v>
      </c>
      <c r="E9" s="9"/>
      <c r="F9" s="9"/>
      <c r="G9" s="42"/>
      <c r="H9" s="9"/>
      <c r="I9" s="9"/>
      <c r="J9" s="9"/>
      <c r="K9" s="97"/>
      <c r="L9" s="5"/>
      <c r="M9" s="5"/>
      <c r="N9" s="5"/>
      <c r="O9" s="5"/>
      <c r="P9" s="5"/>
    </row>
    <row r="10" spans="1:18">
      <c r="A10" s="8"/>
      <c r="B10" s="2"/>
      <c r="C10" s="15"/>
      <c r="D10" s="185" t="s">
        <v>191</v>
      </c>
      <c r="E10" s="185"/>
      <c r="F10" s="185"/>
      <c r="G10" s="185"/>
      <c r="H10" s="185"/>
      <c r="I10" s="185"/>
      <c r="J10" s="185"/>
      <c r="K10" s="97"/>
      <c r="L10" s="5"/>
      <c r="M10" s="5"/>
      <c r="N10" s="5"/>
      <c r="O10" s="5"/>
      <c r="P10" s="5"/>
    </row>
    <row r="11" spans="1:18">
      <c r="A11" s="8"/>
      <c r="B11" s="2"/>
      <c r="C11" s="4"/>
      <c r="D11" s="17"/>
      <c r="E11" s="10"/>
      <c r="F11" s="10"/>
      <c r="G11" s="11" t="s">
        <v>2</v>
      </c>
      <c r="H11" s="11"/>
      <c r="I11" s="11"/>
      <c r="J11" s="10"/>
      <c r="K11" s="112"/>
      <c r="L11" s="5"/>
      <c r="M11" s="5"/>
      <c r="N11" s="5"/>
      <c r="O11" s="5"/>
      <c r="P11" s="5"/>
    </row>
    <row r="12" spans="1:18">
      <c r="A12" s="18"/>
      <c r="B12" s="19"/>
      <c r="C12" s="4"/>
      <c r="D12" s="6"/>
      <c r="E12" s="5"/>
      <c r="F12" s="5"/>
      <c r="G12" s="5"/>
      <c r="H12" s="5"/>
      <c r="I12" s="5"/>
      <c r="J12" s="5"/>
      <c r="K12" s="97"/>
      <c r="L12" s="5"/>
      <c r="M12" s="5"/>
      <c r="N12" s="5"/>
      <c r="O12" s="5"/>
      <c r="P12" s="5"/>
    </row>
    <row r="13" spans="1:18">
      <c r="A13" s="8"/>
      <c r="B13" s="2"/>
      <c r="C13" s="4"/>
      <c r="D13" s="16" t="s">
        <v>170</v>
      </c>
      <c r="E13" s="5"/>
      <c r="F13" s="5"/>
      <c r="G13" s="5"/>
      <c r="H13" s="16"/>
      <c r="I13" s="16"/>
      <c r="J13" s="16"/>
      <c r="K13" s="97"/>
      <c r="L13" s="5"/>
      <c r="M13" s="5"/>
      <c r="N13" s="50" t="s">
        <v>196</v>
      </c>
      <c r="O13" s="47"/>
      <c r="P13" s="47"/>
      <c r="Q13" s="5"/>
    </row>
    <row r="14" spans="1:18">
      <c r="A14" s="8"/>
      <c r="B14" s="2"/>
      <c r="C14" s="4"/>
      <c r="D14" s="16" t="s">
        <v>178</v>
      </c>
      <c r="E14" s="5"/>
      <c r="F14" s="5"/>
      <c r="G14" s="5"/>
      <c r="H14" s="16"/>
      <c r="I14" s="16"/>
      <c r="J14" s="180" t="s">
        <v>171</v>
      </c>
      <c r="K14" s="181"/>
      <c r="L14" s="7" t="s">
        <v>172</v>
      </c>
      <c r="M14" s="5"/>
      <c r="N14" s="46" t="s">
        <v>194</v>
      </c>
      <c r="O14" s="47"/>
      <c r="P14" s="51">
        <f>SUM(P15:P17)</f>
        <v>374.69060000000002</v>
      </c>
    </row>
    <row r="15" spans="1:18" outlineLevel="1">
      <c r="A15" s="8"/>
      <c r="B15" s="2"/>
      <c r="C15" s="4"/>
      <c r="D15" s="16" t="s">
        <v>183</v>
      </c>
      <c r="E15" s="5"/>
      <c r="F15" s="5"/>
      <c r="G15" s="5"/>
      <c r="H15" s="16"/>
      <c r="I15" s="16"/>
      <c r="J15" s="180" t="s">
        <v>184</v>
      </c>
      <c r="K15" s="181"/>
      <c r="L15" s="7" t="s">
        <v>172</v>
      </c>
      <c r="M15" s="5"/>
      <c r="N15" s="46" t="s">
        <v>194</v>
      </c>
      <c r="O15" s="47"/>
      <c r="P15" s="51">
        <f>3.348*4.42</f>
        <v>14.798159999999999</v>
      </c>
    </row>
    <row r="16" spans="1:18" outlineLevel="1">
      <c r="A16" s="8"/>
      <c r="B16" s="2"/>
      <c r="C16" s="4"/>
      <c r="D16" s="16" t="s">
        <v>181</v>
      </c>
      <c r="E16" s="5"/>
      <c r="F16" s="5"/>
      <c r="G16" s="5"/>
      <c r="H16" s="16"/>
      <c r="I16" s="16"/>
      <c r="J16" s="180" t="s">
        <v>182</v>
      </c>
      <c r="K16" s="181"/>
      <c r="L16" s="7" t="s">
        <v>172</v>
      </c>
      <c r="M16" s="5"/>
      <c r="N16" s="46" t="s">
        <v>194</v>
      </c>
      <c r="O16" s="47"/>
      <c r="P16" s="51">
        <f>72.964*4.42</f>
        <v>322.50088</v>
      </c>
    </row>
    <row r="17" spans="1:17" outlineLevel="1">
      <c r="A17" s="8"/>
      <c r="B17" s="2"/>
      <c r="C17" s="4"/>
      <c r="D17" s="16" t="s">
        <v>179</v>
      </c>
      <c r="E17" s="5"/>
      <c r="F17" s="5"/>
      <c r="G17" s="5"/>
      <c r="H17" s="16"/>
      <c r="I17" s="16"/>
      <c r="J17" s="180" t="s">
        <v>180</v>
      </c>
      <c r="K17" s="181"/>
      <c r="L17" s="7" t="s">
        <v>172</v>
      </c>
      <c r="M17" s="5"/>
      <c r="N17" s="46" t="s">
        <v>197</v>
      </c>
      <c r="O17" s="47"/>
      <c r="P17" s="51">
        <f>8.924*4.19</f>
        <v>37.391559999999998</v>
      </c>
    </row>
    <row r="18" spans="1:17">
      <c r="A18" s="8"/>
      <c r="B18" s="2"/>
      <c r="C18" s="4"/>
      <c r="D18" s="16" t="s">
        <v>174</v>
      </c>
      <c r="E18" s="5"/>
      <c r="F18" s="5"/>
      <c r="G18" s="5"/>
      <c r="H18" s="16"/>
      <c r="I18" s="16"/>
      <c r="J18" s="180" t="s">
        <v>173</v>
      </c>
      <c r="K18" s="181"/>
      <c r="L18" s="7" t="s">
        <v>172</v>
      </c>
      <c r="M18" s="5"/>
      <c r="N18" s="46" t="s">
        <v>194</v>
      </c>
      <c r="O18" s="47"/>
      <c r="P18" s="51">
        <f>9*4.42</f>
        <v>39.78</v>
      </c>
    </row>
    <row r="19" spans="1:17" outlineLevel="1">
      <c r="A19" s="8"/>
      <c r="B19" s="2"/>
      <c r="C19" s="4"/>
      <c r="D19" s="16" t="s">
        <v>175</v>
      </c>
      <c r="E19" s="5"/>
      <c r="F19" s="5"/>
      <c r="G19" s="5"/>
      <c r="H19" s="16"/>
      <c r="I19" s="16"/>
      <c r="J19" s="180" t="s">
        <v>176</v>
      </c>
      <c r="K19" s="181"/>
      <c r="L19" s="7" t="s">
        <v>177</v>
      </c>
      <c r="M19" s="5"/>
      <c r="N19" s="46"/>
      <c r="O19" s="47"/>
      <c r="P19" s="51"/>
    </row>
    <row r="20" spans="1:17" s="48" customFormat="1" outlineLevel="1">
      <c r="A20" s="43"/>
      <c r="B20" s="44"/>
      <c r="C20" s="32"/>
      <c r="D20" s="16" t="s">
        <v>192</v>
      </c>
      <c r="E20" s="16"/>
      <c r="F20" s="16"/>
      <c r="G20" s="16"/>
      <c r="H20" s="16"/>
      <c r="I20" s="16"/>
      <c r="J20" s="16"/>
      <c r="K20" s="113">
        <f>K131/1000</f>
        <v>47.881</v>
      </c>
      <c r="L20" s="16" t="s">
        <v>193</v>
      </c>
      <c r="M20" s="45"/>
      <c r="N20" s="46" t="s">
        <v>194</v>
      </c>
      <c r="O20" s="47"/>
      <c r="P20" s="51">
        <f>K20*4.42</f>
        <v>211.63401999999999</v>
      </c>
    </row>
    <row r="21" spans="1:17" customFormat="1">
      <c r="A21" s="43"/>
      <c r="B21" s="44"/>
      <c r="C21" s="32"/>
      <c r="D21" s="49" t="s">
        <v>195</v>
      </c>
      <c r="E21" s="16"/>
      <c r="F21" s="16"/>
      <c r="G21" s="16"/>
      <c r="H21" s="16"/>
      <c r="I21" s="16"/>
      <c r="J21" s="16"/>
      <c r="K21" s="100"/>
      <c r="L21" s="16"/>
      <c r="M21" s="45"/>
      <c r="N21" s="45"/>
      <c r="O21" s="45"/>
      <c r="P21" s="45"/>
    </row>
    <row r="22" spans="1:17">
      <c r="A22" s="8"/>
      <c r="B22" s="2"/>
      <c r="C22" s="3"/>
      <c r="D22" s="4"/>
      <c r="E22" s="8"/>
      <c r="F22" s="5"/>
      <c r="G22" s="5"/>
      <c r="H22" s="5"/>
      <c r="I22" s="5"/>
      <c r="J22" s="5"/>
      <c r="K22" s="97"/>
      <c r="L22" s="5"/>
      <c r="M22" s="5"/>
      <c r="N22" s="5"/>
      <c r="O22" s="5"/>
      <c r="P22" s="5"/>
    </row>
    <row r="23" spans="1:17" ht="19.5" customHeight="1">
      <c r="A23" s="169" t="s">
        <v>3</v>
      </c>
      <c r="B23" s="174" t="s">
        <v>20</v>
      </c>
      <c r="C23" s="169" t="s">
        <v>4</v>
      </c>
      <c r="D23" s="169" t="s">
        <v>5</v>
      </c>
      <c r="E23" s="169" t="s">
        <v>6</v>
      </c>
      <c r="F23" s="169" t="s">
        <v>16</v>
      </c>
      <c r="G23" s="170"/>
      <c r="H23" s="170"/>
      <c r="I23" s="170"/>
      <c r="J23" s="169" t="s">
        <v>17</v>
      </c>
      <c r="K23" s="184"/>
      <c r="L23" s="184"/>
      <c r="M23" s="184"/>
      <c r="N23" s="184"/>
      <c r="O23" s="169" t="s">
        <v>11</v>
      </c>
      <c r="P23" s="169" t="s">
        <v>12</v>
      </c>
      <c r="Q23" s="183" t="s">
        <v>18</v>
      </c>
    </row>
    <row r="24" spans="1:17" ht="18.75" customHeight="1">
      <c r="A24" s="170"/>
      <c r="B24" s="175"/>
      <c r="C24" s="173"/>
      <c r="D24" s="169"/>
      <c r="E24" s="169"/>
      <c r="F24" s="169" t="s">
        <v>7</v>
      </c>
      <c r="G24" s="169" t="s">
        <v>9</v>
      </c>
      <c r="H24" s="170"/>
      <c r="I24" s="170"/>
      <c r="J24" s="169" t="s">
        <v>19</v>
      </c>
      <c r="K24" s="176" t="s">
        <v>7</v>
      </c>
      <c r="L24" s="169" t="s">
        <v>9</v>
      </c>
      <c r="M24" s="170"/>
      <c r="N24" s="170"/>
      <c r="O24" s="169"/>
      <c r="P24" s="169"/>
      <c r="Q24" s="183"/>
    </row>
    <row r="25" spans="1:17" ht="22.5" customHeight="1">
      <c r="A25" s="170"/>
      <c r="B25" s="175"/>
      <c r="C25" s="173"/>
      <c r="D25" s="169"/>
      <c r="E25" s="169"/>
      <c r="F25" s="170"/>
      <c r="G25" s="20" t="s">
        <v>8</v>
      </c>
      <c r="H25" s="20" t="s">
        <v>13</v>
      </c>
      <c r="I25" s="20" t="s">
        <v>10</v>
      </c>
      <c r="J25" s="173"/>
      <c r="K25" s="177"/>
      <c r="L25" s="20" t="s">
        <v>8</v>
      </c>
      <c r="M25" s="20" t="s">
        <v>13</v>
      </c>
      <c r="N25" s="20" t="s">
        <v>10</v>
      </c>
      <c r="O25" s="169"/>
      <c r="P25" s="169"/>
      <c r="Q25" s="183"/>
    </row>
    <row r="26" spans="1:17">
      <c r="A26" s="22">
        <v>1</v>
      </c>
      <c r="B26" s="23">
        <v>2</v>
      </c>
      <c r="C26" s="20">
        <v>3</v>
      </c>
      <c r="D26" s="20">
        <v>4</v>
      </c>
      <c r="E26" s="24">
        <v>5</v>
      </c>
      <c r="F26" s="21">
        <v>6</v>
      </c>
      <c r="G26" s="21">
        <v>7</v>
      </c>
      <c r="H26" s="21">
        <v>8</v>
      </c>
      <c r="I26" s="21">
        <v>9</v>
      </c>
      <c r="J26" s="21">
        <v>10</v>
      </c>
      <c r="K26" s="101">
        <v>11</v>
      </c>
      <c r="L26" s="21">
        <v>12</v>
      </c>
      <c r="M26" s="21">
        <v>13</v>
      </c>
      <c r="N26" s="21">
        <v>14</v>
      </c>
      <c r="O26" s="21">
        <v>15</v>
      </c>
      <c r="P26" s="21">
        <v>16</v>
      </c>
      <c r="Q26" s="21">
        <v>17</v>
      </c>
    </row>
    <row r="27" spans="1:17">
      <c r="A27" s="171" t="s">
        <v>22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</row>
    <row r="28" spans="1:17" ht="53.25">
      <c r="A28" s="22">
        <v>1</v>
      </c>
      <c r="B28" s="33" t="s">
        <v>23</v>
      </c>
      <c r="C28" s="34" t="s">
        <v>25</v>
      </c>
      <c r="D28" s="24" t="s">
        <v>24</v>
      </c>
      <c r="E28" s="35">
        <v>1</v>
      </c>
      <c r="F28" s="36">
        <v>28.55</v>
      </c>
      <c r="G28" s="36">
        <v>9.93</v>
      </c>
      <c r="H28" s="36">
        <v>18.62</v>
      </c>
      <c r="I28" s="36">
        <v>1.41</v>
      </c>
      <c r="J28" s="37"/>
      <c r="K28" s="102">
        <v>29</v>
      </c>
      <c r="L28" s="37">
        <v>10</v>
      </c>
      <c r="M28" s="37">
        <v>19</v>
      </c>
      <c r="N28" s="37">
        <v>1</v>
      </c>
      <c r="O28" s="37">
        <v>0.71</v>
      </c>
      <c r="P28" s="37">
        <v>0.71</v>
      </c>
      <c r="Q28" s="37"/>
    </row>
    <row r="29" spans="1:17" ht="24">
      <c r="A29" s="22">
        <v>2</v>
      </c>
      <c r="B29" s="33" t="s">
        <v>26</v>
      </c>
      <c r="C29" s="34" t="s">
        <v>27</v>
      </c>
      <c r="D29" s="24" t="s">
        <v>28</v>
      </c>
      <c r="E29" s="35">
        <v>0.2</v>
      </c>
      <c r="F29" s="36">
        <v>205.2</v>
      </c>
      <c r="G29" s="36">
        <v>201.98</v>
      </c>
      <c r="H29" s="36">
        <v>3.22</v>
      </c>
      <c r="I29" s="36">
        <v>1.25</v>
      </c>
      <c r="J29" s="37"/>
      <c r="K29" s="102">
        <v>41</v>
      </c>
      <c r="L29" s="37">
        <v>40</v>
      </c>
      <c r="M29" s="37">
        <v>1</v>
      </c>
      <c r="N29" s="37"/>
      <c r="O29" s="37">
        <v>17.89</v>
      </c>
      <c r="P29" s="37">
        <v>3.58</v>
      </c>
      <c r="Q29" s="37"/>
    </row>
    <row r="30" spans="1:17">
      <c r="A30" s="22">
        <v>3</v>
      </c>
      <c r="B30" s="33" t="s">
        <v>29</v>
      </c>
      <c r="C30" s="34" t="s">
        <v>30</v>
      </c>
      <c r="D30" s="24" t="s">
        <v>28</v>
      </c>
      <c r="E30" s="38">
        <v>0.25</v>
      </c>
      <c r="F30" s="36">
        <v>64.180000000000007</v>
      </c>
      <c r="G30" s="36">
        <v>64.180000000000007</v>
      </c>
      <c r="H30" s="37"/>
      <c r="I30" s="37"/>
      <c r="J30" s="37"/>
      <c r="K30" s="102">
        <v>16</v>
      </c>
      <c r="L30" s="37">
        <v>16</v>
      </c>
      <c r="M30" s="37"/>
      <c r="N30" s="37"/>
      <c r="O30" s="37">
        <v>5.84</v>
      </c>
      <c r="P30" s="37">
        <v>1.46</v>
      </c>
      <c r="Q30" s="37"/>
    </row>
    <row r="31" spans="1:17">
      <c r="A31" s="22">
        <v>4</v>
      </c>
      <c r="B31" s="33" t="s">
        <v>31</v>
      </c>
      <c r="C31" s="34" t="s">
        <v>32</v>
      </c>
      <c r="D31" s="24" t="s">
        <v>33</v>
      </c>
      <c r="E31" s="38">
        <v>4</v>
      </c>
      <c r="F31" s="36">
        <v>106.34</v>
      </c>
      <c r="G31" s="36">
        <v>105.94</v>
      </c>
      <c r="H31" s="36">
        <v>0.4</v>
      </c>
      <c r="I31" s="36">
        <v>0.16</v>
      </c>
      <c r="J31" s="37"/>
      <c r="K31" s="102">
        <v>425</v>
      </c>
      <c r="L31" s="37">
        <v>424</v>
      </c>
      <c r="M31" s="37">
        <v>1</v>
      </c>
      <c r="N31" s="37">
        <v>1</v>
      </c>
      <c r="O31" s="37">
        <v>9.64</v>
      </c>
      <c r="P31" s="37">
        <v>38.56</v>
      </c>
      <c r="Q31" s="37"/>
    </row>
    <row r="32" spans="1:17">
      <c r="A32" s="171" t="s">
        <v>34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</row>
    <row r="33" spans="1:17" ht="36">
      <c r="A33" s="22">
        <v>5</v>
      </c>
      <c r="B33" s="33" t="s">
        <v>35</v>
      </c>
      <c r="C33" s="34" t="s">
        <v>36</v>
      </c>
      <c r="D33" s="24" t="s">
        <v>24</v>
      </c>
      <c r="E33" s="35">
        <v>1</v>
      </c>
      <c r="F33" s="36">
        <v>181.27</v>
      </c>
      <c r="G33" s="36">
        <v>88.29</v>
      </c>
      <c r="H33" s="36">
        <v>25.98</v>
      </c>
      <c r="I33" s="36">
        <v>1.46</v>
      </c>
      <c r="J33" s="37"/>
      <c r="K33" s="102">
        <v>181</v>
      </c>
      <c r="L33" s="37">
        <v>88</v>
      </c>
      <c r="M33" s="37">
        <v>26</v>
      </c>
      <c r="N33" s="37">
        <v>1</v>
      </c>
      <c r="O33" s="37">
        <v>6.32</v>
      </c>
      <c r="P33" s="37">
        <v>6.32</v>
      </c>
      <c r="Q33" s="37"/>
    </row>
    <row r="34" spans="1:17" ht="36">
      <c r="A34" s="22">
        <v>6</v>
      </c>
      <c r="B34" s="33" t="s">
        <v>49</v>
      </c>
      <c r="C34" s="34" t="s">
        <v>37</v>
      </c>
      <c r="D34" s="24" t="s">
        <v>38</v>
      </c>
      <c r="E34" s="35">
        <v>1</v>
      </c>
      <c r="F34" s="36">
        <v>139.72999999999999</v>
      </c>
      <c r="G34" s="37"/>
      <c r="H34" s="37"/>
      <c r="I34" s="37"/>
      <c r="J34" s="37"/>
      <c r="K34" s="102">
        <v>140</v>
      </c>
      <c r="L34" s="37"/>
      <c r="M34" s="37"/>
      <c r="N34" s="37"/>
      <c r="O34" s="37"/>
      <c r="P34" s="37"/>
      <c r="Q34" s="37"/>
    </row>
    <row r="35" spans="1:17" ht="36">
      <c r="A35" s="22">
        <v>7</v>
      </c>
      <c r="B35" s="33" t="s">
        <v>39</v>
      </c>
      <c r="C35" s="34" t="s">
        <v>40</v>
      </c>
      <c r="D35" s="24" t="s">
        <v>24</v>
      </c>
      <c r="E35" s="38">
        <v>2</v>
      </c>
      <c r="F35" s="36">
        <v>65.11</v>
      </c>
      <c r="G35" s="36">
        <v>31.09</v>
      </c>
      <c r="H35" s="36">
        <v>4.53</v>
      </c>
      <c r="I35" s="36">
        <v>0.18</v>
      </c>
      <c r="J35" s="37"/>
      <c r="K35" s="102">
        <v>130</v>
      </c>
      <c r="L35" s="37">
        <v>62</v>
      </c>
      <c r="M35" s="37">
        <v>9</v>
      </c>
      <c r="N35" s="37"/>
      <c r="O35" s="37">
        <v>2.3199999999999998</v>
      </c>
      <c r="P35" s="37">
        <v>4.6399999999999997</v>
      </c>
      <c r="Q35" s="37"/>
    </row>
    <row r="36" spans="1:17" ht="24">
      <c r="A36" s="22">
        <v>8</v>
      </c>
      <c r="B36" s="33" t="s">
        <v>41</v>
      </c>
      <c r="C36" s="34" t="s">
        <v>42</v>
      </c>
      <c r="D36" s="24" t="s">
        <v>24</v>
      </c>
      <c r="E36" s="38">
        <v>14</v>
      </c>
      <c r="F36" s="36">
        <v>40.130000000000003</v>
      </c>
      <c r="G36" s="36">
        <v>20.9</v>
      </c>
      <c r="H36" s="36">
        <v>1.28</v>
      </c>
      <c r="I36" s="37"/>
      <c r="J36" s="37"/>
      <c r="K36" s="102">
        <v>562</v>
      </c>
      <c r="L36" s="37">
        <v>293</v>
      </c>
      <c r="M36" s="37">
        <v>18</v>
      </c>
      <c r="N36" s="37"/>
      <c r="O36" s="37">
        <v>1.56</v>
      </c>
      <c r="P36" s="37">
        <v>21.84</v>
      </c>
      <c r="Q36" s="37"/>
    </row>
    <row r="37" spans="1:17" ht="36">
      <c r="A37" s="22">
        <v>9</v>
      </c>
      <c r="B37" s="33" t="s">
        <v>49</v>
      </c>
      <c r="C37" s="34" t="s">
        <v>43</v>
      </c>
      <c r="D37" s="24" t="s">
        <v>38</v>
      </c>
      <c r="E37" s="35">
        <v>1</v>
      </c>
      <c r="F37" s="36">
        <v>34.29</v>
      </c>
      <c r="G37" s="37"/>
      <c r="H37" s="37"/>
      <c r="I37" s="37"/>
      <c r="J37" s="37"/>
      <c r="K37" s="102">
        <v>34</v>
      </c>
      <c r="L37" s="37"/>
      <c r="M37" s="37"/>
      <c r="N37" s="37"/>
      <c r="O37" s="37"/>
      <c r="P37" s="37"/>
      <c r="Q37" s="37"/>
    </row>
    <row r="38" spans="1:17" ht="36">
      <c r="A38" s="22">
        <v>10</v>
      </c>
      <c r="B38" s="33" t="s">
        <v>49</v>
      </c>
      <c r="C38" s="34" t="s">
        <v>44</v>
      </c>
      <c r="D38" s="24" t="s">
        <v>38</v>
      </c>
      <c r="E38" s="35">
        <v>7</v>
      </c>
      <c r="F38" s="36">
        <v>91.88</v>
      </c>
      <c r="G38" s="37"/>
      <c r="H38" s="37"/>
      <c r="I38" s="37"/>
      <c r="J38" s="37"/>
      <c r="K38" s="102">
        <v>643</v>
      </c>
      <c r="L38" s="37"/>
      <c r="M38" s="37"/>
      <c r="N38" s="37"/>
      <c r="O38" s="37"/>
      <c r="P38" s="37"/>
      <c r="Q38" s="37"/>
    </row>
    <row r="39" spans="1:17" ht="36">
      <c r="A39" s="22">
        <v>11</v>
      </c>
      <c r="B39" s="33" t="s">
        <v>49</v>
      </c>
      <c r="C39" s="34" t="s">
        <v>45</v>
      </c>
      <c r="D39" s="24" t="s">
        <v>38</v>
      </c>
      <c r="E39" s="35">
        <v>7</v>
      </c>
      <c r="F39" s="36">
        <v>10.5</v>
      </c>
      <c r="G39" s="37"/>
      <c r="H39" s="37"/>
      <c r="I39" s="37"/>
      <c r="J39" s="37"/>
      <c r="K39" s="102">
        <v>74</v>
      </c>
      <c r="L39" s="37"/>
      <c r="M39" s="37"/>
      <c r="N39" s="37"/>
      <c r="O39" s="37"/>
      <c r="P39" s="37"/>
      <c r="Q39" s="37"/>
    </row>
    <row r="40" spans="1:17" ht="36">
      <c r="A40" s="22">
        <v>12</v>
      </c>
      <c r="B40" s="33" t="s">
        <v>49</v>
      </c>
      <c r="C40" s="34" t="s">
        <v>46</v>
      </c>
      <c r="D40" s="24" t="s">
        <v>38</v>
      </c>
      <c r="E40" s="35">
        <v>1</v>
      </c>
      <c r="F40" s="36">
        <v>12.06</v>
      </c>
      <c r="G40" s="37"/>
      <c r="H40" s="37"/>
      <c r="I40" s="37"/>
      <c r="J40" s="37"/>
      <c r="K40" s="102">
        <v>12</v>
      </c>
      <c r="L40" s="37"/>
      <c r="M40" s="37"/>
      <c r="N40" s="37"/>
      <c r="O40" s="37"/>
      <c r="P40" s="37"/>
      <c r="Q40" s="37"/>
    </row>
    <row r="41" spans="1:17" ht="24">
      <c r="A41" s="22">
        <v>13</v>
      </c>
      <c r="B41" s="33" t="s">
        <v>47</v>
      </c>
      <c r="C41" s="34" t="s">
        <v>48</v>
      </c>
      <c r="D41" s="24" t="s">
        <v>24</v>
      </c>
      <c r="E41" s="35">
        <v>6</v>
      </c>
      <c r="F41" s="36">
        <v>213.55</v>
      </c>
      <c r="G41" s="36">
        <v>32.549999999999997</v>
      </c>
      <c r="H41" s="36">
        <v>89.14</v>
      </c>
      <c r="I41" s="36">
        <v>32.68</v>
      </c>
      <c r="J41" s="37"/>
      <c r="K41" s="102">
        <v>1281</v>
      </c>
      <c r="L41" s="37">
        <v>195</v>
      </c>
      <c r="M41" s="37">
        <v>535</v>
      </c>
      <c r="N41" s="37">
        <v>196</v>
      </c>
      <c r="O41" s="37">
        <v>2.33</v>
      </c>
      <c r="P41" s="37">
        <v>13.98</v>
      </c>
      <c r="Q41" s="37"/>
    </row>
    <row r="42" spans="1:17" ht="24">
      <c r="A42" s="22">
        <v>14</v>
      </c>
      <c r="B42" s="33" t="s">
        <v>49</v>
      </c>
      <c r="C42" s="34" t="s">
        <v>50</v>
      </c>
      <c r="D42" s="24" t="s">
        <v>38</v>
      </c>
      <c r="E42" s="35">
        <v>6</v>
      </c>
      <c r="F42" s="36">
        <v>591.11</v>
      </c>
      <c r="G42" s="37"/>
      <c r="H42" s="37"/>
      <c r="I42" s="37"/>
      <c r="J42" s="37"/>
      <c r="K42" s="102">
        <v>3547</v>
      </c>
      <c r="L42" s="37"/>
      <c r="M42" s="37"/>
      <c r="N42" s="37"/>
      <c r="O42" s="37"/>
      <c r="P42" s="37"/>
      <c r="Q42" s="37"/>
    </row>
    <row r="43" spans="1:17" ht="24">
      <c r="A43" s="22">
        <v>15</v>
      </c>
      <c r="B43" s="33" t="s">
        <v>51</v>
      </c>
      <c r="C43" s="34" t="s">
        <v>52</v>
      </c>
      <c r="D43" s="24" t="s">
        <v>24</v>
      </c>
      <c r="E43" s="35">
        <v>5</v>
      </c>
      <c r="F43" s="36">
        <v>121.27</v>
      </c>
      <c r="G43" s="36">
        <v>16.899999999999999</v>
      </c>
      <c r="H43" s="36">
        <v>36.840000000000003</v>
      </c>
      <c r="I43" s="36">
        <v>15.65</v>
      </c>
      <c r="J43" s="37"/>
      <c r="K43" s="102">
        <v>606</v>
      </c>
      <c r="L43" s="37">
        <v>85</v>
      </c>
      <c r="M43" s="37">
        <v>184</v>
      </c>
      <c r="N43" s="37">
        <v>78</v>
      </c>
      <c r="O43" s="37">
        <v>1.21</v>
      </c>
      <c r="P43" s="37">
        <v>6.05</v>
      </c>
      <c r="Q43" s="37"/>
    </row>
    <row r="44" spans="1:17" ht="24">
      <c r="A44" s="22">
        <v>16</v>
      </c>
      <c r="B44" s="33" t="s">
        <v>49</v>
      </c>
      <c r="C44" s="34" t="s">
        <v>53</v>
      </c>
      <c r="D44" s="24" t="s">
        <v>38</v>
      </c>
      <c r="E44" s="35">
        <v>5</v>
      </c>
      <c r="F44" s="36">
        <v>981.67</v>
      </c>
      <c r="G44" s="37"/>
      <c r="H44" s="37"/>
      <c r="I44" s="37"/>
      <c r="J44" s="37"/>
      <c r="K44" s="102">
        <v>4908</v>
      </c>
      <c r="L44" s="37"/>
      <c r="M44" s="37"/>
      <c r="N44" s="37"/>
      <c r="O44" s="37"/>
      <c r="P44" s="37"/>
      <c r="Q44" s="37"/>
    </row>
    <row r="45" spans="1:17" ht="36">
      <c r="A45" s="22">
        <v>17</v>
      </c>
      <c r="B45" s="33" t="s">
        <v>54</v>
      </c>
      <c r="C45" s="34" t="s">
        <v>55</v>
      </c>
      <c r="D45" s="24" t="s">
        <v>28</v>
      </c>
      <c r="E45" s="35">
        <v>0.06</v>
      </c>
      <c r="F45" s="36">
        <v>6855.13</v>
      </c>
      <c r="G45" s="36">
        <v>1620.52</v>
      </c>
      <c r="H45" s="36">
        <v>2228.2199999999998</v>
      </c>
      <c r="I45" s="36">
        <v>710.91</v>
      </c>
      <c r="J45" s="37"/>
      <c r="K45" s="102">
        <v>411</v>
      </c>
      <c r="L45" s="37">
        <v>97</v>
      </c>
      <c r="M45" s="37">
        <v>134</v>
      </c>
      <c r="N45" s="37">
        <v>43</v>
      </c>
      <c r="O45" s="37">
        <v>116</v>
      </c>
      <c r="P45" s="37">
        <v>6.96</v>
      </c>
      <c r="Q45" s="37"/>
    </row>
    <row r="46" spans="1:17" ht="24">
      <c r="A46" s="22">
        <v>18</v>
      </c>
      <c r="B46" s="33" t="s">
        <v>49</v>
      </c>
      <c r="C46" s="34" t="s">
        <v>56</v>
      </c>
      <c r="D46" s="24" t="s">
        <v>38</v>
      </c>
      <c r="E46" s="35">
        <v>6</v>
      </c>
      <c r="F46" s="36">
        <v>234.87</v>
      </c>
      <c r="G46" s="37"/>
      <c r="H46" s="37"/>
      <c r="I46" s="37"/>
      <c r="J46" s="37"/>
      <c r="K46" s="102">
        <v>1409</v>
      </c>
      <c r="L46" s="37"/>
      <c r="M46" s="37"/>
      <c r="N46" s="37"/>
      <c r="O46" s="37"/>
      <c r="P46" s="37"/>
      <c r="Q46" s="37"/>
    </row>
    <row r="47" spans="1:17" ht="36">
      <c r="A47" s="22">
        <v>19</v>
      </c>
      <c r="B47" s="33" t="s">
        <v>57</v>
      </c>
      <c r="C47" s="34" t="s">
        <v>58</v>
      </c>
      <c r="D47" s="24" t="s">
        <v>28</v>
      </c>
      <c r="E47" s="35">
        <v>0.02</v>
      </c>
      <c r="F47" s="36">
        <v>5754.44</v>
      </c>
      <c r="G47" s="36">
        <v>1229.3599999999999</v>
      </c>
      <c r="H47" s="36">
        <v>1526.51</v>
      </c>
      <c r="I47" s="36">
        <v>520.21</v>
      </c>
      <c r="J47" s="37"/>
      <c r="K47" s="102">
        <v>115</v>
      </c>
      <c r="L47" s="37">
        <v>25</v>
      </c>
      <c r="M47" s="37">
        <v>31</v>
      </c>
      <c r="N47" s="37">
        <v>10</v>
      </c>
      <c r="O47" s="37">
        <v>88</v>
      </c>
      <c r="P47" s="37">
        <v>1.76</v>
      </c>
      <c r="Q47" s="37"/>
    </row>
    <row r="48" spans="1:17" ht="24">
      <c r="A48" s="22">
        <v>20</v>
      </c>
      <c r="B48" s="33" t="s">
        <v>49</v>
      </c>
      <c r="C48" s="34" t="s">
        <v>59</v>
      </c>
      <c r="D48" s="24" t="s">
        <v>38</v>
      </c>
      <c r="E48" s="35">
        <v>2</v>
      </c>
      <c r="F48" s="36">
        <v>358.73</v>
      </c>
      <c r="G48" s="37"/>
      <c r="H48" s="37"/>
      <c r="I48" s="37"/>
      <c r="J48" s="37"/>
      <c r="K48" s="102">
        <v>717</v>
      </c>
      <c r="L48" s="37"/>
      <c r="M48" s="37"/>
      <c r="N48" s="37"/>
      <c r="O48" s="37"/>
      <c r="P48" s="37"/>
      <c r="Q48" s="37"/>
    </row>
    <row r="49" spans="1:17" ht="24">
      <c r="A49" s="22">
        <v>21</v>
      </c>
      <c r="B49" s="33" t="s">
        <v>60</v>
      </c>
      <c r="C49" s="34" t="s">
        <v>61</v>
      </c>
      <c r="D49" s="24" t="s">
        <v>28</v>
      </c>
      <c r="E49" s="35">
        <v>0.04</v>
      </c>
      <c r="F49" s="36">
        <v>9513.69</v>
      </c>
      <c r="G49" s="36">
        <v>1648.46</v>
      </c>
      <c r="H49" s="36">
        <v>1195.77</v>
      </c>
      <c r="I49" s="36">
        <v>506.43</v>
      </c>
      <c r="J49" s="37"/>
      <c r="K49" s="102">
        <v>381</v>
      </c>
      <c r="L49" s="37">
        <v>66</v>
      </c>
      <c r="M49" s="37">
        <v>48</v>
      </c>
      <c r="N49" s="37">
        <v>20</v>
      </c>
      <c r="O49" s="37">
        <v>118</v>
      </c>
      <c r="P49" s="37">
        <v>4.72</v>
      </c>
      <c r="Q49" s="37"/>
    </row>
    <row r="50" spans="1:17" ht="36">
      <c r="A50" s="22">
        <v>22</v>
      </c>
      <c r="B50" s="33" t="s">
        <v>49</v>
      </c>
      <c r="C50" s="34" t="s">
        <v>62</v>
      </c>
      <c r="D50" s="24" t="s">
        <v>38</v>
      </c>
      <c r="E50" s="35">
        <v>4</v>
      </c>
      <c r="F50" s="36">
        <v>329.21</v>
      </c>
      <c r="G50" s="37"/>
      <c r="H50" s="37"/>
      <c r="I50" s="37"/>
      <c r="J50" s="37"/>
      <c r="K50" s="102">
        <v>1317</v>
      </c>
      <c r="L50" s="37"/>
      <c r="M50" s="37"/>
      <c r="N50" s="37"/>
      <c r="O50" s="37"/>
      <c r="P50" s="37"/>
      <c r="Q50" s="37"/>
    </row>
    <row r="51" spans="1:17" ht="24">
      <c r="A51" s="22">
        <v>23</v>
      </c>
      <c r="B51" s="33" t="s">
        <v>63</v>
      </c>
      <c r="C51" s="34" t="s">
        <v>64</v>
      </c>
      <c r="D51" s="24" t="s">
        <v>28</v>
      </c>
      <c r="E51" s="38">
        <v>0.02</v>
      </c>
      <c r="F51" s="36">
        <v>1987.94</v>
      </c>
      <c r="G51" s="36">
        <v>1191.6400000000001</v>
      </c>
      <c r="H51" s="36">
        <v>276.39</v>
      </c>
      <c r="I51" s="36">
        <v>2.91</v>
      </c>
      <c r="J51" s="37"/>
      <c r="K51" s="102">
        <v>40</v>
      </c>
      <c r="L51" s="37">
        <v>24</v>
      </c>
      <c r="M51" s="37">
        <v>6</v>
      </c>
      <c r="N51" s="37"/>
      <c r="O51" s="37">
        <v>85.3</v>
      </c>
      <c r="P51" s="37">
        <v>1.71</v>
      </c>
      <c r="Q51" s="37"/>
    </row>
    <row r="52" spans="1:17" ht="24">
      <c r="A52" s="22">
        <v>24</v>
      </c>
      <c r="B52" s="33" t="s">
        <v>49</v>
      </c>
      <c r="C52" s="34" t="s">
        <v>65</v>
      </c>
      <c r="D52" s="24" t="s">
        <v>38</v>
      </c>
      <c r="E52" s="35">
        <v>2</v>
      </c>
      <c r="F52" s="36">
        <v>202.28</v>
      </c>
      <c r="G52" s="37"/>
      <c r="H52" s="37"/>
      <c r="I52" s="37"/>
      <c r="J52" s="37"/>
      <c r="K52" s="102">
        <v>405</v>
      </c>
      <c r="L52" s="37"/>
      <c r="M52" s="37"/>
      <c r="N52" s="37"/>
      <c r="O52" s="37"/>
      <c r="P52" s="37"/>
      <c r="Q52" s="37"/>
    </row>
    <row r="53" spans="1:17" ht="36">
      <c r="A53" s="22">
        <v>25</v>
      </c>
      <c r="B53" s="33" t="s">
        <v>54</v>
      </c>
      <c r="C53" s="34" t="s">
        <v>55</v>
      </c>
      <c r="D53" s="24" t="s">
        <v>28</v>
      </c>
      <c r="E53" s="35">
        <v>0.06</v>
      </c>
      <c r="F53" s="36">
        <v>6855.13</v>
      </c>
      <c r="G53" s="36">
        <v>1620.52</v>
      </c>
      <c r="H53" s="36">
        <v>2228.2199999999998</v>
      </c>
      <c r="I53" s="36">
        <v>710.91</v>
      </c>
      <c r="J53" s="37"/>
      <c r="K53" s="102">
        <v>411</v>
      </c>
      <c r="L53" s="37">
        <v>97</v>
      </c>
      <c r="M53" s="37">
        <v>134</v>
      </c>
      <c r="N53" s="37">
        <v>43</v>
      </c>
      <c r="O53" s="37">
        <v>116</v>
      </c>
      <c r="P53" s="37">
        <v>6.96</v>
      </c>
      <c r="Q53" s="37"/>
    </row>
    <row r="54" spans="1:17" ht="24">
      <c r="A54" s="22">
        <v>26</v>
      </c>
      <c r="B54" s="33" t="s">
        <v>49</v>
      </c>
      <c r="C54" s="34" t="s">
        <v>66</v>
      </c>
      <c r="D54" s="24" t="s">
        <v>38</v>
      </c>
      <c r="E54" s="35">
        <v>6</v>
      </c>
      <c r="F54" s="36">
        <v>322.69</v>
      </c>
      <c r="G54" s="37"/>
      <c r="H54" s="37"/>
      <c r="I54" s="37"/>
      <c r="J54" s="37"/>
      <c r="K54" s="102">
        <v>1936</v>
      </c>
      <c r="L54" s="37"/>
      <c r="M54" s="37"/>
      <c r="N54" s="37"/>
      <c r="O54" s="37"/>
      <c r="P54" s="37"/>
      <c r="Q54" s="37"/>
    </row>
    <row r="55" spans="1:17" ht="24">
      <c r="A55" s="22">
        <v>27</v>
      </c>
      <c r="B55" s="33" t="s">
        <v>67</v>
      </c>
      <c r="C55" s="34" t="s">
        <v>68</v>
      </c>
      <c r="D55" s="24" t="s">
        <v>28</v>
      </c>
      <c r="E55" s="35">
        <v>0.04</v>
      </c>
      <c r="F55" s="36">
        <v>9513.69</v>
      </c>
      <c r="G55" s="36">
        <v>1648.46</v>
      </c>
      <c r="H55" s="36">
        <v>1195.77</v>
      </c>
      <c r="I55" s="36">
        <v>506.43</v>
      </c>
      <c r="J55" s="37"/>
      <c r="K55" s="102">
        <v>381</v>
      </c>
      <c r="L55" s="37">
        <v>66</v>
      </c>
      <c r="M55" s="37">
        <v>48</v>
      </c>
      <c r="N55" s="37">
        <v>20</v>
      </c>
      <c r="O55" s="37">
        <v>118</v>
      </c>
      <c r="P55" s="37">
        <v>4.72</v>
      </c>
      <c r="Q55" s="37"/>
    </row>
    <row r="56" spans="1:17" ht="24">
      <c r="A56" s="22">
        <v>28</v>
      </c>
      <c r="B56" s="33" t="s">
        <v>49</v>
      </c>
      <c r="C56" s="34" t="s">
        <v>69</v>
      </c>
      <c r="D56" s="24" t="s">
        <v>38</v>
      </c>
      <c r="E56" s="35">
        <v>4</v>
      </c>
      <c r="F56" s="36">
        <v>269.58</v>
      </c>
      <c r="G56" s="37"/>
      <c r="H56" s="37"/>
      <c r="I56" s="37"/>
      <c r="J56" s="37"/>
      <c r="K56" s="102">
        <v>1078</v>
      </c>
      <c r="L56" s="37"/>
      <c r="M56" s="37"/>
      <c r="N56" s="37"/>
      <c r="O56" s="37"/>
      <c r="P56" s="37"/>
      <c r="Q56" s="37"/>
    </row>
    <row r="57" spans="1:17" ht="36">
      <c r="A57" s="22">
        <v>29</v>
      </c>
      <c r="B57" s="33" t="s">
        <v>49</v>
      </c>
      <c r="C57" s="34" t="s">
        <v>70</v>
      </c>
      <c r="D57" s="24" t="s">
        <v>38</v>
      </c>
      <c r="E57" s="35">
        <v>48</v>
      </c>
      <c r="F57" s="36">
        <v>70.56</v>
      </c>
      <c r="G57" s="37"/>
      <c r="H57" s="37"/>
      <c r="I57" s="37"/>
      <c r="J57" s="37"/>
      <c r="K57" s="102">
        <v>3387</v>
      </c>
      <c r="L57" s="37"/>
      <c r="M57" s="37"/>
      <c r="N57" s="37"/>
      <c r="O57" s="37"/>
      <c r="P57" s="37"/>
      <c r="Q57" s="37"/>
    </row>
    <row r="58" spans="1:17" ht="36">
      <c r="A58" s="22">
        <v>30</v>
      </c>
      <c r="B58" s="33" t="s">
        <v>49</v>
      </c>
      <c r="C58" s="34" t="s">
        <v>71</v>
      </c>
      <c r="D58" s="24" t="s">
        <v>38</v>
      </c>
      <c r="E58" s="35">
        <v>25</v>
      </c>
      <c r="F58" s="36">
        <v>85.13</v>
      </c>
      <c r="G58" s="37"/>
      <c r="H58" s="37"/>
      <c r="I58" s="37"/>
      <c r="J58" s="37"/>
      <c r="K58" s="102">
        <v>2128</v>
      </c>
      <c r="L58" s="37"/>
      <c r="M58" s="37"/>
      <c r="N58" s="37"/>
      <c r="O58" s="37"/>
      <c r="P58" s="37"/>
      <c r="Q58" s="37"/>
    </row>
    <row r="59" spans="1:17" ht="36">
      <c r="A59" s="22">
        <v>31</v>
      </c>
      <c r="B59" s="33" t="s">
        <v>49</v>
      </c>
      <c r="C59" s="34" t="s">
        <v>72</v>
      </c>
      <c r="D59" s="24" t="s">
        <v>38</v>
      </c>
      <c r="E59" s="35">
        <v>8</v>
      </c>
      <c r="F59" s="36">
        <v>85.32</v>
      </c>
      <c r="G59" s="37"/>
      <c r="H59" s="37"/>
      <c r="I59" s="37"/>
      <c r="J59" s="37"/>
      <c r="K59" s="102">
        <v>683</v>
      </c>
      <c r="L59" s="37"/>
      <c r="M59" s="37"/>
      <c r="N59" s="37"/>
      <c r="O59" s="37"/>
      <c r="P59" s="37"/>
      <c r="Q59" s="37"/>
    </row>
    <row r="60" spans="1:17" ht="36">
      <c r="A60" s="22">
        <v>32</v>
      </c>
      <c r="B60" s="33" t="s">
        <v>49</v>
      </c>
      <c r="C60" s="34" t="s">
        <v>73</v>
      </c>
      <c r="D60" s="24" t="s">
        <v>38</v>
      </c>
      <c r="E60" s="35">
        <v>12</v>
      </c>
      <c r="F60" s="36">
        <v>41.22</v>
      </c>
      <c r="G60" s="37"/>
      <c r="H60" s="37"/>
      <c r="I60" s="37"/>
      <c r="J60" s="37"/>
      <c r="K60" s="102">
        <v>495</v>
      </c>
      <c r="L60" s="37"/>
      <c r="M60" s="37"/>
      <c r="N60" s="37"/>
      <c r="O60" s="37"/>
      <c r="P60" s="37"/>
      <c r="Q60" s="37"/>
    </row>
    <row r="61" spans="1:17" ht="48">
      <c r="A61" s="22">
        <v>33</v>
      </c>
      <c r="B61" s="33" t="s">
        <v>49</v>
      </c>
      <c r="C61" s="34" t="s">
        <v>74</v>
      </c>
      <c r="D61" s="24" t="s">
        <v>38</v>
      </c>
      <c r="E61" s="35">
        <v>2</v>
      </c>
      <c r="F61" s="36">
        <v>69.22</v>
      </c>
      <c r="G61" s="37"/>
      <c r="H61" s="37"/>
      <c r="I61" s="37"/>
      <c r="J61" s="37"/>
      <c r="K61" s="102">
        <v>138</v>
      </c>
      <c r="L61" s="37"/>
      <c r="M61" s="37"/>
      <c r="N61" s="37"/>
      <c r="O61" s="37"/>
      <c r="P61" s="37"/>
      <c r="Q61" s="37"/>
    </row>
    <row r="62" spans="1:17" ht="48">
      <c r="A62" s="22">
        <v>34</v>
      </c>
      <c r="B62" s="33" t="s">
        <v>49</v>
      </c>
      <c r="C62" s="34" t="s">
        <v>75</v>
      </c>
      <c r="D62" s="24" t="s">
        <v>38</v>
      </c>
      <c r="E62" s="35">
        <v>4</v>
      </c>
      <c r="F62" s="36">
        <v>14.57</v>
      </c>
      <c r="G62" s="37"/>
      <c r="H62" s="37"/>
      <c r="I62" s="37"/>
      <c r="J62" s="37"/>
      <c r="K62" s="102">
        <v>58</v>
      </c>
      <c r="L62" s="37"/>
      <c r="M62" s="37"/>
      <c r="N62" s="37"/>
      <c r="O62" s="37"/>
      <c r="P62" s="37"/>
      <c r="Q62" s="37"/>
    </row>
    <row r="63" spans="1:17" ht="48">
      <c r="A63" s="22">
        <v>35</v>
      </c>
      <c r="B63" s="33" t="s">
        <v>49</v>
      </c>
      <c r="C63" s="34" t="s">
        <v>76</v>
      </c>
      <c r="D63" s="24" t="s">
        <v>38</v>
      </c>
      <c r="E63" s="35">
        <v>2</v>
      </c>
      <c r="F63" s="36">
        <v>14.57</v>
      </c>
      <c r="G63" s="37"/>
      <c r="H63" s="37"/>
      <c r="I63" s="37"/>
      <c r="J63" s="37"/>
      <c r="K63" s="102">
        <v>29</v>
      </c>
      <c r="L63" s="37"/>
      <c r="M63" s="37"/>
      <c r="N63" s="37"/>
      <c r="O63" s="37"/>
      <c r="P63" s="37"/>
      <c r="Q63" s="37"/>
    </row>
    <row r="64" spans="1:17" ht="36">
      <c r="A64" s="22">
        <v>36</v>
      </c>
      <c r="B64" s="33" t="s">
        <v>49</v>
      </c>
      <c r="C64" s="34" t="s">
        <v>77</v>
      </c>
      <c r="D64" s="24" t="s">
        <v>38</v>
      </c>
      <c r="E64" s="35">
        <v>12</v>
      </c>
      <c r="F64" s="36">
        <v>41.22</v>
      </c>
      <c r="G64" s="37"/>
      <c r="H64" s="37"/>
      <c r="I64" s="37"/>
      <c r="J64" s="37"/>
      <c r="K64" s="102">
        <v>495</v>
      </c>
      <c r="L64" s="37"/>
      <c r="M64" s="37"/>
      <c r="N64" s="37"/>
      <c r="O64" s="37"/>
      <c r="P64" s="37"/>
      <c r="Q64" s="37"/>
    </row>
    <row r="65" spans="1:17" ht="36">
      <c r="A65" s="22">
        <v>37</v>
      </c>
      <c r="B65" s="33" t="s">
        <v>78</v>
      </c>
      <c r="C65" s="34" t="s">
        <v>79</v>
      </c>
      <c r="D65" s="24" t="s">
        <v>28</v>
      </c>
      <c r="E65" s="38">
        <v>0.21</v>
      </c>
      <c r="F65" s="36">
        <v>502.57</v>
      </c>
      <c r="G65" s="36">
        <v>449.83</v>
      </c>
      <c r="H65" s="36">
        <v>11.69</v>
      </c>
      <c r="I65" s="36">
        <v>0.73</v>
      </c>
      <c r="J65" s="37"/>
      <c r="K65" s="102">
        <v>106</v>
      </c>
      <c r="L65" s="37">
        <v>94</v>
      </c>
      <c r="M65" s="37">
        <v>2</v>
      </c>
      <c r="N65" s="37"/>
      <c r="O65" s="37">
        <v>32.200000000000003</v>
      </c>
      <c r="P65" s="37">
        <v>6.76</v>
      </c>
      <c r="Q65" s="37"/>
    </row>
    <row r="66" spans="1:17" ht="36">
      <c r="A66" s="22">
        <v>38</v>
      </c>
      <c r="B66" s="33" t="s">
        <v>49</v>
      </c>
      <c r="C66" s="34" t="s">
        <v>80</v>
      </c>
      <c r="D66" s="24" t="s">
        <v>38</v>
      </c>
      <c r="E66" s="35">
        <v>5</v>
      </c>
      <c r="F66" s="36">
        <v>7.56</v>
      </c>
      <c r="G66" s="37"/>
      <c r="H66" s="37"/>
      <c r="I66" s="37"/>
      <c r="J66" s="37"/>
      <c r="K66" s="102">
        <v>38</v>
      </c>
      <c r="L66" s="37"/>
      <c r="M66" s="37"/>
      <c r="N66" s="37"/>
      <c r="O66" s="37"/>
      <c r="P66" s="37"/>
      <c r="Q66" s="37"/>
    </row>
    <row r="67" spans="1:17" ht="36">
      <c r="A67" s="22">
        <v>39</v>
      </c>
      <c r="B67" s="33" t="s">
        <v>49</v>
      </c>
      <c r="C67" s="34" t="s">
        <v>81</v>
      </c>
      <c r="D67" s="24" t="s">
        <v>38</v>
      </c>
      <c r="E67" s="35">
        <v>16</v>
      </c>
      <c r="F67" s="36">
        <v>8.86</v>
      </c>
      <c r="G67" s="37"/>
      <c r="H67" s="37"/>
      <c r="I67" s="37"/>
      <c r="J67" s="37"/>
      <c r="K67" s="102">
        <v>142</v>
      </c>
      <c r="L67" s="37"/>
      <c r="M67" s="37"/>
      <c r="N67" s="37"/>
      <c r="O67" s="37"/>
      <c r="P67" s="37"/>
      <c r="Q67" s="37"/>
    </row>
    <row r="68" spans="1:17" ht="36">
      <c r="A68" s="22">
        <v>40</v>
      </c>
      <c r="B68" s="33" t="s">
        <v>82</v>
      </c>
      <c r="C68" s="34" t="s">
        <v>83</v>
      </c>
      <c r="D68" s="24" t="s">
        <v>28</v>
      </c>
      <c r="E68" s="35">
        <v>0.04</v>
      </c>
      <c r="F68" s="36">
        <v>511.12</v>
      </c>
      <c r="G68" s="36">
        <v>458.22</v>
      </c>
      <c r="H68" s="36">
        <v>11.69</v>
      </c>
      <c r="I68" s="36">
        <v>0.73</v>
      </c>
      <c r="J68" s="37"/>
      <c r="K68" s="102">
        <v>20</v>
      </c>
      <c r="L68" s="37">
        <v>18</v>
      </c>
      <c r="M68" s="37"/>
      <c r="N68" s="37"/>
      <c r="O68" s="37">
        <v>32.799999999999997</v>
      </c>
      <c r="P68" s="37">
        <v>1.31</v>
      </c>
      <c r="Q68" s="37"/>
    </row>
    <row r="69" spans="1:17" ht="36">
      <c r="A69" s="22">
        <v>41</v>
      </c>
      <c r="B69" s="33" t="s">
        <v>49</v>
      </c>
      <c r="C69" s="34" t="s">
        <v>84</v>
      </c>
      <c r="D69" s="24" t="s">
        <v>38</v>
      </c>
      <c r="E69" s="35">
        <v>4</v>
      </c>
      <c r="F69" s="36">
        <v>8.93</v>
      </c>
      <c r="G69" s="37"/>
      <c r="H69" s="37"/>
      <c r="I69" s="37"/>
      <c r="J69" s="37"/>
      <c r="K69" s="102">
        <v>36</v>
      </c>
      <c r="L69" s="37"/>
      <c r="M69" s="37"/>
      <c r="N69" s="37"/>
      <c r="O69" s="37"/>
      <c r="P69" s="37"/>
      <c r="Q69" s="37"/>
    </row>
    <row r="70" spans="1:17" ht="36">
      <c r="A70" s="22">
        <v>42</v>
      </c>
      <c r="B70" s="33" t="s">
        <v>49</v>
      </c>
      <c r="C70" s="34" t="s">
        <v>85</v>
      </c>
      <c r="D70" s="24" t="s">
        <v>38</v>
      </c>
      <c r="E70" s="35">
        <v>11</v>
      </c>
      <c r="F70" s="36">
        <v>1.35</v>
      </c>
      <c r="G70" s="37"/>
      <c r="H70" s="37"/>
      <c r="I70" s="37"/>
      <c r="J70" s="37"/>
      <c r="K70" s="102">
        <v>15</v>
      </c>
      <c r="L70" s="37"/>
      <c r="M70" s="37"/>
      <c r="N70" s="37"/>
      <c r="O70" s="37"/>
      <c r="P70" s="37"/>
      <c r="Q70" s="37"/>
    </row>
    <row r="71" spans="1:17" ht="36">
      <c r="A71" s="22">
        <v>43</v>
      </c>
      <c r="B71" s="33" t="s">
        <v>49</v>
      </c>
      <c r="C71" s="34" t="s">
        <v>86</v>
      </c>
      <c r="D71" s="24" t="s">
        <v>38</v>
      </c>
      <c r="E71" s="35">
        <v>4</v>
      </c>
      <c r="F71" s="36">
        <v>5.95</v>
      </c>
      <c r="G71" s="37"/>
      <c r="H71" s="37"/>
      <c r="I71" s="37"/>
      <c r="J71" s="37"/>
      <c r="K71" s="102">
        <v>24</v>
      </c>
      <c r="L71" s="37"/>
      <c r="M71" s="37"/>
      <c r="N71" s="37"/>
      <c r="O71" s="37"/>
      <c r="P71" s="37"/>
      <c r="Q71" s="37"/>
    </row>
    <row r="72" spans="1:17" ht="36">
      <c r="A72" s="22">
        <v>44</v>
      </c>
      <c r="B72" s="33" t="s">
        <v>49</v>
      </c>
      <c r="C72" s="34" t="s">
        <v>87</v>
      </c>
      <c r="D72" s="24" t="s">
        <v>38</v>
      </c>
      <c r="E72" s="35">
        <v>1</v>
      </c>
      <c r="F72" s="36">
        <v>9.0299999999999994</v>
      </c>
      <c r="G72" s="37"/>
      <c r="H72" s="37"/>
      <c r="I72" s="37"/>
      <c r="J72" s="37"/>
      <c r="K72" s="102">
        <v>9</v>
      </c>
      <c r="L72" s="37"/>
      <c r="M72" s="37"/>
      <c r="N72" s="37"/>
      <c r="O72" s="37"/>
      <c r="P72" s="37"/>
      <c r="Q72" s="37"/>
    </row>
    <row r="73" spans="1:17" ht="36">
      <c r="A73" s="22">
        <v>45</v>
      </c>
      <c r="B73" s="33" t="s">
        <v>49</v>
      </c>
      <c r="C73" s="34" t="s">
        <v>88</v>
      </c>
      <c r="D73" s="24" t="s">
        <v>38</v>
      </c>
      <c r="E73" s="35">
        <v>1</v>
      </c>
      <c r="F73" s="36">
        <v>9.0299999999999994</v>
      </c>
      <c r="G73" s="37"/>
      <c r="H73" s="37"/>
      <c r="I73" s="37"/>
      <c r="J73" s="37"/>
      <c r="K73" s="102">
        <v>9</v>
      </c>
      <c r="L73" s="37"/>
      <c r="M73" s="37"/>
      <c r="N73" s="37"/>
      <c r="O73" s="37"/>
      <c r="P73" s="37"/>
      <c r="Q73" s="37"/>
    </row>
    <row r="74" spans="1:17" ht="24">
      <c r="A74" s="22">
        <v>46</v>
      </c>
      <c r="B74" s="33" t="s">
        <v>89</v>
      </c>
      <c r="C74" s="34" t="s">
        <v>90</v>
      </c>
      <c r="D74" s="24" t="s">
        <v>28</v>
      </c>
      <c r="E74" s="35">
        <v>0.01</v>
      </c>
      <c r="F74" s="36">
        <v>1829.4</v>
      </c>
      <c r="G74" s="36">
        <v>1025.4000000000001</v>
      </c>
      <c r="H74" s="36">
        <v>35.07</v>
      </c>
      <c r="I74" s="36">
        <v>2.1800000000000002</v>
      </c>
      <c r="J74" s="37"/>
      <c r="K74" s="102">
        <v>18</v>
      </c>
      <c r="L74" s="37">
        <v>10</v>
      </c>
      <c r="M74" s="37"/>
      <c r="N74" s="37"/>
      <c r="O74" s="37">
        <v>73.400000000000006</v>
      </c>
      <c r="P74" s="37">
        <v>0.73</v>
      </c>
      <c r="Q74" s="37"/>
    </row>
    <row r="75" spans="1:17" ht="36">
      <c r="A75" s="22">
        <v>47</v>
      </c>
      <c r="B75" s="33" t="s">
        <v>49</v>
      </c>
      <c r="C75" s="34" t="s">
        <v>91</v>
      </c>
      <c r="D75" s="24" t="s">
        <v>38</v>
      </c>
      <c r="E75" s="35">
        <v>1</v>
      </c>
      <c r="F75" s="36">
        <v>38.61</v>
      </c>
      <c r="G75" s="37"/>
      <c r="H75" s="37"/>
      <c r="I75" s="37"/>
      <c r="J75" s="37"/>
      <c r="K75" s="102">
        <v>39</v>
      </c>
      <c r="L75" s="37"/>
      <c r="M75" s="37"/>
      <c r="N75" s="37"/>
      <c r="O75" s="37"/>
      <c r="P75" s="37"/>
      <c r="Q75" s="37"/>
    </row>
    <row r="76" spans="1:17" ht="24">
      <c r="A76" s="22">
        <v>48</v>
      </c>
      <c r="B76" s="33" t="s">
        <v>92</v>
      </c>
      <c r="C76" s="34" t="s">
        <v>93</v>
      </c>
      <c r="D76" s="24" t="s">
        <v>24</v>
      </c>
      <c r="E76" s="35">
        <v>1</v>
      </c>
      <c r="F76" s="36">
        <v>137.5</v>
      </c>
      <c r="G76" s="36">
        <v>31.8</v>
      </c>
      <c r="H76" s="36">
        <v>2.36</v>
      </c>
      <c r="I76" s="37"/>
      <c r="J76" s="37"/>
      <c r="K76" s="102">
        <v>138</v>
      </c>
      <c r="L76" s="37">
        <v>32</v>
      </c>
      <c r="M76" s="37">
        <v>2</v>
      </c>
      <c r="N76" s="37"/>
      <c r="O76" s="37">
        <v>2.4</v>
      </c>
      <c r="P76" s="37">
        <v>2.4</v>
      </c>
      <c r="Q76" s="37"/>
    </row>
    <row r="77" spans="1:17" ht="24">
      <c r="A77" s="22">
        <v>49</v>
      </c>
      <c r="B77" s="33" t="s">
        <v>49</v>
      </c>
      <c r="C77" s="34" t="s">
        <v>94</v>
      </c>
      <c r="D77" s="24" t="s">
        <v>38</v>
      </c>
      <c r="E77" s="35">
        <v>1</v>
      </c>
      <c r="F77" s="36">
        <v>22.61</v>
      </c>
      <c r="G77" s="37"/>
      <c r="H77" s="37"/>
      <c r="I77" s="37"/>
      <c r="J77" s="37"/>
      <c r="K77" s="102">
        <v>23</v>
      </c>
      <c r="L77" s="37"/>
      <c r="M77" s="37"/>
      <c r="N77" s="37"/>
      <c r="O77" s="37"/>
      <c r="P77" s="37"/>
      <c r="Q77" s="37"/>
    </row>
    <row r="78" spans="1:17" ht="24">
      <c r="A78" s="22">
        <v>50</v>
      </c>
      <c r="B78" s="33" t="s">
        <v>95</v>
      </c>
      <c r="C78" s="34" t="s">
        <v>96</v>
      </c>
      <c r="D78" s="24" t="s">
        <v>28</v>
      </c>
      <c r="E78" s="35">
        <v>0.16</v>
      </c>
      <c r="F78" s="36">
        <v>813.8</v>
      </c>
      <c r="G78" s="36">
        <v>603.5</v>
      </c>
      <c r="H78" s="36">
        <v>29.99</v>
      </c>
      <c r="I78" s="36">
        <v>0.73</v>
      </c>
      <c r="J78" s="37"/>
      <c r="K78" s="102">
        <v>130</v>
      </c>
      <c r="L78" s="37">
        <v>97</v>
      </c>
      <c r="M78" s="37">
        <v>5</v>
      </c>
      <c r="N78" s="37"/>
      <c r="O78" s="37">
        <v>43.2</v>
      </c>
      <c r="P78" s="37">
        <v>6.91</v>
      </c>
      <c r="Q78" s="37"/>
    </row>
    <row r="79" spans="1:17" ht="48">
      <c r="A79" s="22">
        <v>51</v>
      </c>
      <c r="B79" s="33" t="s">
        <v>49</v>
      </c>
      <c r="C79" s="34" t="s">
        <v>97</v>
      </c>
      <c r="D79" s="24" t="s">
        <v>38</v>
      </c>
      <c r="E79" s="35">
        <v>16</v>
      </c>
      <c r="F79" s="36">
        <v>13.03</v>
      </c>
      <c r="G79" s="37"/>
      <c r="H79" s="37"/>
      <c r="I79" s="37"/>
      <c r="J79" s="37"/>
      <c r="K79" s="102">
        <v>208</v>
      </c>
      <c r="L79" s="37"/>
      <c r="M79" s="37"/>
      <c r="N79" s="37"/>
      <c r="O79" s="37"/>
      <c r="P79" s="37"/>
      <c r="Q79" s="37"/>
    </row>
    <row r="80" spans="1:17" ht="36">
      <c r="A80" s="22">
        <v>52</v>
      </c>
      <c r="B80" s="33" t="s">
        <v>49</v>
      </c>
      <c r="C80" s="34" t="s">
        <v>98</v>
      </c>
      <c r="D80" s="24" t="s">
        <v>38</v>
      </c>
      <c r="E80" s="35">
        <v>1</v>
      </c>
      <c r="F80" s="36">
        <v>1.73</v>
      </c>
      <c r="G80" s="37"/>
      <c r="H80" s="37"/>
      <c r="I80" s="37"/>
      <c r="J80" s="37"/>
      <c r="K80" s="102">
        <v>2</v>
      </c>
      <c r="L80" s="37"/>
      <c r="M80" s="37"/>
      <c r="N80" s="37"/>
      <c r="O80" s="37"/>
      <c r="P80" s="37"/>
      <c r="Q80" s="37"/>
    </row>
    <row r="81" spans="1:17" ht="36">
      <c r="A81" s="22">
        <v>53</v>
      </c>
      <c r="B81" s="33" t="s">
        <v>78</v>
      </c>
      <c r="C81" s="34" t="s">
        <v>79</v>
      </c>
      <c r="D81" s="24" t="s">
        <v>28</v>
      </c>
      <c r="E81" s="38">
        <v>0.01</v>
      </c>
      <c r="F81" s="36">
        <v>502.57</v>
      </c>
      <c r="G81" s="36">
        <v>449.83</v>
      </c>
      <c r="H81" s="36">
        <v>11.69</v>
      </c>
      <c r="I81" s="36">
        <v>0.73</v>
      </c>
      <c r="J81" s="37"/>
      <c r="K81" s="102">
        <v>5</v>
      </c>
      <c r="L81" s="37">
        <v>4</v>
      </c>
      <c r="M81" s="37"/>
      <c r="N81" s="37"/>
      <c r="O81" s="37">
        <v>32.200000000000003</v>
      </c>
      <c r="P81" s="37">
        <v>0.32</v>
      </c>
      <c r="Q81" s="37"/>
    </row>
    <row r="82" spans="1:17" ht="48">
      <c r="A82" s="22">
        <v>54</v>
      </c>
      <c r="B82" s="33" t="s">
        <v>49</v>
      </c>
      <c r="C82" s="34" t="s">
        <v>99</v>
      </c>
      <c r="D82" s="24" t="s">
        <v>38</v>
      </c>
      <c r="E82" s="35">
        <v>1</v>
      </c>
      <c r="F82" s="36">
        <v>24.44</v>
      </c>
      <c r="G82" s="37"/>
      <c r="H82" s="37"/>
      <c r="I82" s="37"/>
      <c r="J82" s="37"/>
      <c r="K82" s="102">
        <v>24</v>
      </c>
      <c r="L82" s="37"/>
      <c r="M82" s="37"/>
      <c r="N82" s="37"/>
      <c r="O82" s="37"/>
      <c r="P82" s="37"/>
      <c r="Q82" s="37"/>
    </row>
    <row r="83" spans="1:17" ht="48">
      <c r="A83" s="22">
        <v>55</v>
      </c>
      <c r="B83" s="33" t="s">
        <v>49</v>
      </c>
      <c r="C83" s="34" t="s">
        <v>100</v>
      </c>
      <c r="D83" s="24" t="s">
        <v>38</v>
      </c>
      <c r="E83" s="35">
        <v>22</v>
      </c>
      <c r="F83" s="36">
        <v>0.98</v>
      </c>
      <c r="G83" s="37"/>
      <c r="H83" s="37"/>
      <c r="I83" s="37"/>
      <c r="J83" s="37"/>
      <c r="K83" s="102">
        <v>22</v>
      </c>
      <c r="L83" s="37"/>
      <c r="M83" s="37"/>
      <c r="N83" s="37"/>
      <c r="O83" s="37"/>
      <c r="P83" s="37"/>
      <c r="Q83" s="37"/>
    </row>
    <row r="84" spans="1:17" ht="48">
      <c r="A84" s="22">
        <v>56</v>
      </c>
      <c r="B84" s="33" t="s">
        <v>49</v>
      </c>
      <c r="C84" s="34" t="s">
        <v>101</v>
      </c>
      <c r="D84" s="24" t="s">
        <v>38</v>
      </c>
      <c r="E84" s="35">
        <v>5</v>
      </c>
      <c r="F84" s="36">
        <v>3.61</v>
      </c>
      <c r="G84" s="37"/>
      <c r="H84" s="37"/>
      <c r="I84" s="37"/>
      <c r="J84" s="37"/>
      <c r="K84" s="102">
        <v>18</v>
      </c>
      <c r="L84" s="37"/>
      <c r="M84" s="37"/>
      <c r="N84" s="37"/>
      <c r="O84" s="37"/>
      <c r="P84" s="37"/>
      <c r="Q84" s="37"/>
    </row>
    <row r="85" spans="1:17" ht="24">
      <c r="A85" s="22">
        <v>57</v>
      </c>
      <c r="B85" s="33" t="s">
        <v>102</v>
      </c>
      <c r="C85" s="34" t="s">
        <v>103</v>
      </c>
      <c r="D85" s="24" t="s">
        <v>24</v>
      </c>
      <c r="E85" s="35">
        <v>1</v>
      </c>
      <c r="F85" s="36">
        <v>24.58</v>
      </c>
      <c r="G85" s="36">
        <v>16.760000000000002</v>
      </c>
      <c r="H85" s="36">
        <v>3.67</v>
      </c>
      <c r="I85" s="36">
        <v>0.18</v>
      </c>
      <c r="J85" s="37"/>
      <c r="K85" s="102">
        <v>25</v>
      </c>
      <c r="L85" s="37">
        <v>17</v>
      </c>
      <c r="M85" s="37">
        <v>4</v>
      </c>
      <c r="N85" s="37"/>
      <c r="O85" s="37">
        <v>1.2</v>
      </c>
      <c r="P85" s="37">
        <v>1.2</v>
      </c>
      <c r="Q85" s="37"/>
    </row>
    <row r="86" spans="1:17" ht="24">
      <c r="A86" s="22">
        <v>58</v>
      </c>
      <c r="B86" s="33" t="s">
        <v>49</v>
      </c>
      <c r="C86" s="34" t="s">
        <v>104</v>
      </c>
      <c r="D86" s="24" t="s">
        <v>38</v>
      </c>
      <c r="E86" s="35">
        <v>1</v>
      </c>
      <c r="F86" s="36">
        <v>975.92</v>
      </c>
      <c r="G86" s="37"/>
      <c r="H86" s="37"/>
      <c r="I86" s="37"/>
      <c r="J86" s="37"/>
      <c r="K86" s="102">
        <v>976</v>
      </c>
      <c r="L86" s="37"/>
      <c r="M86" s="37"/>
      <c r="N86" s="37"/>
      <c r="O86" s="37"/>
      <c r="P86" s="37"/>
      <c r="Q86" s="37"/>
    </row>
    <row r="87" spans="1:17" ht="36">
      <c r="A87" s="22">
        <v>59</v>
      </c>
      <c r="B87" s="33" t="s">
        <v>105</v>
      </c>
      <c r="C87" s="34" t="s">
        <v>106</v>
      </c>
      <c r="D87" s="24" t="s">
        <v>33</v>
      </c>
      <c r="E87" s="38">
        <v>2.7</v>
      </c>
      <c r="F87" s="36">
        <v>2409.0100000000002</v>
      </c>
      <c r="G87" s="36">
        <v>361.73</v>
      </c>
      <c r="H87" s="36">
        <v>530.78</v>
      </c>
      <c r="I87" s="36">
        <v>185.61</v>
      </c>
      <c r="J87" s="37"/>
      <c r="K87" s="102">
        <v>6504</v>
      </c>
      <c r="L87" s="37">
        <v>977</v>
      </c>
      <c r="M87" s="37">
        <v>1433</v>
      </c>
      <c r="N87" s="37">
        <v>501</v>
      </c>
      <c r="O87" s="37">
        <v>27.3</v>
      </c>
      <c r="P87" s="37">
        <v>73.709999999999994</v>
      </c>
      <c r="Q87" s="37"/>
    </row>
    <row r="88" spans="1:17" ht="36">
      <c r="A88" s="22">
        <v>60</v>
      </c>
      <c r="B88" s="33" t="s">
        <v>49</v>
      </c>
      <c r="C88" s="34" t="s">
        <v>107</v>
      </c>
      <c r="D88" s="24" t="s">
        <v>108</v>
      </c>
      <c r="E88" s="35">
        <v>270</v>
      </c>
      <c r="F88" s="36">
        <v>1.23</v>
      </c>
      <c r="G88" s="37"/>
      <c r="H88" s="37"/>
      <c r="I88" s="37"/>
      <c r="J88" s="37"/>
      <c r="K88" s="102">
        <v>332</v>
      </c>
      <c r="L88" s="37"/>
      <c r="M88" s="37"/>
      <c r="N88" s="37"/>
      <c r="O88" s="37"/>
      <c r="P88" s="37"/>
      <c r="Q88" s="37"/>
    </row>
    <row r="89" spans="1:17" ht="36">
      <c r="A89" s="22">
        <v>61</v>
      </c>
      <c r="B89" s="33" t="s">
        <v>49</v>
      </c>
      <c r="C89" s="34" t="s">
        <v>109</v>
      </c>
      <c r="D89" s="24" t="s">
        <v>110</v>
      </c>
      <c r="E89" s="35">
        <v>180</v>
      </c>
      <c r="F89" s="36">
        <v>18.399999999999999</v>
      </c>
      <c r="G89" s="37"/>
      <c r="H89" s="37"/>
      <c r="I89" s="37"/>
      <c r="J89" s="37"/>
      <c r="K89" s="102">
        <v>3312</v>
      </c>
      <c r="L89" s="37"/>
      <c r="M89" s="37"/>
      <c r="N89" s="37"/>
      <c r="O89" s="37"/>
      <c r="P89" s="37"/>
      <c r="Q89" s="37"/>
    </row>
    <row r="90" spans="1:17" ht="24">
      <c r="A90" s="22">
        <v>62</v>
      </c>
      <c r="B90" s="33" t="s">
        <v>111</v>
      </c>
      <c r="C90" s="34" t="s">
        <v>112</v>
      </c>
      <c r="D90" s="24" t="s">
        <v>33</v>
      </c>
      <c r="E90" s="38">
        <v>0.05</v>
      </c>
      <c r="F90" s="36">
        <v>1840.21</v>
      </c>
      <c r="G90" s="36">
        <v>498.2</v>
      </c>
      <c r="H90" s="36">
        <v>788.16</v>
      </c>
      <c r="I90" s="36">
        <v>202.95</v>
      </c>
      <c r="J90" s="37"/>
      <c r="K90" s="102">
        <v>92</v>
      </c>
      <c r="L90" s="37">
        <v>25</v>
      </c>
      <c r="M90" s="37">
        <v>39</v>
      </c>
      <c r="N90" s="37">
        <v>10</v>
      </c>
      <c r="O90" s="37">
        <v>37.6</v>
      </c>
      <c r="P90" s="37">
        <v>1.88</v>
      </c>
      <c r="Q90" s="37"/>
    </row>
    <row r="91" spans="1:17" ht="36">
      <c r="A91" s="22">
        <v>63</v>
      </c>
      <c r="B91" s="33" t="s">
        <v>49</v>
      </c>
      <c r="C91" s="34" t="s">
        <v>113</v>
      </c>
      <c r="D91" s="24" t="s">
        <v>108</v>
      </c>
      <c r="E91" s="35">
        <v>5</v>
      </c>
      <c r="F91" s="36">
        <v>16.920000000000002</v>
      </c>
      <c r="G91" s="37"/>
      <c r="H91" s="37"/>
      <c r="I91" s="37"/>
      <c r="J91" s="37"/>
      <c r="K91" s="102">
        <v>85</v>
      </c>
      <c r="L91" s="37"/>
      <c r="M91" s="37"/>
      <c r="N91" s="37"/>
      <c r="O91" s="37"/>
      <c r="P91" s="37"/>
      <c r="Q91" s="37"/>
    </row>
    <row r="92" spans="1:17" ht="36">
      <c r="A92" s="22">
        <v>64</v>
      </c>
      <c r="B92" s="33" t="s">
        <v>49</v>
      </c>
      <c r="C92" s="34" t="s">
        <v>114</v>
      </c>
      <c r="D92" s="24" t="s">
        <v>110</v>
      </c>
      <c r="E92" s="35">
        <v>2</v>
      </c>
      <c r="F92" s="36">
        <v>7.27</v>
      </c>
      <c r="G92" s="37"/>
      <c r="H92" s="37"/>
      <c r="I92" s="37"/>
      <c r="J92" s="37"/>
      <c r="K92" s="102">
        <v>15</v>
      </c>
      <c r="L92" s="37"/>
      <c r="M92" s="37"/>
      <c r="N92" s="37"/>
      <c r="O92" s="37"/>
      <c r="P92" s="37"/>
      <c r="Q92" s="37"/>
    </row>
    <row r="93" spans="1:17" ht="36">
      <c r="A93" s="22">
        <v>65</v>
      </c>
      <c r="B93" s="33" t="s">
        <v>49</v>
      </c>
      <c r="C93" s="34" t="s">
        <v>115</v>
      </c>
      <c r="D93" s="24" t="s">
        <v>110</v>
      </c>
      <c r="E93" s="35">
        <v>2</v>
      </c>
      <c r="F93" s="36">
        <v>7.27</v>
      </c>
      <c r="G93" s="37"/>
      <c r="H93" s="37"/>
      <c r="I93" s="37"/>
      <c r="J93" s="37"/>
      <c r="K93" s="102">
        <v>15</v>
      </c>
      <c r="L93" s="37"/>
      <c r="M93" s="37"/>
      <c r="N93" s="37"/>
      <c r="O93" s="37"/>
      <c r="P93" s="37"/>
      <c r="Q93" s="37"/>
    </row>
    <row r="94" spans="1:17" ht="36">
      <c r="A94" s="22">
        <v>66</v>
      </c>
      <c r="B94" s="33" t="s">
        <v>116</v>
      </c>
      <c r="C94" s="34" t="s">
        <v>117</v>
      </c>
      <c r="D94" s="24" t="s">
        <v>33</v>
      </c>
      <c r="E94" s="38">
        <v>2.7</v>
      </c>
      <c r="F94" s="36">
        <v>1636.65</v>
      </c>
      <c r="G94" s="36">
        <v>372.33</v>
      </c>
      <c r="H94" s="36">
        <v>96.44</v>
      </c>
      <c r="I94" s="36">
        <v>6.01</v>
      </c>
      <c r="J94" s="37"/>
      <c r="K94" s="102">
        <v>4419</v>
      </c>
      <c r="L94" s="37">
        <v>1005</v>
      </c>
      <c r="M94" s="37">
        <v>260</v>
      </c>
      <c r="N94" s="37">
        <v>16</v>
      </c>
      <c r="O94" s="37">
        <v>28.1</v>
      </c>
      <c r="P94" s="37">
        <v>75.87</v>
      </c>
      <c r="Q94" s="37"/>
    </row>
    <row r="95" spans="1:17" ht="48">
      <c r="A95" s="22">
        <v>67</v>
      </c>
      <c r="B95" s="33" t="s">
        <v>118</v>
      </c>
      <c r="C95" s="34" t="s">
        <v>119</v>
      </c>
      <c r="D95" s="24" t="s">
        <v>33</v>
      </c>
      <c r="E95" s="38">
        <v>1.28</v>
      </c>
      <c r="F95" s="36">
        <v>3994.97</v>
      </c>
      <c r="G95" s="36">
        <v>490.25</v>
      </c>
      <c r="H95" s="36">
        <v>186.32</v>
      </c>
      <c r="I95" s="36">
        <v>81.900000000000006</v>
      </c>
      <c r="J95" s="37"/>
      <c r="K95" s="102">
        <v>5114</v>
      </c>
      <c r="L95" s="37">
        <v>628</v>
      </c>
      <c r="M95" s="37">
        <v>238</v>
      </c>
      <c r="N95" s="37">
        <v>105</v>
      </c>
      <c r="O95" s="37">
        <v>37</v>
      </c>
      <c r="P95" s="37">
        <v>47.36</v>
      </c>
      <c r="Q95" s="37"/>
    </row>
    <row r="96" spans="1:17" ht="60">
      <c r="A96" s="22">
        <v>68</v>
      </c>
      <c r="B96" s="33" t="s">
        <v>120</v>
      </c>
      <c r="C96" s="34" t="s">
        <v>121</v>
      </c>
      <c r="D96" s="24" t="s">
        <v>33</v>
      </c>
      <c r="E96" s="38">
        <v>0.42</v>
      </c>
      <c r="F96" s="36">
        <v>1131.6099999999999</v>
      </c>
      <c r="G96" s="36">
        <v>202.73</v>
      </c>
      <c r="H96" s="36">
        <v>704.04</v>
      </c>
      <c r="I96" s="36">
        <v>87.33</v>
      </c>
      <c r="J96" s="37"/>
      <c r="K96" s="102">
        <v>475</v>
      </c>
      <c r="L96" s="37">
        <v>85</v>
      </c>
      <c r="M96" s="37">
        <v>296</v>
      </c>
      <c r="N96" s="37">
        <v>37</v>
      </c>
      <c r="O96" s="37">
        <v>15.3</v>
      </c>
      <c r="P96" s="37">
        <v>6.43</v>
      </c>
      <c r="Q96" s="37"/>
    </row>
    <row r="97" spans="1:17" ht="72">
      <c r="A97" s="22">
        <v>69</v>
      </c>
      <c r="B97" s="33" t="s">
        <v>122</v>
      </c>
      <c r="C97" s="34" t="s">
        <v>123</v>
      </c>
      <c r="D97" s="24" t="s">
        <v>124</v>
      </c>
      <c r="E97" s="38">
        <v>0.22439999999999999</v>
      </c>
      <c r="F97" s="36">
        <v>6962.8</v>
      </c>
      <c r="G97" s="37"/>
      <c r="H97" s="37"/>
      <c r="I97" s="37"/>
      <c r="J97" s="37"/>
      <c r="K97" s="102">
        <v>1562</v>
      </c>
      <c r="L97" s="37"/>
      <c r="M97" s="37"/>
      <c r="N97" s="37"/>
      <c r="O97" s="37"/>
      <c r="P97" s="37"/>
      <c r="Q97" s="37"/>
    </row>
    <row r="98" spans="1:17" ht="72">
      <c r="A98" s="22">
        <v>70</v>
      </c>
      <c r="B98" s="33" t="s">
        <v>125</v>
      </c>
      <c r="C98" s="34" t="s">
        <v>126</v>
      </c>
      <c r="D98" s="24" t="s">
        <v>124</v>
      </c>
      <c r="E98" s="38">
        <v>0.2142</v>
      </c>
      <c r="F98" s="36">
        <v>10382</v>
      </c>
      <c r="G98" s="37"/>
      <c r="H98" s="37"/>
      <c r="I98" s="37"/>
      <c r="J98" s="37"/>
      <c r="K98" s="102">
        <v>2224</v>
      </c>
      <c r="L98" s="37"/>
      <c r="M98" s="37"/>
      <c r="N98" s="37"/>
      <c r="O98" s="37"/>
      <c r="P98" s="37"/>
      <c r="Q98" s="37"/>
    </row>
    <row r="99" spans="1:17" ht="72">
      <c r="A99" s="22">
        <v>71</v>
      </c>
      <c r="B99" s="33" t="s">
        <v>127</v>
      </c>
      <c r="C99" s="34" t="s">
        <v>128</v>
      </c>
      <c r="D99" s="24" t="s">
        <v>124</v>
      </c>
      <c r="E99" s="38">
        <v>1.0200000000000001E-2</v>
      </c>
      <c r="F99" s="36">
        <v>15161</v>
      </c>
      <c r="G99" s="37"/>
      <c r="H99" s="37"/>
      <c r="I99" s="37"/>
      <c r="J99" s="37"/>
      <c r="K99" s="102">
        <v>155</v>
      </c>
      <c r="L99" s="37"/>
      <c r="M99" s="37"/>
      <c r="N99" s="37"/>
      <c r="O99" s="37"/>
      <c r="P99" s="37"/>
      <c r="Q99" s="37"/>
    </row>
    <row r="100" spans="1:17" ht="24">
      <c r="A100" s="22">
        <v>72</v>
      </c>
      <c r="B100" s="33" t="s">
        <v>129</v>
      </c>
      <c r="C100" s="34" t="s">
        <v>130</v>
      </c>
      <c r="D100" s="24" t="s">
        <v>131</v>
      </c>
      <c r="E100" s="38">
        <v>1.28</v>
      </c>
      <c r="F100" s="36">
        <v>887.14</v>
      </c>
      <c r="G100" s="36">
        <v>202.38</v>
      </c>
      <c r="H100" s="36">
        <v>684.76</v>
      </c>
      <c r="I100" s="36">
        <v>63.42</v>
      </c>
      <c r="J100" s="37"/>
      <c r="K100" s="102">
        <v>1136</v>
      </c>
      <c r="L100" s="37">
        <v>259</v>
      </c>
      <c r="M100" s="37">
        <v>877</v>
      </c>
      <c r="N100" s="37">
        <v>81</v>
      </c>
      <c r="O100" s="37">
        <v>15.64</v>
      </c>
      <c r="P100" s="37">
        <v>20.02</v>
      </c>
      <c r="Q100" s="37"/>
    </row>
    <row r="101" spans="1:17" ht="24">
      <c r="A101" s="22">
        <v>73</v>
      </c>
      <c r="B101" s="33" t="s">
        <v>132</v>
      </c>
      <c r="C101" s="34" t="s">
        <v>133</v>
      </c>
      <c r="D101" s="24" t="s">
        <v>28</v>
      </c>
      <c r="E101" s="38">
        <v>0.43</v>
      </c>
      <c r="F101" s="36">
        <v>2386.2199999999998</v>
      </c>
      <c r="G101" s="36">
        <v>468.56</v>
      </c>
      <c r="H101" s="36">
        <v>1917.66</v>
      </c>
      <c r="I101" s="36">
        <v>177.6</v>
      </c>
      <c r="J101" s="37"/>
      <c r="K101" s="102">
        <v>1026</v>
      </c>
      <c r="L101" s="37">
        <v>201</v>
      </c>
      <c r="M101" s="37">
        <v>825</v>
      </c>
      <c r="N101" s="37">
        <v>76</v>
      </c>
      <c r="O101" s="37">
        <v>36.21</v>
      </c>
      <c r="P101" s="37">
        <v>15.57</v>
      </c>
      <c r="Q101" s="37"/>
    </row>
    <row r="102" spans="1:17" ht="36">
      <c r="A102" s="22">
        <v>74</v>
      </c>
      <c r="B102" s="33" t="s">
        <v>39</v>
      </c>
      <c r="C102" s="34" t="s">
        <v>134</v>
      </c>
      <c r="D102" s="24" t="s">
        <v>24</v>
      </c>
      <c r="E102" s="35">
        <v>1</v>
      </c>
      <c r="F102" s="36">
        <v>215.9</v>
      </c>
      <c r="G102" s="36">
        <v>31.09</v>
      </c>
      <c r="H102" s="36">
        <v>4.53</v>
      </c>
      <c r="I102" s="36">
        <v>0.18</v>
      </c>
      <c r="J102" s="37"/>
      <c r="K102" s="102">
        <v>216</v>
      </c>
      <c r="L102" s="37">
        <v>31</v>
      </c>
      <c r="M102" s="37">
        <v>5</v>
      </c>
      <c r="N102" s="37"/>
      <c r="O102" s="37">
        <v>2.3199999999999998</v>
      </c>
      <c r="P102" s="37">
        <v>2.3199999999999998</v>
      </c>
      <c r="Q102" s="37"/>
    </row>
    <row r="103" spans="1:17" ht="24">
      <c r="A103" s="22">
        <v>75</v>
      </c>
      <c r="B103" s="33" t="s">
        <v>135</v>
      </c>
      <c r="C103" s="34" t="s">
        <v>136</v>
      </c>
      <c r="D103" s="24" t="s">
        <v>38</v>
      </c>
      <c r="E103" s="35">
        <v>1</v>
      </c>
      <c r="F103" s="36">
        <v>143.38999999999999</v>
      </c>
      <c r="G103" s="37"/>
      <c r="H103" s="37"/>
      <c r="I103" s="37"/>
      <c r="J103" s="37"/>
      <c r="K103" s="102">
        <v>143</v>
      </c>
      <c r="L103" s="37"/>
      <c r="M103" s="37"/>
      <c r="N103" s="37"/>
      <c r="O103" s="37"/>
      <c r="P103" s="37"/>
      <c r="Q103" s="37"/>
    </row>
    <row r="104" spans="1:17" ht="24">
      <c r="A104" s="22">
        <v>76</v>
      </c>
      <c r="B104" s="33" t="s">
        <v>137</v>
      </c>
      <c r="C104" s="34" t="s">
        <v>138</v>
      </c>
      <c r="D104" s="24" t="s">
        <v>24</v>
      </c>
      <c r="E104" s="35">
        <v>1</v>
      </c>
      <c r="F104" s="36">
        <v>627.49</v>
      </c>
      <c r="G104" s="36">
        <v>339.03</v>
      </c>
      <c r="H104" s="36">
        <v>230.98</v>
      </c>
      <c r="I104" s="36">
        <v>26.78</v>
      </c>
      <c r="J104" s="37"/>
      <c r="K104" s="102">
        <v>627</v>
      </c>
      <c r="L104" s="37">
        <v>339</v>
      </c>
      <c r="M104" s="37">
        <v>231</v>
      </c>
      <c r="N104" s="37">
        <v>27</v>
      </c>
      <c r="O104" s="37">
        <v>25.9</v>
      </c>
      <c r="P104" s="37">
        <v>25.9</v>
      </c>
      <c r="Q104" s="37"/>
    </row>
    <row r="105" spans="1:17" s="140" customFormat="1" ht="24">
      <c r="A105" s="133">
        <v>77</v>
      </c>
      <c r="B105" s="134" t="s">
        <v>49</v>
      </c>
      <c r="C105" s="135" t="s">
        <v>139</v>
      </c>
      <c r="D105" s="136" t="s">
        <v>110</v>
      </c>
      <c r="E105" s="137">
        <v>1</v>
      </c>
      <c r="F105" s="138"/>
      <c r="G105" s="138"/>
      <c r="H105" s="138"/>
      <c r="I105" s="138"/>
      <c r="J105" s="138">
        <v>8561</v>
      </c>
      <c r="K105" s="139">
        <v>8561</v>
      </c>
      <c r="L105" s="138"/>
      <c r="M105" s="138"/>
      <c r="N105" s="138"/>
      <c r="O105" s="138"/>
      <c r="P105" s="138"/>
      <c r="Q105" s="138"/>
    </row>
    <row r="106" spans="1:17">
      <c r="A106" s="178" t="s">
        <v>140</v>
      </c>
      <c r="B106" s="172"/>
      <c r="C106" s="172"/>
      <c r="D106" s="172"/>
      <c r="E106" s="172"/>
      <c r="F106" s="172"/>
      <c r="G106" s="172"/>
      <c r="H106" s="172"/>
      <c r="I106" s="172"/>
      <c r="J106" s="172"/>
      <c r="K106" s="103">
        <v>66683</v>
      </c>
      <c r="L106" s="36">
        <v>5410</v>
      </c>
      <c r="M106" s="36">
        <v>5411</v>
      </c>
      <c r="N106" s="36">
        <v>1266</v>
      </c>
      <c r="O106" s="37"/>
      <c r="P106" s="36">
        <v>412.66</v>
      </c>
      <c r="Q106" s="37"/>
    </row>
    <row r="107" spans="1:17">
      <c r="A107" s="178" t="s">
        <v>141</v>
      </c>
      <c r="B107" s="172"/>
      <c r="C107" s="172"/>
      <c r="D107" s="172"/>
      <c r="E107" s="172"/>
      <c r="F107" s="172"/>
      <c r="G107" s="172"/>
      <c r="H107" s="172"/>
      <c r="I107" s="172"/>
      <c r="J107" s="172"/>
      <c r="K107" s="103">
        <v>70860</v>
      </c>
      <c r="L107" s="36">
        <v>7276</v>
      </c>
      <c r="M107" s="36">
        <v>6779</v>
      </c>
      <c r="N107" s="36">
        <v>1724</v>
      </c>
      <c r="O107" s="37"/>
      <c r="P107" s="36">
        <v>529.38</v>
      </c>
      <c r="Q107" s="37"/>
    </row>
    <row r="108" spans="1:17">
      <c r="A108" s="178" t="s">
        <v>142</v>
      </c>
      <c r="B108" s="172"/>
      <c r="C108" s="172"/>
      <c r="D108" s="172"/>
      <c r="E108" s="172"/>
      <c r="F108" s="172"/>
      <c r="G108" s="172"/>
      <c r="H108" s="172"/>
      <c r="I108" s="172"/>
      <c r="J108" s="172"/>
      <c r="K108" s="102"/>
      <c r="L108" s="37"/>
      <c r="M108" s="37"/>
      <c r="N108" s="37"/>
      <c r="O108" s="37"/>
      <c r="P108" s="37"/>
      <c r="Q108" s="37"/>
    </row>
    <row r="109" spans="1:17" ht="15" customHeight="1">
      <c r="A109" s="178" t="s">
        <v>143</v>
      </c>
      <c r="B109" s="172"/>
      <c r="C109" s="172"/>
      <c r="D109" s="172"/>
      <c r="E109" s="172"/>
      <c r="F109" s="172"/>
      <c r="G109" s="172"/>
      <c r="H109" s="172"/>
      <c r="I109" s="172"/>
      <c r="J109" s="172"/>
      <c r="K109" s="103">
        <v>288</v>
      </c>
      <c r="L109" s="36">
        <v>233</v>
      </c>
      <c r="M109" s="36">
        <v>54</v>
      </c>
      <c r="N109" s="36">
        <v>54</v>
      </c>
      <c r="O109" s="37"/>
      <c r="P109" s="37"/>
      <c r="Q109" s="37"/>
    </row>
    <row r="110" spans="1:17" ht="15" customHeight="1">
      <c r="A110" s="178" t="s">
        <v>144</v>
      </c>
      <c r="B110" s="172"/>
      <c r="C110" s="172"/>
      <c r="D110" s="172"/>
      <c r="E110" s="172"/>
      <c r="F110" s="172"/>
      <c r="G110" s="172"/>
      <c r="H110" s="172"/>
      <c r="I110" s="172"/>
      <c r="J110" s="172"/>
      <c r="K110" s="103">
        <v>257</v>
      </c>
      <c r="L110" s="37"/>
      <c r="M110" s="37"/>
      <c r="N110" s="37"/>
      <c r="O110" s="37"/>
      <c r="P110" s="37"/>
      <c r="Q110" s="37"/>
    </row>
    <row r="111" spans="1:17" ht="25.15" customHeight="1">
      <c r="A111" s="178" t="s">
        <v>145</v>
      </c>
      <c r="B111" s="172"/>
      <c r="C111" s="172"/>
      <c r="D111" s="172"/>
      <c r="E111" s="172"/>
      <c r="F111" s="172"/>
      <c r="G111" s="172"/>
      <c r="H111" s="172"/>
      <c r="I111" s="172"/>
      <c r="J111" s="172"/>
      <c r="K111" s="103">
        <v>106</v>
      </c>
      <c r="L111" s="37"/>
      <c r="M111" s="37"/>
      <c r="N111" s="37"/>
      <c r="O111" s="37"/>
      <c r="P111" s="37"/>
      <c r="Q111" s="37"/>
    </row>
    <row r="112" spans="1:17" ht="26.45" customHeight="1">
      <c r="A112" s="178" t="s">
        <v>146</v>
      </c>
      <c r="B112" s="172"/>
      <c r="C112" s="172"/>
      <c r="D112" s="172"/>
      <c r="E112" s="172"/>
      <c r="F112" s="172"/>
      <c r="G112" s="172"/>
      <c r="H112" s="172"/>
      <c r="I112" s="172"/>
      <c r="J112" s="172"/>
      <c r="K112" s="103">
        <v>580</v>
      </c>
      <c r="L112" s="37"/>
      <c r="M112" s="37"/>
      <c r="N112" s="37"/>
      <c r="O112" s="37"/>
      <c r="P112" s="37"/>
      <c r="Q112" s="37"/>
    </row>
    <row r="113" spans="1:17" ht="28.9" customHeight="1">
      <c r="A113" s="178" t="s">
        <v>147</v>
      </c>
      <c r="B113" s="172"/>
      <c r="C113" s="172"/>
      <c r="D113" s="172"/>
      <c r="E113" s="172"/>
      <c r="F113" s="172"/>
      <c r="G113" s="172"/>
      <c r="H113" s="172"/>
      <c r="I113" s="172"/>
      <c r="J113" s="172"/>
      <c r="K113" s="103">
        <v>2946</v>
      </c>
      <c r="L113" s="36">
        <v>1632</v>
      </c>
      <c r="M113" s="36">
        <v>1314</v>
      </c>
      <c r="N113" s="36">
        <v>404</v>
      </c>
      <c r="O113" s="37"/>
      <c r="P113" s="36">
        <v>116.7145</v>
      </c>
      <c r="Q113" s="37"/>
    </row>
    <row r="114" spans="1:17">
      <c r="A114" s="178" t="s">
        <v>148</v>
      </c>
      <c r="B114" s="172"/>
      <c r="C114" s="172"/>
      <c r="D114" s="172"/>
      <c r="E114" s="172"/>
      <c r="F114" s="172"/>
      <c r="G114" s="172"/>
      <c r="H114" s="172"/>
      <c r="I114" s="172"/>
      <c r="J114" s="172"/>
      <c r="K114" s="103">
        <v>8519</v>
      </c>
      <c r="L114" s="37"/>
      <c r="M114" s="37"/>
      <c r="N114" s="37"/>
      <c r="O114" s="37"/>
      <c r="P114" s="37"/>
      <c r="Q114" s="37"/>
    </row>
    <row r="115" spans="1:17">
      <c r="A115" s="178" t="s">
        <v>142</v>
      </c>
      <c r="B115" s="172"/>
      <c r="C115" s="172"/>
      <c r="D115" s="172"/>
      <c r="E115" s="172"/>
      <c r="F115" s="172"/>
      <c r="G115" s="172"/>
      <c r="H115" s="172"/>
      <c r="I115" s="172"/>
      <c r="J115" s="172"/>
      <c r="K115" s="102"/>
      <c r="L115" s="37"/>
      <c r="M115" s="37"/>
      <c r="N115" s="37"/>
      <c r="O115" s="37"/>
      <c r="P115" s="37"/>
      <c r="Q115" s="37"/>
    </row>
    <row r="116" spans="1:17">
      <c r="A116" s="178" t="s">
        <v>149</v>
      </c>
      <c r="B116" s="172"/>
      <c r="C116" s="172"/>
      <c r="D116" s="172"/>
      <c r="E116" s="172"/>
      <c r="F116" s="172"/>
      <c r="G116" s="172"/>
      <c r="H116" s="172"/>
      <c r="I116" s="172"/>
      <c r="J116" s="172"/>
      <c r="K116" s="103">
        <v>413</v>
      </c>
      <c r="L116" s="37"/>
      <c r="M116" s="37"/>
      <c r="N116" s="37"/>
      <c r="O116" s="37"/>
      <c r="P116" s="37"/>
      <c r="Q116" s="37"/>
    </row>
    <row r="117" spans="1:17">
      <c r="A117" s="178" t="s">
        <v>150</v>
      </c>
      <c r="B117" s="172"/>
      <c r="C117" s="172"/>
      <c r="D117" s="172"/>
      <c r="E117" s="172"/>
      <c r="F117" s="172"/>
      <c r="G117" s="172"/>
      <c r="H117" s="172"/>
      <c r="I117" s="172"/>
      <c r="J117" s="172"/>
      <c r="K117" s="103">
        <v>427</v>
      </c>
      <c r="L117" s="37"/>
      <c r="M117" s="37"/>
      <c r="N117" s="37"/>
      <c r="O117" s="37"/>
      <c r="P117" s="37"/>
      <c r="Q117" s="37"/>
    </row>
    <row r="118" spans="1:17" ht="15" customHeight="1">
      <c r="A118" s="178" t="s">
        <v>151</v>
      </c>
      <c r="B118" s="172"/>
      <c r="C118" s="172"/>
      <c r="D118" s="172"/>
      <c r="E118" s="172"/>
      <c r="F118" s="172"/>
      <c r="G118" s="172"/>
      <c r="H118" s="172"/>
      <c r="I118" s="172"/>
      <c r="J118" s="172"/>
      <c r="K118" s="103">
        <v>6971</v>
      </c>
      <c r="L118" s="37"/>
      <c r="M118" s="37"/>
      <c r="N118" s="37"/>
      <c r="O118" s="37"/>
      <c r="P118" s="37"/>
      <c r="Q118" s="37"/>
    </row>
    <row r="119" spans="1:17">
      <c r="A119" s="178" t="s">
        <v>152</v>
      </c>
      <c r="B119" s="172"/>
      <c r="C119" s="172"/>
      <c r="D119" s="172"/>
      <c r="E119" s="172"/>
      <c r="F119" s="172"/>
      <c r="G119" s="172"/>
      <c r="H119" s="172"/>
      <c r="I119" s="172"/>
      <c r="J119" s="172"/>
      <c r="K119" s="103">
        <v>708</v>
      </c>
      <c r="L119" s="37"/>
      <c r="M119" s="37"/>
      <c r="N119" s="37"/>
      <c r="O119" s="37"/>
      <c r="P119" s="37"/>
      <c r="Q119" s="37"/>
    </row>
    <row r="120" spans="1:17">
      <c r="A120" s="178" t="s">
        <v>153</v>
      </c>
      <c r="B120" s="172"/>
      <c r="C120" s="172"/>
      <c r="D120" s="172"/>
      <c r="E120" s="172"/>
      <c r="F120" s="172"/>
      <c r="G120" s="172"/>
      <c r="H120" s="172"/>
      <c r="I120" s="172"/>
      <c r="J120" s="172"/>
      <c r="K120" s="103">
        <v>5857</v>
      </c>
      <c r="L120" s="37"/>
      <c r="M120" s="37"/>
      <c r="N120" s="37"/>
      <c r="O120" s="37"/>
      <c r="P120" s="37"/>
      <c r="Q120" s="37"/>
    </row>
    <row r="121" spans="1:17">
      <c r="A121" s="178" t="s">
        <v>142</v>
      </c>
      <c r="B121" s="172"/>
      <c r="C121" s="172"/>
      <c r="D121" s="172"/>
      <c r="E121" s="172"/>
      <c r="F121" s="172"/>
      <c r="G121" s="172"/>
      <c r="H121" s="172"/>
      <c r="I121" s="172"/>
      <c r="J121" s="172"/>
      <c r="K121" s="102"/>
      <c r="L121" s="37"/>
      <c r="M121" s="37"/>
      <c r="N121" s="37"/>
      <c r="O121" s="37"/>
      <c r="P121" s="37"/>
      <c r="Q121" s="37"/>
    </row>
    <row r="122" spans="1:17">
      <c r="A122" s="178" t="s">
        <v>154</v>
      </c>
      <c r="B122" s="172"/>
      <c r="C122" s="172"/>
      <c r="D122" s="172"/>
      <c r="E122" s="172"/>
      <c r="F122" s="172"/>
      <c r="G122" s="172"/>
      <c r="H122" s="172"/>
      <c r="I122" s="172"/>
      <c r="J122" s="172"/>
      <c r="K122" s="103">
        <v>310</v>
      </c>
      <c r="L122" s="37"/>
      <c r="M122" s="37"/>
      <c r="N122" s="37"/>
      <c r="O122" s="37"/>
      <c r="P122" s="37"/>
      <c r="Q122" s="37"/>
    </row>
    <row r="123" spans="1:17" ht="15" customHeight="1">
      <c r="A123" s="178" t="s">
        <v>155</v>
      </c>
      <c r="B123" s="172"/>
      <c r="C123" s="172"/>
      <c r="D123" s="172"/>
      <c r="E123" s="172"/>
      <c r="F123" s="172"/>
      <c r="G123" s="172"/>
      <c r="H123" s="172"/>
      <c r="I123" s="172"/>
      <c r="J123" s="172"/>
      <c r="K123" s="103">
        <v>5096</v>
      </c>
      <c r="L123" s="37"/>
      <c r="M123" s="37"/>
      <c r="N123" s="37"/>
      <c r="O123" s="37"/>
      <c r="P123" s="37"/>
      <c r="Q123" s="37"/>
    </row>
    <row r="124" spans="1:17">
      <c r="A124" s="178" t="s">
        <v>156</v>
      </c>
      <c r="B124" s="172"/>
      <c r="C124" s="172"/>
      <c r="D124" s="172"/>
      <c r="E124" s="172"/>
      <c r="F124" s="172"/>
      <c r="G124" s="172"/>
      <c r="H124" s="172"/>
      <c r="I124" s="172"/>
      <c r="J124" s="172"/>
      <c r="K124" s="103">
        <v>451</v>
      </c>
      <c r="L124" s="37"/>
      <c r="M124" s="37"/>
      <c r="N124" s="37"/>
      <c r="O124" s="37"/>
      <c r="P124" s="37"/>
      <c r="Q124" s="37"/>
    </row>
    <row r="125" spans="1:17">
      <c r="A125" s="179" t="s">
        <v>157</v>
      </c>
      <c r="B125" s="172"/>
      <c r="C125" s="172"/>
      <c r="D125" s="172"/>
      <c r="E125" s="172"/>
      <c r="F125" s="172"/>
      <c r="G125" s="172"/>
      <c r="H125" s="172"/>
      <c r="I125" s="172"/>
      <c r="J125" s="172"/>
      <c r="K125" s="102"/>
      <c r="L125" s="37"/>
      <c r="M125" s="37"/>
      <c r="N125" s="37"/>
      <c r="O125" s="37"/>
      <c r="P125" s="37"/>
      <c r="Q125" s="37"/>
    </row>
    <row r="126" spans="1:17">
      <c r="A126" s="178" t="s">
        <v>158</v>
      </c>
      <c r="B126" s="172"/>
      <c r="C126" s="172"/>
      <c r="D126" s="172"/>
      <c r="E126" s="172"/>
      <c r="F126" s="172"/>
      <c r="G126" s="172"/>
      <c r="H126" s="172"/>
      <c r="I126" s="172"/>
      <c r="J126" s="172"/>
      <c r="K126" s="103">
        <v>3348</v>
      </c>
      <c r="L126" s="37"/>
      <c r="M126" s="37"/>
      <c r="N126" s="37"/>
      <c r="O126" s="37"/>
      <c r="P126" s="36">
        <v>35.590000000000003</v>
      </c>
      <c r="Q126" s="37"/>
    </row>
    <row r="127" spans="1:17">
      <c r="A127" s="178" t="s">
        <v>159</v>
      </c>
      <c r="B127" s="172"/>
      <c r="C127" s="172"/>
      <c r="D127" s="172"/>
      <c r="E127" s="172"/>
      <c r="F127" s="172"/>
      <c r="G127" s="172"/>
      <c r="H127" s="172"/>
      <c r="I127" s="172"/>
      <c r="J127" s="172"/>
      <c r="K127" s="103">
        <v>72964</v>
      </c>
      <c r="L127" s="37"/>
      <c r="M127" s="37"/>
      <c r="N127" s="37"/>
      <c r="O127" s="37"/>
      <c r="P127" s="36">
        <v>493.79</v>
      </c>
      <c r="Q127" s="37"/>
    </row>
    <row r="128" spans="1:17">
      <c r="A128" s="178" t="s">
        <v>160</v>
      </c>
      <c r="B128" s="172"/>
      <c r="C128" s="172"/>
      <c r="D128" s="172"/>
      <c r="E128" s="172"/>
      <c r="F128" s="172"/>
      <c r="G128" s="172"/>
      <c r="H128" s="172"/>
      <c r="I128" s="172"/>
      <c r="J128" s="172"/>
      <c r="K128" s="103">
        <v>8924</v>
      </c>
      <c r="L128" s="37"/>
      <c r="M128" s="37"/>
      <c r="N128" s="37"/>
      <c r="O128" s="37"/>
      <c r="P128" s="37"/>
      <c r="Q128" s="37"/>
    </row>
    <row r="129" spans="1:19">
      <c r="A129" s="178" t="s">
        <v>161</v>
      </c>
      <c r="B129" s="172"/>
      <c r="C129" s="172"/>
      <c r="D129" s="172"/>
      <c r="E129" s="172"/>
      <c r="F129" s="172"/>
      <c r="G129" s="172"/>
      <c r="H129" s="172"/>
      <c r="I129" s="172"/>
      <c r="J129" s="172"/>
      <c r="K129" s="103">
        <v>85236</v>
      </c>
      <c r="L129" s="37"/>
      <c r="M129" s="37"/>
      <c r="N129" s="37"/>
      <c r="O129" s="37"/>
      <c r="P129" s="36">
        <v>529.38</v>
      </c>
      <c r="Q129" s="37"/>
    </row>
    <row r="130" spans="1:19">
      <c r="A130" s="178" t="s">
        <v>162</v>
      </c>
      <c r="B130" s="172"/>
      <c r="C130" s="172"/>
      <c r="D130" s="172"/>
      <c r="E130" s="172"/>
      <c r="F130" s="172"/>
      <c r="G130" s="172"/>
      <c r="H130" s="172"/>
      <c r="I130" s="172"/>
      <c r="J130" s="172"/>
      <c r="K130" s="102"/>
      <c r="L130" s="37"/>
      <c r="M130" s="37"/>
      <c r="N130" s="37"/>
      <c r="O130" s="37"/>
      <c r="P130" s="37"/>
      <c r="Q130" s="37"/>
    </row>
    <row r="131" spans="1:19">
      <c r="A131" s="178" t="s">
        <v>163</v>
      </c>
      <c r="B131" s="172"/>
      <c r="C131" s="172"/>
      <c r="D131" s="172"/>
      <c r="E131" s="172"/>
      <c r="F131" s="172"/>
      <c r="G131" s="172"/>
      <c r="H131" s="172"/>
      <c r="I131" s="172"/>
      <c r="J131" s="172"/>
      <c r="K131" s="103">
        <v>47881</v>
      </c>
      <c r="L131" s="37"/>
      <c r="M131" s="37"/>
      <c r="N131" s="37"/>
      <c r="O131" s="37"/>
      <c r="P131" s="37"/>
      <c r="Q131" s="37"/>
    </row>
    <row r="132" spans="1:19">
      <c r="A132" s="178" t="s">
        <v>164</v>
      </c>
      <c r="B132" s="172"/>
      <c r="C132" s="172"/>
      <c r="D132" s="172"/>
      <c r="E132" s="172"/>
      <c r="F132" s="172"/>
      <c r="G132" s="172"/>
      <c r="H132" s="172"/>
      <c r="I132" s="172"/>
      <c r="J132" s="172"/>
      <c r="K132" s="103">
        <f>6779-N107</f>
        <v>5055</v>
      </c>
      <c r="L132" s="37"/>
      <c r="M132" s="37"/>
      <c r="N132" s="37"/>
      <c r="O132" s="37"/>
      <c r="P132" s="37"/>
      <c r="Q132" s="37"/>
    </row>
    <row r="133" spans="1:19">
      <c r="A133" s="178" t="s">
        <v>165</v>
      </c>
      <c r="B133" s="172"/>
      <c r="C133" s="172"/>
      <c r="D133" s="172"/>
      <c r="E133" s="172"/>
      <c r="F133" s="172"/>
      <c r="G133" s="172"/>
      <c r="H133" s="172"/>
      <c r="I133" s="172"/>
      <c r="J133" s="172"/>
      <c r="K133" s="103">
        <v>9000</v>
      </c>
      <c r="L133" s="37"/>
      <c r="M133" s="37"/>
      <c r="N133" s="37"/>
      <c r="O133" s="37"/>
      <c r="P133" s="37"/>
      <c r="Q133" s="37"/>
    </row>
    <row r="134" spans="1:19">
      <c r="A134" s="178" t="s">
        <v>166</v>
      </c>
      <c r="B134" s="172"/>
      <c r="C134" s="172"/>
      <c r="D134" s="172"/>
      <c r="E134" s="172"/>
      <c r="F134" s="172"/>
      <c r="G134" s="172"/>
      <c r="H134" s="172"/>
      <c r="I134" s="172"/>
      <c r="J134" s="172"/>
      <c r="K134" s="103">
        <v>8924</v>
      </c>
      <c r="L134" s="37"/>
      <c r="M134" s="37"/>
      <c r="N134" s="37"/>
      <c r="O134" s="37"/>
      <c r="P134" s="37"/>
      <c r="Q134" s="37"/>
    </row>
    <row r="135" spans="1:19">
      <c r="A135" s="178" t="s">
        <v>167</v>
      </c>
      <c r="B135" s="172"/>
      <c r="C135" s="172"/>
      <c r="D135" s="172"/>
      <c r="E135" s="172"/>
      <c r="F135" s="172"/>
      <c r="G135" s="172"/>
      <c r="H135" s="172"/>
      <c r="I135" s="172"/>
      <c r="J135" s="172"/>
      <c r="K135" s="103">
        <v>8519</v>
      </c>
      <c r="L135" s="37"/>
      <c r="M135" s="37"/>
      <c r="N135" s="37"/>
      <c r="O135" s="37"/>
      <c r="P135" s="37"/>
      <c r="Q135" s="37"/>
    </row>
    <row r="136" spans="1:19">
      <c r="A136" s="178" t="s">
        <v>168</v>
      </c>
      <c r="B136" s="172"/>
      <c r="C136" s="172"/>
      <c r="D136" s="172"/>
      <c r="E136" s="172"/>
      <c r="F136" s="172"/>
      <c r="G136" s="172"/>
      <c r="H136" s="172"/>
      <c r="I136" s="172"/>
      <c r="J136" s="172"/>
      <c r="K136" s="103">
        <v>5857</v>
      </c>
      <c r="L136" s="37"/>
      <c r="M136" s="37"/>
      <c r="N136" s="37"/>
      <c r="O136" s="37"/>
      <c r="P136" s="37"/>
      <c r="Q136" s="37"/>
    </row>
    <row r="137" spans="1:19">
      <c r="A137" s="179" t="s">
        <v>169</v>
      </c>
      <c r="B137" s="172"/>
      <c r="C137" s="172"/>
      <c r="D137" s="172"/>
      <c r="E137" s="172"/>
      <c r="F137" s="172"/>
      <c r="G137" s="172"/>
      <c r="H137" s="172"/>
      <c r="I137" s="172"/>
      <c r="J137" s="172"/>
      <c r="K137" s="104">
        <f>SUM(K131:K136)</f>
        <v>85236</v>
      </c>
      <c r="L137" s="37"/>
      <c r="M137" s="37"/>
      <c r="N137" s="37"/>
      <c r="O137" s="37"/>
      <c r="P137" s="39">
        <v>529.38</v>
      </c>
      <c r="Q137" s="37"/>
    </row>
    <row r="138" spans="1:19">
      <c r="F138" s="30"/>
      <c r="G138" s="30"/>
      <c r="H138" s="30"/>
      <c r="I138" s="30"/>
      <c r="J138" s="30"/>
      <c r="K138" s="105"/>
      <c r="L138" s="30"/>
      <c r="M138" s="30"/>
      <c r="N138" s="30"/>
      <c r="O138" s="30"/>
      <c r="P138" s="30"/>
      <c r="Q138" s="30"/>
    </row>
    <row r="139" spans="1:19" s="56" customFormat="1" ht="17.25" customHeight="1">
      <c r="A139" s="52"/>
      <c r="B139" s="49" t="s">
        <v>198</v>
      </c>
      <c r="C139" s="49"/>
      <c r="D139" s="49"/>
      <c r="E139" s="49"/>
      <c r="F139" s="49"/>
      <c r="G139" s="49"/>
      <c r="H139" s="49"/>
      <c r="I139" s="49"/>
      <c r="J139" s="49"/>
      <c r="K139" s="114"/>
      <c r="L139" s="49"/>
      <c r="M139" s="49"/>
      <c r="N139" s="53"/>
      <c r="O139" s="53"/>
      <c r="P139" s="54"/>
      <c r="Q139" s="55"/>
      <c r="R139"/>
      <c r="S139"/>
    </row>
    <row r="140" spans="1:19" s="56" customFormat="1" ht="17.25" customHeight="1">
      <c r="A140" s="52"/>
      <c r="B140" s="49"/>
      <c r="C140" s="49"/>
      <c r="D140" s="49"/>
      <c r="E140" s="49"/>
      <c r="F140" s="49"/>
      <c r="G140" s="49"/>
      <c r="H140" s="49"/>
      <c r="I140" s="49"/>
      <c r="J140" s="49"/>
      <c r="K140" s="114"/>
      <c r="L140" s="49"/>
      <c r="M140" s="49"/>
      <c r="N140" s="53"/>
      <c r="O140" s="53"/>
      <c r="P140" s="54"/>
      <c r="Q140" s="55"/>
      <c r="R140"/>
      <c r="S140"/>
    </row>
    <row r="141" spans="1:19">
      <c r="A141" s="57"/>
      <c r="B141" s="16" t="s">
        <v>605</v>
      </c>
      <c r="C141" s="16"/>
      <c r="D141" s="16"/>
      <c r="E141" s="16"/>
      <c r="F141" s="16"/>
      <c r="G141" s="16"/>
      <c r="H141" s="16"/>
      <c r="I141" s="16" t="s">
        <v>606</v>
      </c>
      <c r="J141" s="100"/>
      <c r="K141" s="100"/>
      <c r="L141" s="16"/>
      <c r="M141" s="16"/>
      <c r="N141" s="58"/>
      <c r="O141" s="58"/>
      <c r="P141" s="58"/>
      <c r="Q141"/>
    </row>
    <row r="142" spans="1:19" customFormat="1" ht="12.75" customHeight="1">
      <c r="A142" s="57"/>
      <c r="B142" s="59"/>
      <c r="C142" s="60"/>
      <c r="D142" s="61"/>
      <c r="E142" s="59"/>
      <c r="F142" s="59"/>
      <c r="G142" s="60"/>
      <c r="H142" s="45"/>
      <c r="I142" s="16"/>
      <c r="J142" s="16"/>
      <c r="K142" s="100"/>
      <c r="L142" s="16"/>
      <c r="M142" s="16"/>
      <c r="N142" s="58"/>
      <c r="O142" s="58"/>
      <c r="P142" s="58"/>
    </row>
  </sheetData>
  <mergeCells count="57">
    <mergeCell ref="E1:I1"/>
    <mergeCell ref="D10:J10"/>
    <mergeCell ref="A134:J134"/>
    <mergeCell ref="A135:J135"/>
    <mergeCell ref="A136:J136"/>
    <mergeCell ref="A125:J125"/>
    <mergeCell ref="A126:J126"/>
    <mergeCell ref="A127:J127"/>
    <mergeCell ref="A116:J116"/>
    <mergeCell ref="A117:J117"/>
    <mergeCell ref="A118:J118"/>
    <mergeCell ref="A119:J119"/>
    <mergeCell ref="A120:J120"/>
    <mergeCell ref="A121:J121"/>
    <mergeCell ref="A110:J110"/>
    <mergeCell ref="A111:J111"/>
    <mergeCell ref="A137:J137"/>
    <mergeCell ref="J14:K14"/>
    <mergeCell ref="J18:K18"/>
    <mergeCell ref="J19:K19"/>
    <mergeCell ref="J17:K17"/>
    <mergeCell ref="J16:K16"/>
    <mergeCell ref="J15:K15"/>
    <mergeCell ref="A128:J128"/>
    <mergeCell ref="A129:J129"/>
    <mergeCell ref="A130:J130"/>
    <mergeCell ref="A131:J131"/>
    <mergeCell ref="A132:J132"/>
    <mergeCell ref="A133:J133"/>
    <mergeCell ref="A122:J122"/>
    <mergeCell ref="A123:J123"/>
    <mergeCell ref="A124:J124"/>
    <mergeCell ref="A112:J112"/>
    <mergeCell ref="A113:J113"/>
    <mergeCell ref="A114:J114"/>
    <mergeCell ref="A115:J115"/>
    <mergeCell ref="A27:Q27"/>
    <mergeCell ref="A32:Q32"/>
    <mergeCell ref="A106:J106"/>
    <mergeCell ref="A107:J107"/>
    <mergeCell ref="A108:J108"/>
    <mergeCell ref="A109:J109"/>
    <mergeCell ref="A23:A25"/>
    <mergeCell ref="C23:C25"/>
    <mergeCell ref="D23:D25"/>
    <mergeCell ref="E23:E25"/>
    <mergeCell ref="B23:B25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</mergeCells>
  <phoneticPr fontId="1" type="noConversion"/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5"/>
  <sheetViews>
    <sheetView showGridLines="0" zoomScaleNormal="75" zoomScaleSheetLayoutView="75" workbookViewId="0">
      <selection activeCell="D8" sqref="D8"/>
    </sheetView>
  </sheetViews>
  <sheetFormatPr defaultColWidth="9.140625" defaultRowHeight="12.75" outlineLevelRow="1"/>
  <cols>
    <col min="1" max="1" width="3.28515625" style="25" customWidth="1"/>
    <col min="2" max="2" width="9.7109375" style="26" customWidth="1"/>
    <col min="3" max="3" width="34.28515625" style="27" customWidth="1"/>
    <col min="4" max="4" width="7.7109375" style="28" customWidth="1"/>
    <col min="5" max="5" width="16.42578125" style="66" customWidth="1"/>
    <col min="6" max="6" width="7.7109375" style="31" customWidth="1"/>
    <col min="7" max="9" width="6.7109375" style="31" customWidth="1"/>
    <col min="10" max="10" width="7.7109375" style="106" customWidth="1"/>
    <col min="11" max="17" width="6.7109375" style="31" customWidth="1"/>
    <col min="18" max="16384" width="9.140625" style="6"/>
  </cols>
  <sheetData>
    <row r="1" spans="1:18" customFormat="1" ht="12.75" customHeight="1">
      <c r="A1" s="1" t="s">
        <v>14</v>
      </c>
      <c r="B1" s="44"/>
      <c r="C1" s="86"/>
      <c r="D1" s="61"/>
      <c r="E1" s="186" t="s">
        <v>185</v>
      </c>
      <c r="F1" s="187"/>
      <c r="G1" s="187"/>
      <c r="H1" s="187"/>
      <c r="I1" s="187"/>
      <c r="J1" s="187"/>
      <c r="K1" s="45"/>
      <c r="L1" s="45"/>
      <c r="M1" s="1" t="s">
        <v>15</v>
      </c>
      <c r="N1" s="5"/>
      <c r="O1" s="5"/>
      <c r="P1" s="5"/>
    </row>
    <row r="2" spans="1:18" customFormat="1">
      <c r="A2" s="59"/>
      <c r="B2" s="44"/>
      <c r="C2" s="86"/>
      <c r="D2" s="61"/>
      <c r="E2" s="94"/>
      <c r="F2" s="94"/>
      <c r="G2" s="11" t="s">
        <v>0</v>
      </c>
      <c r="H2" s="93"/>
      <c r="I2" s="92"/>
      <c r="J2" s="107"/>
      <c r="K2" s="45"/>
      <c r="L2" s="45"/>
      <c r="M2" s="7" t="s">
        <v>186</v>
      </c>
      <c r="N2" s="5"/>
      <c r="O2" s="5"/>
      <c r="P2" s="5"/>
    </row>
    <row r="3" spans="1:18" customFormat="1">
      <c r="A3" s="59" t="s">
        <v>279</v>
      </c>
      <c r="B3" s="44"/>
      <c r="C3" s="86"/>
      <c r="D3" s="61"/>
      <c r="E3" s="45"/>
      <c r="F3" s="45"/>
      <c r="G3" s="45"/>
      <c r="H3" s="45"/>
      <c r="I3" s="45"/>
      <c r="J3" s="107"/>
      <c r="K3" s="45"/>
      <c r="L3" s="45"/>
      <c r="M3" s="7" t="s">
        <v>278</v>
      </c>
      <c r="N3" s="5"/>
      <c r="O3" s="5"/>
      <c r="P3" s="5"/>
    </row>
    <row r="4" spans="1:18" customFormat="1">
      <c r="A4" s="7" t="s">
        <v>277</v>
      </c>
      <c r="B4" s="44"/>
      <c r="C4" s="86"/>
      <c r="D4" s="61"/>
      <c r="E4" s="45"/>
      <c r="F4" s="45"/>
      <c r="G4" s="14" t="s">
        <v>276</v>
      </c>
      <c r="H4" s="91"/>
      <c r="I4" s="45"/>
      <c r="J4" s="107"/>
      <c r="K4" s="45"/>
      <c r="L4" s="45"/>
      <c r="M4" s="9"/>
      <c r="N4" s="9"/>
      <c r="O4" s="90"/>
      <c r="P4" s="5"/>
    </row>
    <row r="5" spans="1:18" customFormat="1">
      <c r="A5" s="43"/>
      <c r="B5" s="44"/>
      <c r="C5" s="61"/>
      <c r="D5" s="89"/>
      <c r="E5" s="45"/>
      <c r="F5" s="45"/>
      <c r="G5" s="43" t="s">
        <v>1</v>
      </c>
      <c r="H5" s="43"/>
      <c r="I5" s="43"/>
      <c r="J5" s="107"/>
      <c r="K5" s="45"/>
      <c r="L5" s="45"/>
      <c r="M5" s="7" t="s">
        <v>189</v>
      </c>
      <c r="N5" s="5"/>
      <c r="O5" s="5"/>
      <c r="P5" s="5"/>
      <c r="Q5" s="6"/>
    </row>
    <row r="6" spans="1:18" customFormat="1">
      <c r="A6" s="43"/>
      <c r="B6" s="44"/>
      <c r="C6" s="61"/>
      <c r="D6" s="89"/>
      <c r="E6" s="45"/>
      <c r="F6" s="45"/>
      <c r="G6" s="45"/>
      <c r="H6" s="45"/>
      <c r="I6" s="45"/>
      <c r="J6" s="107"/>
      <c r="K6" s="45"/>
      <c r="L6" s="45"/>
      <c r="M6" s="5"/>
      <c r="N6" s="5"/>
      <c r="O6" s="5"/>
      <c r="P6" s="5"/>
      <c r="Q6" s="6"/>
    </row>
    <row r="7" spans="1:18">
      <c r="A7" s="8"/>
      <c r="B7" s="2"/>
      <c r="C7" s="15" t="s">
        <v>275</v>
      </c>
      <c r="D7" s="88" t="s">
        <v>633</v>
      </c>
      <c r="E7" s="16"/>
      <c r="F7" s="5"/>
      <c r="G7" s="5"/>
      <c r="H7" s="8"/>
      <c r="I7" s="5"/>
      <c r="J7" s="97"/>
      <c r="K7" s="9"/>
      <c r="L7" s="9"/>
      <c r="M7" s="5"/>
      <c r="N7" s="5"/>
      <c r="O7" s="5"/>
      <c r="P7" s="5"/>
      <c r="Q7" s="5"/>
    </row>
    <row r="8" spans="1:18">
      <c r="A8" s="8"/>
      <c r="B8" s="2"/>
      <c r="C8" s="3"/>
      <c r="D8" s="4"/>
      <c r="E8" s="17"/>
      <c r="F8" s="10"/>
      <c r="G8" s="10"/>
      <c r="H8" s="11" t="s">
        <v>2</v>
      </c>
      <c r="I8" s="11"/>
      <c r="J8" s="99"/>
      <c r="K8" s="13"/>
      <c r="L8" s="5"/>
      <c r="M8" s="5"/>
      <c r="N8" s="5"/>
      <c r="O8" s="5"/>
      <c r="P8" s="5"/>
      <c r="Q8" s="5"/>
    </row>
    <row r="9" spans="1:18">
      <c r="A9" s="18"/>
      <c r="B9" s="19"/>
      <c r="C9" s="3"/>
      <c r="D9" s="4"/>
      <c r="E9" s="6"/>
      <c r="F9" s="5"/>
      <c r="G9" s="5"/>
      <c r="H9" s="5"/>
      <c r="I9" s="5"/>
      <c r="J9" s="97"/>
      <c r="K9" s="5"/>
      <c r="L9" s="5"/>
      <c r="M9" s="5"/>
      <c r="N9" s="5"/>
      <c r="O9" s="5"/>
      <c r="P9" s="5"/>
      <c r="Q9" s="5"/>
    </row>
    <row r="10" spans="1:18" ht="14.25">
      <c r="A10" s="8"/>
      <c r="B10" s="2"/>
      <c r="C10" s="3"/>
      <c r="D10" s="16" t="s">
        <v>274</v>
      </c>
      <c r="E10" s="8"/>
      <c r="F10" s="5"/>
      <c r="G10" s="5"/>
      <c r="H10" s="5"/>
      <c r="I10" s="16"/>
      <c r="J10" s="100"/>
      <c r="K10" s="5"/>
      <c r="L10" s="5"/>
      <c r="M10" s="5"/>
      <c r="N10" s="50" t="s">
        <v>196</v>
      </c>
      <c r="O10" s="47"/>
      <c r="P10" s="47"/>
      <c r="Q10" s="5"/>
      <c r="R10" s="87"/>
    </row>
    <row r="11" spans="1:18">
      <c r="A11" s="8"/>
      <c r="B11" s="2"/>
      <c r="C11" s="3"/>
      <c r="D11" s="16" t="s">
        <v>273</v>
      </c>
      <c r="E11" s="8"/>
      <c r="F11" s="5"/>
      <c r="G11" s="5"/>
      <c r="H11" s="5"/>
      <c r="I11" s="16"/>
      <c r="J11" s="180" t="s">
        <v>272</v>
      </c>
      <c r="K11" s="181"/>
      <c r="L11" s="7" t="s">
        <v>172</v>
      </c>
      <c r="M11" s="5"/>
      <c r="N11" s="46" t="s">
        <v>194</v>
      </c>
      <c r="O11" s="47"/>
      <c r="P11" s="51">
        <f>20.905*4.42</f>
        <v>92.400100000000009</v>
      </c>
      <c r="Q11" s="5"/>
    </row>
    <row r="12" spans="1:18">
      <c r="A12" s="8"/>
      <c r="B12" s="2"/>
      <c r="C12" s="3"/>
      <c r="D12" s="16" t="s">
        <v>271</v>
      </c>
      <c r="E12" s="8"/>
      <c r="F12" s="5"/>
      <c r="G12" s="5"/>
      <c r="H12" s="5"/>
      <c r="I12" s="16"/>
      <c r="J12" s="180" t="s">
        <v>270</v>
      </c>
      <c r="K12" s="181"/>
      <c r="L12" s="7" t="s">
        <v>172</v>
      </c>
      <c r="M12" s="5"/>
      <c r="N12" s="46" t="s">
        <v>194</v>
      </c>
      <c r="O12" s="47"/>
      <c r="P12" s="47">
        <f>1.927*4.42</f>
        <v>8.5173400000000008</v>
      </c>
      <c r="Q12" s="5"/>
    </row>
    <row r="13" spans="1:18" outlineLevel="1">
      <c r="A13" s="8"/>
      <c r="B13" s="2"/>
      <c r="C13" s="3"/>
      <c r="D13" s="16" t="s">
        <v>175</v>
      </c>
      <c r="E13" s="8"/>
      <c r="F13" s="5"/>
      <c r="G13" s="5"/>
      <c r="H13" s="5"/>
      <c r="I13" s="16"/>
      <c r="J13" s="180" t="s">
        <v>269</v>
      </c>
      <c r="K13" s="181"/>
      <c r="L13" s="7" t="s">
        <v>177</v>
      </c>
      <c r="M13" s="5"/>
      <c r="N13" s="5"/>
      <c r="O13" s="5"/>
      <c r="P13" s="5"/>
      <c r="Q13" s="5"/>
    </row>
    <row r="14" spans="1:18" customFormat="1" ht="14.45" customHeight="1" outlineLevel="1">
      <c r="A14" s="43"/>
      <c r="B14" s="44"/>
      <c r="C14" s="86"/>
      <c r="D14" s="16" t="s">
        <v>268</v>
      </c>
      <c r="E14" s="43"/>
      <c r="F14" s="45"/>
      <c r="G14" s="45"/>
      <c r="H14" s="45"/>
      <c r="I14" s="85"/>
      <c r="J14" s="188">
        <f>J62/1000</f>
        <v>15.117000000000001</v>
      </c>
      <c r="K14" s="188"/>
      <c r="L14" s="59" t="s">
        <v>193</v>
      </c>
      <c r="M14" s="45"/>
      <c r="N14" s="46" t="s">
        <v>194</v>
      </c>
      <c r="O14" s="84"/>
      <c r="P14" s="51">
        <f>15.117*4.42</f>
        <v>66.817140000000009</v>
      </c>
      <c r="Q14" s="48"/>
    </row>
    <row r="15" spans="1:18" customFormat="1">
      <c r="A15" s="43"/>
      <c r="B15" s="44"/>
      <c r="C15" s="32"/>
      <c r="D15" s="49" t="s">
        <v>195</v>
      </c>
      <c r="E15" s="16"/>
      <c r="F15" s="16"/>
      <c r="G15" s="16"/>
      <c r="H15" s="16"/>
      <c r="I15" s="16"/>
      <c r="J15" s="100"/>
      <c r="K15" s="16"/>
      <c r="L15" s="16"/>
      <c r="M15" s="45"/>
      <c r="N15" s="45"/>
      <c r="O15" s="45"/>
      <c r="P15" s="45"/>
    </row>
    <row r="16" spans="1:18">
      <c r="A16" s="8"/>
      <c r="B16" s="2"/>
      <c r="C16" s="3"/>
      <c r="D16" s="4"/>
      <c r="E16" s="8"/>
      <c r="F16" s="5"/>
      <c r="G16" s="5"/>
      <c r="H16" s="5"/>
      <c r="I16" s="5"/>
      <c r="J16" s="97"/>
      <c r="K16" s="5"/>
      <c r="L16" s="5"/>
      <c r="M16" s="5"/>
      <c r="N16" s="5"/>
      <c r="O16" s="5"/>
      <c r="P16" s="5"/>
      <c r="Q16" s="5"/>
    </row>
    <row r="18" spans="1:17" ht="18" customHeight="1">
      <c r="A18" s="169" t="s">
        <v>3</v>
      </c>
      <c r="B18" s="174" t="s">
        <v>267</v>
      </c>
      <c r="C18" s="169" t="s">
        <v>4</v>
      </c>
      <c r="D18" s="169" t="s">
        <v>5</v>
      </c>
      <c r="E18" s="169" t="s">
        <v>6</v>
      </c>
      <c r="F18" s="169" t="s">
        <v>16</v>
      </c>
      <c r="G18" s="170"/>
      <c r="H18" s="170"/>
      <c r="I18" s="170"/>
      <c r="J18" s="169" t="s">
        <v>17</v>
      </c>
      <c r="K18" s="170"/>
      <c r="L18" s="170"/>
      <c r="M18" s="170"/>
      <c r="N18" s="169" t="s">
        <v>11</v>
      </c>
      <c r="O18" s="169" t="s">
        <v>12</v>
      </c>
      <c r="P18" s="169" t="s">
        <v>266</v>
      </c>
      <c r="Q18" s="169" t="s">
        <v>265</v>
      </c>
    </row>
    <row r="19" spans="1:17" ht="15.75" customHeight="1">
      <c r="A19" s="170"/>
      <c r="B19" s="175"/>
      <c r="C19" s="173"/>
      <c r="D19" s="169"/>
      <c r="E19" s="170"/>
      <c r="F19" s="169" t="s">
        <v>7</v>
      </c>
      <c r="G19" s="169" t="s">
        <v>9</v>
      </c>
      <c r="H19" s="170"/>
      <c r="I19" s="170"/>
      <c r="J19" s="176" t="s">
        <v>7</v>
      </c>
      <c r="K19" s="169" t="s">
        <v>9</v>
      </c>
      <c r="L19" s="170"/>
      <c r="M19" s="170"/>
      <c r="N19" s="169"/>
      <c r="O19" s="169"/>
      <c r="P19" s="169"/>
      <c r="Q19" s="169"/>
    </row>
    <row r="20" spans="1:17" ht="15.75" customHeight="1">
      <c r="A20" s="170"/>
      <c r="B20" s="175"/>
      <c r="C20" s="173"/>
      <c r="D20" s="169"/>
      <c r="E20" s="170"/>
      <c r="F20" s="170"/>
      <c r="G20" s="62" t="s">
        <v>8</v>
      </c>
      <c r="H20" s="62" t="s">
        <v>13</v>
      </c>
      <c r="I20" s="62" t="s">
        <v>10</v>
      </c>
      <c r="J20" s="177"/>
      <c r="K20" s="62" t="s">
        <v>8</v>
      </c>
      <c r="L20" s="62" t="s">
        <v>13</v>
      </c>
      <c r="M20" s="62" t="s">
        <v>10</v>
      </c>
      <c r="N20" s="169"/>
      <c r="O20" s="169"/>
      <c r="P20" s="169"/>
      <c r="Q20" s="169"/>
    </row>
    <row r="21" spans="1:17">
      <c r="A21" s="22">
        <v>1</v>
      </c>
      <c r="B21" s="64">
        <v>2</v>
      </c>
      <c r="C21" s="62">
        <v>3</v>
      </c>
      <c r="D21" s="62">
        <v>4</v>
      </c>
      <c r="E21" s="22">
        <v>5</v>
      </c>
      <c r="F21" s="63">
        <v>6</v>
      </c>
      <c r="G21" s="63">
        <v>7</v>
      </c>
      <c r="H21" s="63">
        <v>8</v>
      </c>
      <c r="I21" s="63">
        <v>9</v>
      </c>
      <c r="J21" s="101">
        <v>10</v>
      </c>
      <c r="K21" s="63">
        <v>11</v>
      </c>
      <c r="L21" s="63">
        <v>12</v>
      </c>
      <c r="M21" s="63">
        <v>13</v>
      </c>
      <c r="N21" s="63">
        <v>14</v>
      </c>
      <c r="O21" s="63">
        <v>15</v>
      </c>
      <c r="P21" s="63">
        <v>16</v>
      </c>
      <c r="Q21" s="63">
        <v>17</v>
      </c>
    </row>
    <row r="22" spans="1:17" ht="19.899999999999999" customHeight="1">
      <c r="A22" s="171" t="s">
        <v>264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</row>
    <row r="23" spans="1:17" ht="24">
      <c r="A23" s="22">
        <v>1</v>
      </c>
      <c r="B23" s="33" t="s">
        <v>263</v>
      </c>
      <c r="C23" s="65" t="s">
        <v>262</v>
      </c>
      <c r="D23" s="24" t="s">
        <v>28</v>
      </c>
      <c r="E23" s="38">
        <v>0.03</v>
      </c>
      <c r="F23" s="36">
        <v>1310.17</v>
      </c>
      <c r="G23" s="36">
        <v>1219.9000000000001</v>
      </c>
      <c r="H23" s="36">
        <v>90.27</v>
      </c>
      <c r="I23" s="36">
        <v>34.99</v>
      </c>
      <c r="J23" s="102">
        <v>39</v>
      </c>
      <c r="K23" s="37">
        <v>37</v>
      </c>
      <c r="L23" s="37">
        <v>2</v>
      </c>
      <c r="M23" s="37">
        <v>1</v>
      </c>
      <c r="N23" s="37">
        <v>110</v>
      </c>
      <c r="O23" s="37">
        <v>3.3</v>
      </c>
      <c r="P23" s="37">
        <v>2.2400000000000002</v>
      </c>
      <c r="Q23" s="37">
        <v>7.0000000000000007E-2</v>
      </c>
    </row>
    <row r="24" spans="1:17" ht="24">
      <c r="A24" s="22">
        <v>2</v>
      </c>
      <c r="B24" s="33" t="s">
        <v>261</v>
      </c>
      <c r="C24" s="65" t="s">
        <v>260</v>
      </c>
      <c r="D24" s="24" t="s">
        <v>259</v>
      </c>
      <c r="E24" s="38">
        <v>0.14000000000000001</v>
      </c>
      <c r="F24" s="36">
        <v>211.01</v>
      </c>
      <c r="G24" s="36">
        <v>202.95</v>
      </c>
      <c r="H24" s="36">
        <v>8.06</v>
      </c>
      <c r="I24" s="36">
        <v>3.12</v>
      </c>
      <c r="J24" s="102">
        <v>30</v>
      </c>
      <c r="K24" s="37">
        <v>29</v>
      </c>
      <c r="L24" s="37">
        <v>1</v>
      </c>
      <c r="M24" s="37"/>
      <c r="N24" s="37">
        <v>18.3</v>
      </c>
      <c r="O24" s="37">
        <v>2.56</v>
      </c>
      <c r="P24" s="37">
        <v>0.2</v>
      </c>
      <c r="Q24" s="37">
        <v>0.03</v>
      </c>
    </row>
    <row r="25" spans="1:17" ht="36">
      <c r="A25" s="22">
        <v>3</v>
      </c>
      <c r="B25" s="33" t="s">
        <v>258</v>
      </c>
      <c r="C25" s="65" t="s">
        <v>257</v>
      </c>
      <c r="D25" s="24" t="s">
        <v>33</v>
      </c>
      <c r="E25" s="38">
        <v>0.4</v>
      </c>
      <c r="F25" s="36">
        <v>483.12</v>
      </c>
      <c r="G25" s="36">
        <v>405.87</v>
      </c>
      <c r="H25" s="36">
        <v>8.1199999999999992</v>
      </c>
      <c r="I25" s="36">
        <v>1.56</v>
      </c>
      <c r="J25" s="102">
        <v>193</v>
      </c>
      <c r="K25" s="37">
        <v>162</v>
      </c>
      <c r="L25" s="37">
        <v>3</v>
      </c>
      <c r="M25" s="37">
        <v>1</v>
      </c>
      <c r="N25" s="37">
        <v>34.659999999999997</v>
      </c>
      <c r="O25" s="37">
        <v>13.86</v>
      </c>
      <c r="P25" s="37">
        <v>0.1</v>
      </c>
      <c r="Q25" s="37">
        <v>0.04</v>
      </c>
    </row>
    <row r="26" spans="1:17" ht="19.899999999999999" customHeight="1">
      <c r="A26" s="171" t="s">
        <v>256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</row>
    <row r="27" spans="1:17" ht="36">
      <c r="A27" s="22">
        <v>4</v>
      </c>
      <c r="B27" s="33" t="s">
        <v>255</v>
      </c>
      <c r="C27" s="65" t="s">
        <v>254</v>
      </c>
      <c r="D27" s="24" t="s">
        <v>33</v>
      </c>
      <c r="E27" s="38">
        <v>0.1</v>
      </c>
      <c r="F27" s="36">
        <v>6208.42</v>
      </c>
      <c r="G27" s="36">
        <v>502.3</v>
      </c>
      <c r="H27" s="36">
        <v>79.16</v>
      </c>
      <c r="I27" s="36">
        <v>2.73</v>
      </c>
      <c r="J27" s="102">
        <v>621</v>
      </c>
      <c r="K27" s="37">
        <v>50</v>
      </c>
      <c r="L27" s="37">
        <v>8</v>
      </c>
      <c r="M27" s="37"/>
      <c r="N27" s="37">
        <v>37.07</v>
      </c>
      <c r="O27" s="37">
        <v>3.71</v>
      </c>
      <c r="P27" s="37">
        <v>0.15</v>
      </c>
      <c r="Q27" s="37">
        <v>0.02</v>
      </c>
    </row>
    <row r="28" spans="1:17" ht="36">
      <c r="A28" s="22">
        <v>5</v>
      </c>
      <c r="B28" s="33" t="s">
        <v>253</v>
      </c>
      <c r="C28" s="65" t="s">
        <v>252</v>
      </c>
      <c r="D28" s="24" t="s">
        <v>33</v>
      </c>
      <c r="E28" s="38">
        <v>0.3</v>
      </c>
      <c r="F28" s="36">
        <v>5654.2</v>
      </c>
      <c r="G28" s="36">
        <v>502.3</v>
      </c>
      <c r="H28" s="36">
        <v>79.16</v>
      </c>
      <c r="I28" s="36">
        <v>2.73</v>
      </c>
      <c r="J28" s="102">
        <v>1696</v>
      </c>
      <c r="K28" s="37">
        <v>151</v>
      </c>
      <c r="L28" s="37">
        <v>24</v>
      </c>
      <c r="M28" s="37">
        <v>1</v>
      </c>
      <c r="N28" s="37">
        <v>37.07</v>
      </c>
      <c r="O28" s="37">
        <v>11.12</v>
      </c>
      <c r="P28" s="37">
        <v>0.15</v>
      </c>
      <c r="Q28" s="37">
        <v>0.05</v>
      </c>
    </row>
    <row r="29" spans="1:17" ht="24">
      <c r="A29" s="22">
        <v>6</v>
      </c>
      <c r="B29" s="33" t="s">
        <v>251</v>
      </c>
      <c r="C29" s="65" t="s">
        <v>250</v>
      </c>
      <c r="D29" s="24" t="s">
        <v>38</v>
      </c>
      <c r="E29" s="35">
        <v>10</v>
      </c>
      <c r="F29" s="36">
        <v>39.32</v>
      </c>
      <c r="G29" s="37"/>
      <c r="H29" s="37"/>
      <c r="I29" s="37"/>
      <c r="J29" s="102">
        <v>393</v>
      </c>
      <c r="K29" s="37"/>
      <c r="L29" s="37"/>
      <c r="M29" s="37"/>
      <c r="N29" s="37"/>
      <c r="O29" s="37"/>
      <c r="P29" s="37"/>
      <c r="Q29" s="37"/>
    </row>
    <row r="30" spans="1:17" ht="24">
      <c r="A30" s="22">
        <v>7</v>
      </c>
      <c r="B30" s="33" t="s">
        <v>249</v>
      </c>
      <c r="C30" s="65" t="s">
        <v>248</v>
      </c>
      <c r="D30" s="24" t="s">
        <v>38</v>
      </c>
      <c r="E30" s="35">
        <v>1</v>
      </c>
      <c r="F30" s="36">
        <v>25.14</v>
      </c>
      <c r="G30" s="37"/>
      <c r="H30" s="37"/>
      <c r="I30" s="37"/>
      <c r="J30" s="102">
        <v>25</v>
      </c>
      <c r="K30" s="37"/>
      <c r="L30" s="37"/>
      <c r="M30" s="37"/>
      <c r="N30" s="37"/>
      <c r="O30" s="37"/>
      <c r="P30" s="37"/>
      <c r="Q30" s="37"/>
    </row>
    <row r="31" spans="1:17" ht="24">
      <c r="A31" s="22">
        <v>8</v>
      </c>
      <c r="B31" s="33" t="s">
        <v>247</v>
      </c>
      <c r="C31" s="65" t="s">
        <v>246</v>
      </c>
      <c r="D31" s="24" t="s">
        <v>245</v>
      </c>
      <c r="E31" s="35">
        <v>8</v>
      </c>
      <c r="F31" s="36">
        <v>17.02</v>
      </c>
      <c r="G31" s="37"/>
      <c r="H31" s="37"/>
      <c r="I31" s="37"/>
      <c r="J31" s="102">
        <v>136</v>
      </c>
      <c r="K31" s="37"/>
      <c r="L31" s="37"/>
      <c r="M31" s="37"/>
      <c r="N31" s="37"/>
      <c r="O31" s="37"/>
      <c r="P31" s="37"/>
      <c r="Q31" s="37"/>
    </row>
    <row r="32" spans="1:17" ht="24">
      <c r="A32" s="22">
        <v>9</v>
      </c>
      <c r="B32" s="33" t="s">
        <v>244</v>
      </c>
      <c r="C32" s="65" t="s">
        <v>243</v>
      </c>
      <c r="D32" s="24" t="s">
        <v>235</v>
      </c>
      <c r="E32" s="38">
        <v>0.28499999999999998</v>
      </c>
      <c r="F32" s="36">
        <v>1509.46</v>
      </c>
      <c r="G32" s="36">
        <v>1219.68</v>
      </c>
      <c r="H32" s="36">
        <v>242.21</v>
      </c>
      <c r="I32" s="36">
        <v>16.79</v>
      </c>
      <c r="J32" s="102">
        <v>430</v>
      </c>
      <c r="K32" s="37">
        <v>348</v>
      </c>
      <c r="L32" s="37">
        <v>69</v>
      </c>
      <c r="M32" s="37">
        <v>5</v>
      </c>
      <c r="N32" s="37">
        <v>96.57</v>
      </c>
      <c r="O32" s="37">
        <v>27.52</v>
      </c>
      <c r="P32" s="37">
        <v>1.06</v>
      </c>
      <c r="Q32" s="37">
        <v>0.3</v>
      </c>
    </row>
    <row r="33" spans="1:17" ht="22.5" outlineLevel="1">
      <c r="A33" s="81" t="s">
        <v>234</v>
      </c>
      <c r="B33" s="83" t="s">
        <v>242</v>
      </c>
      <c r="C33" s="82" t="s">
        <v>241</v>
      </c>
      <c r="D33" s="81" t="s">
        <v>231</v>
      </c>
      <c r="E33" s="80" t="s">
        <v>240</v>
      </c>
      <c r="F33" s="79">
        <v>168.87</v>
      </c>
      <c r="G33" s="37"/>
      <c r="H33" s="37"/>
      <c r="I33" s="37"/>
      <c r="J33" s="108">
        <v>4812.8</v>
      </c>
      <c r="K33" s="37"/>
      <c r="L33" s="37"/>
      <c r="M33" s="37"/>
      <c r="N33" s="37"/>
      <c r="O33" s="37"/>
      <c r="P33" s="37"/>
      <c r="Q33" s="37"/>
    </row>
    <row r="34" spans="1:17" ht="36">
      <c r="A34" s="22">
        <v>10</v>
      </c>
      <c r="B34" s="33" t="s">
        <v>239</v>
      </c>
      <c r="C34" s="65" t="s">
        <v>238</v>
      </c>
      <c r="D34" s="24" t="s">
        <v>231</v>
      </c>
      <c r="E34" s="38">
        <v>28.5</v>
      </c>
      <c r="F34" s="36">
        <v>355.64</v>
      </c>
      <c r="G34" s="37"/>
      <c r="H34" s="37"/>
      <c r="I34" s="37"/>
      <c r="J34" s="102">
        <v>10136</v>
      </c>
      <c r="K34" s="37"/>
      <c r="L34" s="37"/>
      <c r="M34" s="37"/>
      <c r="N34" s="37"/>
      <c r="O34" s="37"/>
      <c r="P34" s="37"/>
      <c r="Q34" s="37"/>
    </row>
    <row r="35" spans="1:17" ht="24">
      <c r="A35" s="22">
        <v>11</v>
      </c>
      <c r="B35" s="33" t="s">
        <v>237</v>
      </c>
      <c r="C35" s="65" t="s">
        <v>236</v>
      </c>
      <c r="D35" s="24" t="s">
        <v>235</v>
      </c>
      <c r="E35" s="38">
        <v>0.01</v>
      </c>
      <c r="F35" s="36">
        <v>2426.2800000000002</v>
      </c>
      <c r="G35" s="36">
        <v>828.53</v>
      </c>
      <c r="H35" s="36">
        <v>270.14999999999998</v>
      </c>
      <c r="I35" s="36">
        <v>20.22</v>
      </c>
      <c r="J35" s="102">
        <v>24</v>
      </c>
      <c r="K35" s="37">
        <v>8</v>
      </c>
      <c r="L35" s="37">
        <v>3</v>
      </c>
      <c r="M35" s="37"/>
      <c r="N35" s="37">
        <v>65.599999999999994</v>
      </c>
      <c r="O35" s="37">
        <v>0.66</v>
      </c>
      <c r="P35" s="37">
        <v>1.28</v>
      </c>
      <c r="Q35" s="37">
        <v>0.01</v>
      </c>
    </row>
    <row r="36" spans="1:17" ht="22.5" outlineLevel="1">
      <c r="A36" s="81" t="s">
        <v>234</v>
      </c>
      <c r="B36" s="83" t="s">
        <v>233</v>
      </c>
      <c r="C36" s="82" t="s">
        <v>232</v>
      </c>
      <c r="D36" s="81" t="s">
        <v>231</v>
      </c>
      <c r="E36" s="80" t="s">
        <v>230</v>
      </c>
      <c r="F36" s="79">
        <v>179.38</v>
      </c>
      <c r="G36" s="37"/>
      <c r="H36" s="37"/>
      <c r="I36" s="37"/>
      <c r="J36" s="108">
        <v>179.38</v>
      </c>
      <c r="K36" s="37"/>
      <c r="L36" s="37"/>
      <c r="M36" s="37"/>
      <c r="N36" s="37"/>
      <c r="O36" s="37"/>
      <c r="P36" s="37"/>
      <c r="Q36" s="37"/>
    </row>
    <row r="37" spans="1:17" ht="36">
      <c r="A37" s="22">
        <v>12</v>
      </c>
      <c r="B37" s="33" t="s">
        <v>229</v>
      </c>
      <c r="C37" s="65" t="s">
        <v>228</v>
      </c>
      <c r="D37" s="24" t="s">
        <v>38</v>
      </c>
      <c r="E37" s="35">
        <v>1</v>
      </c>
      <c r="F37" s="36">
        <v>1178.24</v>
      </c>
      <c r="G37" s="37"/>
      <c r="H37" s="37"/>
      <c r="I37" s="37"/>
      <c r="J37" s="102">
        <v>1178</v>
      </c>
      <c r="K37" s="37"/>
      <c r="L37" s="37"/>
      <c r="M37" s="37"/>
      <c r="N37" s="37"/>
      <c r="O37" s="37"/>
      <c r="P37" s="37"/>
      <c r="Q37" s="37"/>
    </row>
    <row r="38" spans="1:17" ht="36">
      <c r="A38" s="22">
        <v>13</v>
      </c>
      <c r="B38" s="33" t="s">
        <v>227</v>
      </c>
      <c r="C38" s="65" t="s">
        <v>226</v>
      </c>
      <c r="D38" s="24" t="s">
        <v>223</v>
      </c>
      <c r="E38" s="35">
        <v>2</v>
      </c>
      <c r="F38" s="36">
        <v>104.6</v>
      </c>
      <c r="G38" s="36">
        <v>62.31</v>
      </c>
      <c r="H38" s="36">
        <v>5.56</v>
      </c>
      <c r="I38" s="37"/>
      <c r="J38" s="102">
        <v>209</v>
      </c>
      <c r="K38" s="37">
        <v>125</v>
      </c>
      <c r="L38" s="37">
        <v>11</v>
      </c>
      <c r="M38" s="37"/>
      <c r="N38" s="37">
        <v>4.46</v>
      </c>
      <c r="O38" s="37">
        <v>8.92</v>
      </c>
      <c r="P38" s="37"/>
      <c r="Q38" s="37"/>
    </row>
    <row r="39" spans="1:17" ht="36">
      <c r="A39" s="22">
        <v>14</v>
      </c>
      <c r="B39" s="33" t="s">
        <v>225</v>
      </c>
      <c r="C39" s="65" t="s">
        <v>224</v>
      </c>
      <c r="D39" s="24" t="s">
        <v>223</v>
      </c>
      <c r="E39" s="35">
        <v>6</v>
      </c>
      <c r="F39" s="36">
        <v>127.66</v>
      </c>
      <c r="G39" s="36">
        <v>62.31</v>
      </c>
      <c r="H39" s="36">
        <v>5.56</v>
      </c>
      <c r="I39" s="37"/>
      <c r="J39" s="102">
        <v>766</v>
      </c>
      <c r="K39" s="37">
        <v>374</v>
      </c>
      <c r="L39" s="37">
        <v>33</v>
      </c>
      <c r="M39" s="37"/>
      <c r="N39" s="37">
        <v>4.46</v>
      </c>
      <c r="O39" s="37">
        <v>26.76</v>
      </c>
      <c r="P39" s="37"/>
      <c r="Q39" s="37"/>
    </row>
    <row r="40" spans="1:17" ht="48">
      <c r="A40" s="22">
        <v>15</v>
      </c>
      <c r="B40" s="33" t="s">
        <v>222</v>
      </c>
      <c r="C40" s="65" t="s">
        <v>221</v>
      </c>
      <c r="D40" s="24" t="s">
        <v>33</v>
      </c>
      <c r="E40" s="38">
        <v>0.4</v>
      </c>
      <c r="F40" s="36">
        <v>104.4</v>
      </c>
      <c r="G40" s="36">
        <v>82.16</v>
      </c>
      <c r="H40" s="36">
        <v>15.29</v>
      </c>
      <c r="I40" s="37"/>
      <c r="J40" s="102">
        <v>42</v>
      </c>
      <c r="K40" s="37">
        <v>33</v>
      </c>
      <c r="L40" s="37">
        <v>6</v>
      </c>
      <c r="M40" s="37"/>
      <c r="N40" s="37">
        <v>5.01</v>
      </c>
      <c r="O40" s="37">
        <v>2</v>
      </c>
      <c r="P40" s="37"/>
      <c r="Q40" s="37"/>
    </row>
    <row r="41" spans="1:17" ht="36">
      <c r="A41" s="22">
        <v>16</v>
      </c>
      <c r="B41" s="33" t="s">
        <v>220</v>
      </c>
      <c r="C41" s="65" t="s">
        <v>219</v>
      </c>
      <c r="D41" s="24" t="s">
        <v>213</v>
      </c>
      <c r="E41" s="38">
        <v>0.03</v>
      </c>
      <c r="F41" s="36">
        <v>417.46</v>
      </c>
      <c r="G41" s="36">
        <v>79.650000000000006</v>
      </c>
      <c r="H41" s="36">
        <v>10.15</v>
      </c>
      <c r="I41" s="36">
        <v>0.16</v>
      </c>
      <c r="J41" s="102">
        <v>13</v>
      </c>
      <c r="K41" s="37">
        <v>2</v>
      </c>
      <c r="L41" s="37"/>
      <c r="M41" s="37"/>
      <c r="N41" s="37">
        <v>5.31</v>
      </c>
      <c r="O41" s="37">
        <v>0.16</v>
      </c>
      <c r="P41" s="37">
        <v>0.01</v>
      </c>
      <c r="Q41" s="37"/>
    </row>
    <row r="42" spans="1:17" ht="36">
      <c r="A42" s="22">
        <v>17</v>
      </c>
      <c r="B42" s="33" t="s">
        <v>218</v>
      </c>
      <c r="C42" s="65" t="s">
        <v>217</v>
      </c>
      <c r="D42" s="24" t="s">
        <v>213</v>
      </c>
      <c r="E42" s="38">
        <v>0.03</v>
      </c>
      <c r="F42" s="36">
        <v>1384.09</v>
      </c>
      <c r="G42" s="36">
        <v>886.83</v>
      </c>
      <c r="H42" s="36">
        <v>3.68</v>
      </c>
      <c r="I42" s="36">
        <v>0.16</v>
      </c>
      <c r="J42" s="102">
        <v>42</v>
      </c>
      <c r="K42" s="37">
        <v>27</v>
      </c>
      <c r="L42" s="37"/>
      <c r="M42" s="37"/>
      <c r="N42" s="37">
        <v>71.06</v>
      </c>
      <c r="O42" s="37">
        <v>2.13</v>
      </c>
      <c r="P42" s="37">
        <v>0.01</v>
      </c>
      <c r="Q42" s="37"/>
    </row>
    <row r="43" spans="1:17" ht="19.899999999999999" customHeight="1">
      <c r="A43" s="171" t="s">
        <v>216</v>
      </c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</row>
    <row r="44" spans="1:17" ht="36">
      <c r="A44" s="22">
        <v>18</v>
      </c>
      <c r="B44" s="33" t="s">
        <v>215</v>
      </c>
      <c r="C44" s="65" t="s">
        <v>214</v>
      </c>
      <c r="D44" s="24" t="s">
        <v>213</v>
      </c>
      <c r="E44" s="38">
        <v>2.3E-2</v>
      </c>
      <c r="F44" s="36">
        <v>2810.67</v>
      </c>
      <c r="G44" s="36">
        <v>2068.04</v>
      </c>
      <c r="H44" s="36">
        <v>170.31</v>
      </c>
      <c r="I44" s="36">
        <v>9.4600000000000009</v>
      </c>
      <c r="J44" s="102">
        <v>65</v>
      </c>
      <c r="K44" s="37">
        <v>48</v>
      </c>
      <c r="L44" s="37">
        <v>4</v>
      </c>
      <c r="M44" s="37"/>
      <c r="N44" s="37">
        <v>167.86</v>
      </c>
      <c r="O44" s="37">
        <v>3.86</v>
      </c>
      <c r="P44" s="37">
        <v>0.52</v>
      </c>
      <c r="Q44" s="37">
        <v>0.01</v>
      </c>
    </row>
    <row r="45" spans="1:17" ht="36">
      <c r="A45" s="22">
        <v>19</v>
      </c>
      <c r="B45" s="33" t="s">
        <v>212</v>
      </c>
      <c r="C45" s="65" t="s">
        <v>211</v>
      </c>
      <c r="D45" s="24" t="s">
        <v>210</v>
      </c>
      <c r="E45" s="35">
        <v>2.2999999999999998</v>
      </c>
      <c r="F45" s="36">
        <v>262.10000000000002</v>
      </c>
      <c r="G45" s="37"/>
      <c r="H45" s="37"/>
      <c r="I45" s="37"/>
      <c r="J45" s="102">
        <v>603</v>
      </c>
      <c r="K45" s="37"/>
      <c r="L45" s="37"/>
      <c r="M45" s="37"/>
      <c r="N45" s="37"/>
      <c r="O45" s="37"/>
      <c r="P45" s="37"/>
      <c r="Q45" s="37"/>
    </row>
    <row r="46" spans="1:17" ht="24">
      <c r="A46" s="22">
        <v>20</v>
      </c>
      <c r="B46" s="33" t="s">
        <v>209</v>
      </c>
      <c r="C46" s="65" t="s">
        <v>208</v>
      </c>
      <c r="D46" s="24" t="s">
        <v>207</v>
      </c>
      <c r="E46" s="38">
        <v>3.8999999999999998E-3</v>
      </c>
      <c r="F46" s="36">
        <v>8739.36</v>
      </c>
      <c r="G46" s="37"/>
      <c r="H46" s="37"/>
      <c r="I46" s="37"/>
      <c r="J46" s="102">
        <v>34</v>
      </c>
      <c r="K46" s="37"/>
      <c r="L46" s="37"/>
      <c r="M46" s="37"/>
      <c r="N46" s="37"/>
      <c r="O46" s="37"/>
      <c r="P46" s="37"/>
      <c r="Q46" s="37"/>
    </row>
    <row r="47" spans="1:17">
      <c r="A47" s="178" t="s">
        <v>140</v>
      </c>
      <c r="B47" s="172"/>
      <c r="C47" s="172"/>
      <c r="D47" s="172"/>
      <c r="E47" s="172"/>
      <c r="F47" s="172"/>
      <c r="G47" s="172"/>
      <c r="H47" s="172"/>
      <c r="I47" s="172"/>
      <c r="J47" s="103">
        <v>16675</v>
      </c>
      <c r="K47" s="36">
        <v>1394</v>
      </c>
      <c r="L47" s="36">
        <v>164</v>
      </c>
      <c r="M47" s="36">
        <v>8</v>
      </c>
      <c r="N47" s="37"/>
      <c r="O47" s="36">
        <v>106.56</v>
      </c>
      <c r="P47" s="37"/>
      <c r="Q47" s="36">
        <v>0.53</v>
      </c>
    </row>
    <row r="48" spans="1:17">
      <c r="A48" s="178" t="s">
        <v>141</v>
      </c>
      <c r="B48" s="172"/>
      <c r="C48" s="172"/>
      <c r="D48" s="172"/>
      <c r="E48" s="172"/>
      <c r="F48" s="172"/>
      <c r="G48" s="172"/>
      <c r="H48" s="172"/>
      <c r="I48" s="172"/>
      <c r="J48" s="103">
        <v>17276</v>
      </c>
      <c r="K48" s="36">
        <v>1915</v>
      </c>
      <c r="L48" s="36">
        <v>244</v>
      </c>
      <c r="M48" s="36">
        <v>12</v>
      </c>
      <c r="N48" s="37"/>
      <c r="O48" s="36">
        <v>139.56</v>
      </c>
      <c r="P48" s="37"/>
      <c r="Q48" s="36">
        <v>0.73</v>
      </c>
    </row>
    <row r="49" spans="1:17">
      <c r="A49" s="178" t="s">
        <v>142</v>
      </c>
      <c r="B49" s="172"/>
      <c r="C49" s="172"/>
      <c r="D49" s="172"/>
      <c r="E49" s="172"/>
      <c r="F49" s="172"/>
      <c r="G49" s="172"/>
      <c r="H49" s="172"/>
      <c r="I49" s="172"/>
      <c r="J49" s="102"/>
      <c r="K49" s="37"/>
      <c r="L49" s="37"/>
      <c r="M49" s="37"/>
      <c r="N49" s="37"/>
      <c r="O49" s="37"/>
      <c r="P49" s="37"/>
      <c r="Q49" s="37"/>
    </row>
    <row r="50" spans="1:17">
      <c r="A50" s="178" t="s">
        <v>206</v>
      </c>
      <c r="B50" s="172"/>
      <c r="C50" s="172"/>
      <c r="D50" s="172"/>
      <c r="E50" s="172"/>
      <c r="F50" s="172"/>
      <c r="G50" s="172"/>
      <c r="H50" s="172"/>
      <c r="I50" s="172"/>
      <c r="J50" s="103">
        <v>60</v>
      </c>
      <c r="K50" s="36">
        <v>60</v>
      </c>
      <c r="L50" s="37"/>
      <c r="M50" s="37"/>
      <c r="N50" s="37"/>
      <c r="O50" s="37"/>
      <c r="P50" s="37"/>
      <c r="Q50" s="37"/>
    </row>
    <row r="51" spans="1:17" ht="30" customHeight="1">
      <c r="A51" s="178" t="s">
        <v>205</v>
      </c>
      <c r="B51" s="172"/>
      <c r="C51" s="172"/>
      <c r="D51" s="172"/>
      <c r="E51" s="172"/>
      <c r="F51" s="172"/>
      <c r="G51" s="172"/>
      <c r="H51" s="172"/>
      <c r="I51" s="172"/>
      <c r="J51" s="103">
        <v>222</v>
      </c>
      <c r="K51" s="36">
        <v>182</v>
      </c>
      <c r="L51" s="36">
        <v>40</v>
      </c>
      <c r="M51" s="36">
        <v>2</v>
      </c>
      <c r="N51" s="37"/>
      <c r="O51" s="36">
        <v>13.002000000000001</v>
      </c>
      <c r="P51" s="37"/>
      <c r="Q51" s="36">
        <v>9.7500000000000003E-2</v>
      </c>
    </row>
    <row r="52" spans="1:17" ht="15" customHeight="1">
      <c r="A52" s="178" t="s">
        <v>204</v>
      </c>
      <c r="B52" s="172"/>
      <c r="C52" s="172"/>
      <c r="D52" s="172"/>
      <c r="E52" s="172"/>
      <c r="F52" s="172"/>
      <c r="G52" s="172"/>
      <c r="H52" s="172"/>
      <c r="I52" s="172"/>
      <c r="J52" s="103">
        <v>319</v>
      </c>
      <c r="K52" s="36">
        <v>279</v>
      </c>
      <c r="L52" s="36">
        <v>40</v>
      </c>
      <c r="M52" s="36">
        <v>2</v>
      </c>
      <c r="N52" s="37"/>
      <c r="O52" s="36">
        <v>19.936</v>
      </c>
      <c r="P52" s="37"/>
      <c r="Q52" s="36">
        <v>9.8000000000000004E-2</v>
      </c>
    </row>
    <row r="53" spans="1:17">
      <c r="A53" s="178" t="s">
        <v>148</v>
      </c>
      <c r="B53" s="172"/>
      <c r="C53" s="172"/>
      <c r="D53" s="172"/>
      <c r="E53" s="172"/>
      <c r="F53" s="172"/>
      <c r="G53" s="172"/>
      <c r="H53" s="172"/>
      <c r="I53" s="172"/>
      <c r="J53" s="103">
        <v>2328</v>
      </c>
      <c r="K53" s="37"/>
      <c r="L53" s="37"/>
      <c r="M53" s="37"/>
      <c r="N53" s="37"/>
      <c r="O53" s="37"/>
      <c r="P53" s="37"/>
      <c r="Q53" s="37"/>
    </row>
    <row r="54" spans="1:17">
      <c r="A54" s="178" t="s">
        <v>153</v>
      </c>
      <c r="B54" s="172"/>
      <c r="C54" s="172"/>
      <c r="D54" s="172"/>
      <c r="E54" s="172"/>
      <c r="F54" s="172"/>
      <c r="G54" s="172"/>
      <c r="H54" s="172"/>
      <c r="I54" s="172"/>
      <c r="J54" s="103">
        <v>1301</v>
      </c>
      <c r="K54" s="37"/>
      <c r="L54" s="37"/>
      <c r="M54" s="37"/>
      <c r="N54" s="37"/>
      <c r="O54" s="37"/>
      <c r="P54" s="37"/>
      <c r="Q54" s="37"/>
    </row>
    <row r="55" spans="1:17">
      <c r="A55" s="179" t="s">
        <v>157</v>
      </c>
      <c r="B55" s="172"/>
      <c r="C55" s="172"/>
      <c r="D55" s="172"/>
      <c r="E55" s="172"/>
      <c r="F55" s="172"/>
      <c r="G55" s="172"/>
      <c r="H55" s="172"/>
      <c r="I55" s="172"/>
      <c r="J55" s="102"/>
      <c r="K55" s="37"/>
      <c r="L55" s="37"/>
      <c r="M55" s="37"/>
      <c r="N55" s="37"/>
      <c r="O55" s="37"/>
      <c r="P55" s="37"/>
      <c r="Q55" s="37"/>
    </row>
    <row r="56" spans="1:17" ht="15" customHeight="1">
      <c r="A56" s="178" t="s">
        <v>203</v>
      </c>
      <c r="B56" s="172"/>
      <c r="C56" s="172"/>
      <c r="D56" s="172"/>
      <c r="E56" s="172"/>
      <c r="F56" s="172"/>
      <c r="G56" s="172"/>
      <c r="H56" s="172"/>
      <c r="I56" s="172"/>
      <c r="J56" s="103">
        <v>570</v>
      </c>
      <c r="K56" s="37"/>
      <c r="L56" s="37"/>
      <c r="M56" s="37"/>
      <c r="N56" s="37"/>
      <c r="O56" s="36">
        <v>19.72</v>
      </c>
      <c r="P56" s="37"/>
      <c r="Q56" s="36">
        <v>0.14000000000000001</v>
      </c>
    </row>
    <row r="57" spans="1:17" ht="30" customHeight="1">
      <c r="A57" s="178" t="s">
        <v>202</v>
      </c>
      <c r="B57" s="172"/>
      <c r="C57" s="172"/>
      <c r="D57" s="172"/>
      <c r="E57" s="172"/>
      <c r="F57" s="172"/>
      <c r="G57" s="172"/>
      <c r="H57" s="172"/>
      <c r="I57" s="172"/>
      <c r="J57" s="103">
        <v>20208</v>
      </c>
      <c r="K57" s="37"/>
      <c r="L57" s="37"/>
      <c r="M57" s="37"/>
      <c r="N57" s="37"/>
      <c r="O57" s="36">
        <v>116.68</v>
      </c>
      <c r="P57" s="37"/>
      <c r="Q57" s="36">
        <v>0.59</v>
      </c>
    </row>
    <row r="58" spans="1:17">
      <c r="A58" s="178" t="s">
        <v>201</v>
      </c>
      <c r="B58" s="172"/>
      <c r="C58" s="172"/>
      <c r="D58" s="172"/>
      <c r="E58" s="172"/>
      <c r="F58" s="172"/>
      <c r="G58" s="172"/>
      <c r="H58" s="172"/>
      <c r="I58" s="172"/>
      <c r="J58" s="103">
        <v>16</v>
      </c>
      <c r="K58" s="37"/>
      <c r="L58" s="37"/>
      <c r="M58" s="37"/>
      <c r="N58" s="37"/>
      <c r="O58" s="36">
        <v>0.22</v>
      </c>
      <c r="P58" s="37"/>
      <c r="Q58" s="37"/>
    </row>
    <row r="59" spans="1:17">
      <c r="A59" s="178" t="s">
        <v>200</v>
      </c>
      <c r="B59" s="172"/>
      <c r="C59" s="172"/>
      <c r="D59" s="172"/>
      <c r="E59" s="172"/>
      <c r="F59" s="172"/>
      <c r="G59" s="172"/>
      <c r="H59" s="172"/>
      <c r="I59" s="172"/>
      <c r="J59" s="103">
        <v>111</v>
      </c>
      <c r="K59" s="37"/>
      <c r="L59" s="37"/>
      <c r="M59" s="37"/>
      <c r="N59" s="37"/>
      <c r="O59" s="36">
        <v>2.94</v>
      </c>
      <c r="P59" s="37"/>
      <c r="Q59" s="37"/>
    </row>
    <row r="60" spans="1:17">
      <c r="A60" s="178" t="s">
        <v>161</v>
      </c>
      <c r="B60" s="172"/>
      <c r="C60" s="172"/>
      <c r="D60" s="172"/>
      <c r="E60" s="172"/>
      <c r="F60" s="172"/>
      <c r="G60" s="172"/>
      <c r="H60" s="172"/>
      <c r="I60" s="172"/>
      <c r="J60" s="103">
        <v>20905</v>
      </c>
      <c r="K60" s="37"/>
      <c r="L60" s="37"/>
      <c r="M60" s="37"/>
      <c r="N60" s="37"/>
      <c r="O60" s="36">
        <v>139.56</v>
      </c>
      <c r="P60" s="37"/>
      <c r="Q60" s="36">
        <v>0.73</v>
      </c>
    </row>
    <row r="61" spans="1:17">
      <c r="A61" s="178" t="s">
        <v>162</v>
      </c>
      <c r="B61" s="172"/>
      <c r="C61" s="172"/>
      <c r="D61" s="172"/>
      <c r="E61" s="172"/>
      <c r="F61" s="172"/>
      <c r="G61" s="172"/>
      <c r="H61" s="172"/>
      <c r="I61" s="172"/>
      <c r="J61" s="102"/>
      <c r="K61" s="37"/>
      <c r="L61" s="37"/>
      <c r="M61" s="37"/>
      <c r="N61" s="37"/>
      <c r="O61" s="37"/>
      <c r="P61" s="37"/>
      <c r="Q61" s="37"/>
    </row>
    <row r="62" spans="1:17">
      <c r="A62" s="178" t="s">
        <v>163</v>
      </c>
      <c r="B62" s="172"/>
      <c r="C62" s="172"/>
      <c r="D62" s="172"/>
      <c r="E62" s="172"/>
      <c r="F62" s="172"/>
      <c r="G62" s="172"/>
      <c r="H62" s="172"/>
      <c r="I62" s="172"/>
      <c r="J62" s="103">
        <v>15117</v>
      </c>
      <c r="K62" s="37"/>
      <c r="L62" s="37"/>
      <c r="M62" s="37"/>
      <c r="N62" s="37"/>
      <c r="O62" s="37"/>
      <c r="P62" s="37"/>
      <c r="Q62" s="37"/>
    </row>
    <row r="63" spans="1:17">
      <c r="A63" s="178" t="s">
        <v>164</v>
      </c>
      <c r="B63" s="172"/>
      <c r="C63" s="172"/>
      <c r="D63" s="172"/>
      <c r="E63" s="172"/>
      <c r="F63" s="172"/>
      <c r="G63" s="172"/>
      <c r="H63" s="172"/>
      <c r="I63" s="172"/>
      <c r="J63" s="103">
        <f>244-12</f>
        <v>232</v>
      </c>
      <c r="K63" s="37"/>
      <c r="L63" s="37"/>
      <c r="M63" s="37"/>
      <c r="N63" s="37"/>
      <c r="O63" s="37"/>
      <c r="P63" s="37"/>
      <c r="Q63" s="37"/>
    </row>
    <row r="64" spans="1:17">
      <c r="A64" s="178" t="s">
        <v>165</v>
      </c>
      <c r="B64" s="172"/>
      <c r="C64" s="172"/>
      <c r="D64" s="172"/>
      <c r="E64" s="172"/>
      <c r="F64" s="172"/>
      <c r="G64" s="172"/>
      <c r="H64" s="172"/>
      <c r="I64" s="172"/>
      <c r="J64" s="103">
        <v>1927</v>
      </c>
      <c r="K64" s="37"/>
      <c r="L64" s="37"/>
      <c r="M64" s="37"/>
      <c r="N64" s="37"/>
      <c r="O64" s="37"/>
      <c r="P64" s="37"/>
      <c r="Q64" s="37"/>
    </row>
    <row r="65" spans="1:17">
      <c r="A65" s="178" t="s">
        <v>167</v>
      </c>
      <c r="B65" s="172"/>
      <c r="C65" s="172"/>
      <c r="D65" s="172"/>
      <c r="E65" s="172"/>
      <c r="F65" s="172"/>
      <c r="G65" s="172"/>
      <c r="H65" s="172"/>
      <c r="I65" s="172"/>
      <c r="J65" s="103">
        <v>2328</v>
      </c>
      <c r="K65" s="37"/>
      <c r="L65" s="37"/>
      <c r="M65" s="37"/>
      <c r="N65" s="37"/>
      <c r="O65" s="37"/>
      <c r="P65" s="37"/>
      <c r="Q65" s="37"/>
    </row>
    <row r="66" spans="1:17">
      <c r="A66" s="178" t="s">
        <v>168</v>
      </c>
      <c r="B66" s="172"/>
      <c r="C66" s="172"/>
      <c r="D66" s="172"/>
      <c r="E66" s="172"/>
      <c r="F66" s="172"/>
      <c r="G66" s="172"/>
      <c r="H66" s="172"/>
      <c r="I66" s="172"/>
      <c r="J66" s="103">
        <v>1301</v>
      </c>
      <c r="K66" s="37"/>
      <c r="L66" s="37"/>
      <c r="M66" s="37"/>
      <c r="N66" s="37"/>
      <c r="O66" s="37"/>
      <c r="P66" s="37"/>
      <c r="Q66" s="37"/>
    </row>
    <row r="67" spans="1:17">
      <c r="A67" s="179" t="s">
        <v>169</v>
      </c>
      <c r="B67" s="172"/>
      <c r="C67" s="172"/>
      <c r="D67" s="172"/>
      <c r="E67" s="172"/>
      <c r="F67" s="172"/>
      <c r="G67" s="172"/>
      <c r="H67" s="172"/>
      <c r="I67" s="172"/>
      <c r="J67" s="104">
        <v>20905</v>
      </c>
      <c r="K67" s="37"/>
      <c r="L67" s="37"/>
      <c r="M67" s="37"/>
      <c r="N67" s="37"/>
      <c r="O67" s="39">
        <v>139.56</v>
      </c>
      <c r="P67" s="37"/>
      <c r="Q67" s="39">
        <v>0.73</v>
      </c>
    </row>
    <row r="68" spans="1:17" ht="14.45" customHeight="1">
      <c r="A68" s="8"/>
      <c r="B68" s="2"/>
      <c r="C68" s="3"/>
      <c r="D68" s="78"/>
      <c r="E68" s="8"/>
      <c r="F68" s="5"/>
      <c r="G68" s="5"/>
      <c r="H68" s="5"/>
      <c r="I68" s="5"/>
      <c r="J68" s="97"/>
      <c r="K68" s="5"/>
      <c r="L68" s="5"/>
      <c r="M68" s="5"/>
      <c r="N68" s="5"/>
      <c r="O68" s="5"/>
      <c r="P68" s="5"/>
      <c r="Q68" s="5"/>
    </row>
    <row r="69" spans="1:17" customFormat="1" ht="13.5" customHeight="1">
      <c r="A69" s="77"/>
      <c r="B69" s="76" t="s">
        <v>199</v>
      </c>
      <c r="C69" s="75"/>
      <c r="D69" s="75"/>
      <c r="E69" s="75"/>
      <c r="F69" s="75"/>
      <c r="G69" s="75"/>
      <c r="H69" s="75"/>
      <c r="I69" s="75"/>
      <c r="J69" s="109"/>
      <c r="K69" s="74"/>
      <c r="L69" s="74"/>
      <c r="M69" s="74"/>
      <c r="N69" s="74"/>
      <c r="O69" s="73"/>
      <c r="P69" s="74"/>
      <c r="Q69" s="73"/>
    </row>
    <row r="71" spans="1:17" customFormat="1" ht="12.6" customHeight="1">
      <c r="A71" s="57"/>
      <c r="B71" s="70"/>
      <c r="C71" s="69"/>
      <c r="D71" s="68"/>
      <c r="E71" s="67"/>
      <c r="F71" s="58"/>
      <c r="G71" s="58"/>
      <c r="H71" s="58"/>
      <c r="I71" s="58"/>
      <c r="J71" s="110"/>
      <c r="K71" s="58"/>
      <c r="L71" s="58"/>
      <c r="M71" s="58"/>
      <c r="N71" s="58"/>
      <c r="O71" s="58"/>
      <c r="P71" s="58"/>
      <c r="Q71" s="58"/>
    </row>
    <row r="72" spans="1:17">
      <c r="A72" s="57"/>
      <c r="B72" s="16" t="s">
        <v>605</v>
      </c>
      <c r="C72" s="16"/>
      <c r="D72" s="16"/>
      <c r="E72" s="16"/>
      <c r="F72" s="16"/>
      <c r="G72" s="16"/>
      <c r="H72" s="16"/>
      <c r="I72" s="16" t="s">
        <v>606</v>
      </c>
      <c r="J72" s="100"/>
      <c r="K72" s="16"/>
      <c r="L72" s="16"/>
      <c r="M72" s="16"/>
      <c r="N72" s="58"/>
      <c r="O72" s="58"/>
      <c r="P72" s="58"/>
      <c r="Q72"/>
    </row>
    <row r="73" spans="1:17" s="48" customFormat="1">
      <c r="A73" s="43"/>
      <c r="B73" s="59"/>
      <c r="C73" s="60"/>
      <c r="D73" s="61"/>
      <c r="E73" s="59"/>
      <c r="F73" s="59"/>
      <c r="G73" s="60"/>
      <c r="H73" s="45"/>
      <c r="I73" s="72"/>
      <c r="J73" s="107"/>
      <c r="K73" s="45"/>
      <c r="L73" s="45"/>
      <c r="M73" s="45"/>
      <c r="N73" s="45"/>
      <c r="O73" s="45"/>
      <c r="P73" s="45"/>
      <c r="Q73" s="45"/>
    </row>
    <row r="74" spans="1:17" customFormat="1">
      <c r="A74" s="57"/>
      <c r="B74" s="70"/>
      <c r="C74" s="69"/>
      <c r="D74" s="68"/>
      <c r="E74" s="67"/>
      <c r="F74" s="58"/>
      <c r="G74" s="58"/>
      <c r="H74" s="58"/>
      <c r="I74" s="71"/>
      <c r="J74" s="111"/>
      <c r="K74" s="59"/>
      <c r="L74" s="59"/>
      <c r="M74" s="59"/>
      <c r="N74" s="59"/>
      <c r="O74" s="59"/>
      <c r="P74" s="59"/>
      <c r="Q74" s="58"/>
    </row>
    <row r="75" spans="1:17" customFormat="1">
      <c r="A75" s="57"/>
      <c r="B75" s="70"/>
      <c r="C75" s="69"/>
      <c r="D75" s="68"/>
      <c r="E75" s="67"/>
      <c r="F75" s="58"/>
      <c r="G75" s="58"/>
      <c r="H75" s="58"/>
      <c r="I75" s="59"/>
      <c r="J75" s="111"/>
      <c r="K75" s="59"/>
      <c r="L75" s="59"/>
      <c r="M75" s="59"/>
      <c r="N75" s="59"/>
      <c r="O75" s="59"/>
      <c r="P75" s="59"/>
      <c r="Q75" s="58"/>
    </row>
  </sheetData>
  <mergeCells count="44">
    <mergeCell ref="Q18:Q20"/>
    <mergeCell ref="J19:J20"/>
    <mergeCell ref="K19:M19"/>
    <mergeCell ref="J18:M18"/>
    <mergeCell ref="P18:P20"/>
    <mergeCell ref="O18:O20"/>
    <mergeCell ref="N18:N20"/>
    <mergeCell ref="A55:I55"/>
    <mergeCell ref="A22:Q22"/>
    <mergeCell ref="A26:Q26"/>
    <mergeCell ref="A43:Q43"/>
    <mergeCell ref="A47:I47"/>
    <mergeCell ref="A54:I54"/>
    <mergeCell ref="A48:I48"/>
    <mergeCell ref="A49:I49"/>
    <mergeCell ref="A50:I50"/>
    <mergeCell ref="A51:I51"/>
    <mergeCell ref="A52:I52"/>
    <mergeCell ref="A53:I53"/>
    <mergeCell ref="A67:I67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J13:K13"/>
    <mergeCell ref="E1:J1"/>
    <mergeCell ref="J14:K14"/>
    <mergeCell ref="J11:K11"/>
    <mergeCell ref="J12:K12"/>
    <mergeCell ref="A18:A20"/>
    <mergeCell ref="B18:B20"/>
    <mergeCell ref="F19:F20"/>
    <mergeCell ref="F18:I18"/>
    <mergeCell ref="G19:I19"/>
    <mergeCell ref="C18:C20"/>
    <mergeCell ref="D18:D20"/>
    <mergeCell ref="E18:E20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8"/>
  <sheetViews>
    <sheetView showGridLines="0" zoomScaleNormal="75" zoomScaleSheetLayoutView="75" workbookViewId="0">
      <selection activeCell="D7" sqref="D7"/>
    </sheetView>
  </sheetViews>
  <sheetFormatPr defaultColWidth="9.140625" defaultRowHeight="12.75" outlineLevelRow="1"/>
  <cols>
    <col min="1" max="1" width="3.28515625" style="25" customWidth="1"/>
    <col min="2" max="2" width="9.7109375" style="26" customWidth="1"/>
    <col min="3" max="3" width="34.28515625" style="27" customWidth="1"/>
    <col min="4" max="4" width="7.7109375" style="28" customWidth="1"/>
    <col min="5" max="5" width="16.42578125" style="66" customWidth="1"/>
    <col min="6" max="6" width="7.7109375" style="31" customWidth="1"/>
    <col min="7" max="9" width="6.7109375" style="31" customWidth="1"/>
    <col min="10" max="10" width="7.7109375" style="106" customWidth="1"/>
    <col min="11" max="17" width="6.7109375" style="31" customWidth="1"/>
    <col min="18" max="16384" width="9.140625" style="6"/>
  </cols>
  <sheetData>
    <row r="1" spans="1:18" customFormat="1" ht="12.75" customHeight="1">
      <c r="A1" s="1" t="s">
        <v>14</v>
      </c>
      <c r="B1" s="44"/>
      <c r="C1" s="86"/>
      <c r="D1" s="61"/>
      <c r="E1" s="186" t="s">
        <v>185</v>
      </c>
      <c r="F1" s="187"/>
      <c r="G1" s="187"/>
      <c r="H1" s="187"/>
      <c r="I1" s="187"/>
      <c r="J1" s="187"/>
      <c r="K1" s="45"/>
      <c r="L1" s="45"/>
      <c r="M1" s="1" t="s">
        <v>15</v>
      </c>
      <c r="N1" s="5"/>
      <c r="O1" s="5"/>
      <c r="P1" s="5"/>
    </row>
    <row r="2" spans="1:18" customFormat="1">
      <c r="A2" s="59"/>
      <c r="B2" s="44"/>
      <c r="C2" s="86"/>
      <c r="D2" s="61"/>
      <c r="E2" s="94"/>
      <c r="F2" s="94"/>
      <c r="G2" s="11" t="s">
        <v>0</v>
      </c>
      <c r="H2" s="93"/>
      <c r="I2" s="92"/>
      <c r="J2" s="107"/>
      <c r="K2" s="45"/>
      <c r="L2" s="45"/>
      <c r="M2" s="7" t="s">
        <v>186</v>
      </c>
      <c r="N2" s="5"/>
      <c r="O2" s="5"/>
      <c r="P2" s="5"/>
    </row>
    <row r="3" spans="1:18" customFormat="1">
      <c r="A3" s="59" t="s">
        <v>279</v>
      </c>
      <c r="B3" s="44"/>
      <c r="C3" s="86"/>
      <c r="D3" s="61"/>
      <c r="E3" s="45"/>
      <c r="F3" s="45"/>
      <c r="G3" s="45"/>
      <c r="H3" s="45"/>
      <c r="I3" s="45"/>
      <c r="J3" s="107"/>
      <c r="K3" s="45"/>
      <c r="L3" s="45"/>
      <c r="M3" s="7" t="s">
        <v>278</v>
      </c>
      <c r="N3" s="5"/>
      <c r="O3" s="5"/>
      <c r="P3" s="5"/>
    </row>
    <row r="4" spans="1:18" customFormat="1">
      <c r="A4" s="7" t="s">
        <v>277</v>
      </c>
      <c r="B4" s="44"/>
      <c r="C4" s="86"/>
      <c r="D4" s="61"/>
      <c r="E4" s="45"/>
      <c r="F4" s="45"/>
      <c r="G4" s="14" t="s">
        <v>335</v>
      </c>
      <c r="H4" s="91"/>
      <c r="I4" s="45"/>
      <c r="J4" s="107"/>
      <c r="K4" s="45"/>
      <c r="L4" s="45"/>
      <c r="M4" s="9"/>
      <c r="N4" s="9"/>
      <c r="O4" s="90"/>
      <c r="P4" s="5"/>
    </row>
    <row r="5" spans="1:18" customFormat="1">
      <c r="A5" s="43"/>
      <c r="B5" s="44"/>
      <c r="C5" s="61"/>
      <c r="D5" s="89"/>
      <c r="E5" s="45"/>
      <c r="F5" s="45"/>
      <c r="G5" s="43" t="s">
        <v>1</v>
      </c>
      <c r="H5" s="43"/>
      <c r="I5" s="43"/>
      <c r="J5" s="107"/>
      <c r="K5" s="45"/>
      <c r="L5" s="45"/>
      <c r="M5" s="7" t="s">
        <v>189</v>
      </c>
      <c r="N5" s="5"/>
      <c r="O5" s="5"/>
      <c r="P5" s="5"/>
      <c r="Q5" s="6"/>
    </row>
    <row r="6" spans="1:18" customFormat="1">
      <c r="A6" s="43"/>
      <c r="B6" s="44"/>
      <c r="C6" s="61"/>
      <c r="D6" s="89"/>
      <c r="E6" s="45"/>
      <c r="F6" s="45"/>
      <c r="G6" s="45"/>
      <c r="H6" s="45"/>
      <c r="I6" s="45"/>
      <c r="J6" s="107"/>
      <c r="K6" s="45"/>
      <c r="L6" s="45"/>
      <c r="M6" s="5"/>
      <c r="N6" s="5"/>
      <c r="O6" s="5"/>
      <c r="P6" s="5"/>
      <c r="Q6" s="6"/>
    </row>
    <row r="7" spans="1:18">
      <c r="A7" s="8"/>
      <c r="B7" s="2"/>
      <c r="C7" s="15" t="s">
        <v>275</v>
      </c>
      <c r="D7" s="88" t="s">
        <v>334</v>
      </c>
      <c r="E7" s="16"/>
      <c r="F7" s="5"/>
      <c r="G7" s="5"/>
      <c r="H7" s="8"/>
      <c r="I7" s="5"/>
      <c r="J7" s="97"/>
      <c r="K7" s="9"/>
      <c r="L7" s="9"/>
      <c r="M7" s="9"/>
      <c r="N7" s="5"/>
      <c r="O7" s="5"/>
      <c r="P7" s="5"/>
      <c r="Q7" s="5"/>
    </row>
    <row r="8" spans="1:18">
      <c r="A8" s="8"/>
      <c r="B8" s="2"/>
      <c r="C8" s="3"/>
      <c r="D8" s="4"/>
      <c r="E8" s="17"/>
      <c r="F8" s="10"/>
      <c r="G8" s="10"/>
      <c r="H8" s="11" t="s">
        <v>2</v>
      </c>
      <c r="I8" s="11"/>
      <c r="J8" s="99"/>
      <c r="K8" s="13"/>
      <c r="L8" s="5"/>
      <c r="M8" s="5"/>
      <c r="N8" s="5"/>
      <c r="O8" s="5"/>
      <c r="P8" s="5"/>
      <c r="Q8" s="5"/>
    </row>
    <row r="9" spans="1:18">
      <c r="A9" s="18"/>
      <c r="B9" s="19"/>
      <c r="C9" s="3"/>
      <c r="D9" s="4"/>
      <c r="E9" s="6"/>
      <c r="F9" s="5"/>
      <c r="G9" s="5"/>
      <c r="H9" s="5"/>
      <c r="I9" s="5"/>
      <c r="J9" s="97"/>
      <c r="K9" s="5"/>
      <c r="L9" s="5"/>
      <c r="M9" s="5"/>
      <c r="N9" s="5"/>
      <c r="O9" s="5"/>
      <c r="P9" s="5"/>
      <c r="Q9" s="5"/>
    </row>
    <row r="10" spans="1:18" ht="14.25">
      <c r="A10" s="8"/>
      <c r="B10" s="2"/>
      <c r="C10" s="3"/>
      <c r="D10" s="16" t="s">
        <v>333</v>
      </c>
      <c r="E10" s="8"/>
      <c r="F10" s="5"/>
      <c r="G10" s="5"/>
      <c r="H10" s="5"/>
      <c r="I10" s="16"/>
      <c r="J10" s="100"/>
      <c r="K10" s="5"/>
      <c r="L10" s="5"/>
      <c r="M10" s="5"/>
      <c r="N10" s="50" t="s">
        <v>196</v>
      </c>
      <c r="O10" s="47"/>
      <c r="P10" s="47"/>
      <c r="Q10" s="5"/>
      <c r="R10" s="87"/>
    </row>
    <row r="11" spans="1:18">
      <c r="A11" s="8"/>
      <c r="B11" s="2"/>
      <c r="C11" s="3"/>
      <c r="D11" s="16" t="s">
        <v>273</v>
      </c>
      <c r="E11" s="8"/>
      <c r="F11" s="5"/>
      <c r="G11" s="5"/>
      <c r="H11" s="5"/>
      <c r="I11" s="16"/>
      <c r="J11" s="180" t="s">
        <v>332</v>
      </c>
      <c r="K11" s="181"/>
      <c r="L11" s="7" t="s">
        <v>172</v>
      </c>
      <c r="M11" s="5"/>
      <c r="N11" s="46" t="s">
        <v>194</v>
      </c>
      <c r="O11" s="47"/>
      <c r="P11" s="51">
        <f>14.553*4.42</f>
        <v>64.32426000000001</v>
      </c>
      <c r="Q11" s="5"/>
    </row>
    <row r="12" spans="1:18">
      <c r="A12" s="8"/>
      <c r="B12" s="2"/>
      <c r="C12" s="3"/>
      <c r="D12" s="16" t="s">
        <v>271</v>
      </c>
      <c r="E12" s="8"/>
      <c r="F12" s="5"/>
      <c r="G12" s="5"/>
      <c r="H12" s="5"/>
      <c r="I12" s="16"/>
      <c r="J12" s="180" t="s">
        <v>331</v>
      </c>
      <c r="K12" s="181"/>
      <c r="L12" s="7" t="s">
        <v>172</v>
      </c>
      <c r="M12" s="5"/>
      <c r="N12" s="46" t="s">
        <v>194</v>
      </c>
      <c r="O12" s="47"/>
      <c r="P12" s="51">
        <f>1.267*4.42</f>
        <v>5.6001399999999997</v>
      </c>
      <c r="Q12" s="5"/>
    </row>
    <row r="13" spans="1:18" outlineLevel="1">
      <c r="A13" s="8"/>
      <c r="B13" s="2"/>
      <c r="C13" s="3"/>
      <c r="D13" s="16" t="s">
        <v>175</v>
      </c>
      <c r="E13" s="8"/>
      <c r="F13" s="5"/>
      <c r="G13" s="5"/>
      <c r="H13" s="5"/>
      <c r="I13" s="16"/>
      <c r="J13" s="180" t="s">
        <v>330</v>
      </c>
      <c r="K13" s="181"/>
      <c r="L13" s="7" t="s">
        <v>177</v>
      </c>
      <c r="M13" s="5"/>
      <c r="N13" s="5"/>
      <c r="O13" s="5"/>
      <c r="P13" s="5"/>
      <c r="Q13" s="5"/>
    </row>
    <row r="14" spans="1:18" customFormat="1" ht="14.45" customHeight="1" outlineLevel="1">
      <c r="A14" s="43"/>
      <c r="B14" s="44"/>
      <c r="C14" s="86"/>
      <c r="D14" s="16" t="s">
        <v>268</v>
      </c>
      <c r="E14" s="43"/>
      <c r="F14" s="45"/>
      <c r="G14" s="45"/>
      <c r="H14" s="45"/>
      <c r="I14" s="85"/>
      <c r="J14" s="188">
        <f>J65/1000</f>
        <v>10.760999999999999</v>
      </c>
      <c r="K14" s="188"/>
      <c r="L14" s="59" t="s">
        <v>193</v>
      </c>
      <c r="M14" s="45"/>
      <c r="N14" s="46" t="s">
        <v>194</v>
      </c>
      <c r="O14" s="84"/>
      <c r="P14" s="51">
        <f>10.761*4.42</f>
        <v>47.563619999999993</v>
      </c>
      <c r="Q14" s="48"/>
    </row>
    <row r="15" spans="1:18" customFormat="1">
      <c r="A15" s="43"/>
      <c r="B15" s="44"/>
      <c r="C15" s="32"/>
      <c r="D15" s="49" t="s">
        <v>195</v>
      </c>
      <c r="E15" s="16"/>
      <c r="F15" s="16"/>
      <c r="G15" s="16"/>
      <c r="H15" s="16"/>
      <c r="I15" s="16"/>
      <c r="J15" s="100"/>
      <c r="K15" s="16"/>
      <c r="L15" s="16"/>
      <c r="M15" s="45"/>
      <c r="N15" s="45"/>
      <c r="O15" s="45"/>
      <c r="P15" s="45"/>
    </row>
    <row r="16" spans="1:18">
      <c r="A16" s="8"/>
      <c r="B16" s="2"/>
      <c r="C16" s="3"/>
      <c r="D16" s="4"/>
      <c r="E16" s="8"/>
      <c r="F16" s="5"/>
      <c r="G16" s="5"/>
      <c r="H16" s="5"/>
      <c r="I16" s="5"/>
      <c r="J16" s="97"/>
      <c r="K16" s="5"/>
      <c r="L16" s="5"/>
      <c r="M16" s="5"/>
      <c r="N16" s="5"/>
      <c r="O16" s="5"/>
      <c r="P16" s="5"/>
      <c r="Q16" s="5"/>
    </row>
    <row r="18" spans="1:17" ht="18" customHeight="1">
      <c r="A18" s="169" t="s">
        <v>3</v>
      </c>
      <c r="B18" s="174" t="s">
        <v>267</v>
      </c>
      <c r="C18" s="169" t="s">
        <v>4</v>
      </c>
      <c r="D18" s="169" t="s">
        <v>5</v>
      </c>
      <c r="E18" s="169" t="s">
        <v>6</v>
      </c>
      <c r="F18" s="169" t="s">
        <v>16</v>
      </c>
      <c r="G18" s="170"/>
      <c r="H18" s="170"/>
      <c r="I18" s="170"/>
      <c r="J18" s="169" t="s">
        <v>17</v>
      </c>
      <c r="K18" s="170"/>
      <c r="L18" s="170"/>
      <c r="M18" s="170"/>
      <c r="N18" s="169" t="s">
        <v>11</v>
      </c>
      <c r="O18" s="169" t="s">
        <v>12</v>
      </c>
      <c r="P18" s="169" t="s">
        <v>266</v>
      </c>
      <c r="Q18" s="169" t="s">
        <v>265</v>
      </c>
    </row>
    <row r="19" spans="1:17" ht="15.75" customHeight="1">
      <c r="A19" s="170"/>
      <c r="B19" s="175"/>
      <c r="C19" s="173"/>
      <c r="D19" s="169"/>
      <c r="E19" s="170"/>
      <c r="F19" s="169" t="s">
        <v>7</v>
      </c>
      <c r="G19" s="169" t="s">
        <v>9</v>
      </c>
      <c r="H19" s="170"/>
      <c r="I19" s="170"/>
      <c r="J19" s="176" t="s">
        <v>7</v>
      </c>
      <c r="K19" s="169" t="s">
        <v>9</v>
      </c>
      <c r="L19" s="170"/>
      <c r="M19" s="170"/>
      <c r="N19" s="169"/>
      <c r="O19" s="169"/>
      <c r="P19" s="169"/>
      <c r="Q19" s="169"/>
    </row>
    <row r="20" spans="1:17" ht="15.75" customHeight="1">
      <c r="A20" s="170"/>
      <c r="B20" s="175"/>
      <c r="C20" s="173"/>
      <c r="D20" s="169"/>
      <c r="E20" s="170"/>
      <c r="F20" s="170"/>
      <c r="G20" s="62" t="s">
        <v>8</v>
      </c>
      <c r="H20" s="62" t="s">
        <v>13</v>
      </c>
      <c r="I20" s="62" t="s">
        <v>10</v>
      </c>
      <c r="J20" s="177"/>
      <c r="K20" s="62" t="s">
        <v>8</v>
      </c>
      <c r="L20" s="62" t="s">
        <v>13</v>
      </c>
      <c r="M20" s="62" t="s">
        <v>10</v>
      </c>
      <c r="N20" s="169"/>
      <c r="O20" s="169"/>
      <c r="P20" s="169"/>
      <c r="Q20" s="169"/>
    </row>
    <row r="21" spans="1:17">
      <c r="A21" s="22">
        <v>1</v>
      </c>
      <c r="B21" s="64">
        <v>2</v>
      </c>
      <c r="C21" s="62">
        <v>3</v>
      </c>
      <c r="D21" s="62">
        <v>4</v>
      </c>
      <c r="E21" s="22">
        <v>5</v>
      </c>
      <c r="F21" s="63">
        <v>6</v>
      </c>
      <c r="G21" s="63">
        <v>7</v>
      </c>
      <c r="H21" s="63">
        <v>8</v>
      </c>
      <c r="I21" s="63">
        <v>9</v>
      </c>
      <c r="J21" s="101">
        <v>10</v>
      </c>
      <c r="K21" s="63">
        <v>11</v>
      </c>
      <c r="L21" s="63">
        <v>12</v>
      </c>
      <c r="M21" s="63">
        <v>13</v>
      </c>
      <c r="N21" s="63">
        <v>14</v>
      </c>
      <c r="O21" s="63">
        <v>15</v>
      </c>
      <c r="P21" s="63">
        <v>16</v>
      </c>
      <c r="Q21" s="63">
        <v>17</v>
      </c>
    </row>
    <row r="22" spans="1:17" ht="19.899999999999999" customHeight="1">
      <c r="A22" s="171" t="s">
        <v>264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</row>
    <row r="23" spans="1:17" ht="36">
      <c r="A23" s="22">
        <v>1</v>
      </c>
      <c r="B23" s="33" t="s">
        <v>258</v>
      </c>
      <c r="C23" s="65" t="s">
        <v>257</v>
      </c>
      <c r="D23" s="24" t="s">
        <v>33</v>
      </c>
      <c r="E23" s="38">
        <v>0.1</v>
      </c>
      <c r="F23" s="36">
        <v>483.12</v>
      </c>
      <c r="G23" s="36">
        <v>405.87</v>
      </c>
      <c r="H23" s="36">
        <v>8.1199999999999992</v>
      </c>
      <c r="I23" s="36">
        <v>1.56</v>
      </c>
      <c r="J23" s="102">
        <v>48</v>
      </c>
      <c r="K23" s="37">
        <v>41</v>
      </c>
      <c r="L23" s="37">
        <v>1</v>
      </c>
      <c r="M23" s="37"/>
      <c r="N23" s="37">
        <v>34.659999999999997</v>
      </c>
      <c r="O23" s="37">
        <v>3.47</v>
      </c>
      <c r="P23" s="37">
        <v>0.1</v>
      </c>
      <c r="Q23" s="37">
        <v>0.01</v>
      </c>
    </row>
    <row r="24" spans="1:17" ht="19.899999999999999" customHeight="1">
      <c r="A24" s="171" t="s">
        <v>329</v>
      </c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</row>
    <row r="25" spans="1:17" ht="48">
      <c r="A25" s="22">
        <v>2</v>
      </c>
      <c r="B25" s="33" t="s">
        <v>328</v>
      </c>
      <c r="C25" s="65" t="s">
        <v>327</v>
      </c>
      <c r="D25" s="24" t="s">
        <v>33</v>
      </c>
      <c r="E25" s="38">
        <v>0.03</v>
      </c>
      <c r="F25" s="36">
        <v>5020.2700000000004</v>
      </c>
      <c r="G25" s="36">
        <v>502.3</v>
      </c>
      <c r="H25" s="36">
        <v>79.16</v>
      </c>
      <c r="I25" s="36">
        <v>2.73</v>
      </c>
      <c r="J25" s="102">
        <v>151</v>
      </c>
      <c r="K25" s="37">
        <v>15</v>
      </c>
      <c r="L25" s="37">
        <v>2</v>
      </c>
      <c r="M25" s="37"/>
      <c r="N25" s="37">
        <v>37.07</v>
      </c>
      <c r="O25" s="37">
        <v>1.1100000000000001</v>
      </c>
      <c r="P25" s="37">
        <v>0.15</v>
      </c>
      <c r="Q25" s="37"/>
    </row>
    <row r="26" spans="1:17" ht="48">
      <c r="A26" s="22">
        <v>3</v>
      </c>
      <c r="B26" s="33" t="s">
        <v>326</v>
      </c>
      <c r="C26" s="65" t="s">
        <v>325</v>
      </c>
      <c r="D26" s="24" t="s">
        <v>33</v>
      </c>
      <c r="E26" s="38">
        <v>0.11</v>
      </c>
      <c r="F26" s="36">
        <v>6136.29</v>
      </c>
      <c r="G26" s="36">
        <v>1541.12</v>
      </c>
      <c r="H26" s="36">
        <v>66.7</v>
      </c>
      <c r="I26" s="36">
        <v>1.27</v>
      </c>
      <c r="J26" s="102">
        <v>675</v>
      </c>
      <c r="K26" s="37">
        <v>170</v>
      </c>
      <c r="L26" s="37">
        <v>7</v>
      </c>
      <c r="M26" s="37"/>
      <c r="N26" s="37">
        <v>112</v>
      </c>
      <c r="O26" s="37">
        <v>12.32</v>
      </c>
      <c r="P26" s="37">
        <v>7.0000000000000007E-2</v>
      </c>
      <c r="Q26" s="37">
        <v>0.01</v>
      </c>
    </row>
    <row r="27" spans="1:17" ht="24">
      <c r="A27" s="22">
        <v>4</v>
      </c>
      <c r="B27" s="33" t="s">
        <v>247</v>
      </c>
      <c r="C27" s="65" t="s">
        <v>246</v>
      </c>
      <c r="D27" s="24" t="s">
        <v>245</v>
      </c>
      <c r="E27" s="35">
        <v>2.8</v>
      </c>
      <c r="F27" s="36">
        <v>17.02</v>
      </c>
      <c r="G27" s="37"/>
      <c r="H27" s="37"/>
      <c r="I27" s="37"/>
      <c r="J27" s="102">
        <v>48</v>
      </c>
      <c r="K27" s="37"/>
      <c r="L27" s="37"/>
      <c r="M27" s="37"/>
      <c r="N27" s="37"/>
      <c r="O27" s="37"/>
      <c r="P27" s="37"/>
      <c r="Q27" s="37"/>
    </row>
    <row r="28" spans="1:17" ht="24">
      <c r="A28" s="22">
        <v>5</v>
      </c>
      <c r="B28" s="33" t="s">
        <v>249</v>
      </c>
      <c r="C28" s="65" t="s">
        <v>248</v>
      </c>
      <c r="D28" s="24" t="s">
        <v>38</v>
      </c>
      <c r="E28" s="35">
        <v>5</v>
      </c>
      <c r="F28" s="36">
        <v>25.14</v>
      </c>
      <c r="G28" s="37"/>
      <c r="H28" s="37"/>
      <c r="I28" s="37"/>
      <c r="J28" s="102">
        <v>126</v>
      </c>
      <c r="K28" s="37"/>
      <c r="L28" s="37"/>
      <c r="M28" s="37"/>
      <c r="N28" s="37"/>
      <c r="O28" s="37"/>
      <c r="P28" s="37"/>
      <c r="Q28" s="37"/>
    </row>
    <row r="29" spans="1:17" ht="24">
      <c r="A29" s="22">
        <v>6</v>
      </c>
      <c r="B29" s="33" t="s">
        <v>324</v>
      </c>
      <c r="C29" s="65" t="s">
        <v>323</v>
      </c>
      <c r="D29" s="24" t="s">
        <v>38</v>
      </c>
      <c r="E29" s="35">
        <v>1</v>
      </c>
      <c r="F29" s="36">
        <v>84.98</v>
      </c>
      <c r="G29" s="37"/>
      <c r="H29" s="37"/>
      <c r="I29" s="37"/>
      <c r="J29" s="102">
        <v>85</v>
      </c>
      <c r="K29" s="37"/>
      <c r="L29" s="37"/>
      <c r="M29" s="37"/>
      <c r="N29" s="37"/>
      <c r="O29" s="37"/>
      <c r="P29" s="37"/>
      <c r="Q29" s="37"/>
    </row>
    <row r="30" spans="1:17" ht="36">
      <c r="A30" s="22">
        <v>7</v>
      </c>
      <c r="B30" s="33" t="s">
        <v>322</v>
      </c>
      <c r="C30" s="65" t="s">
        <v>321</v>
      </c>
      <c r="D30" s="24" t="s">
        <v>313</v>
      </c>
      <c r="E30" s="38">
        <v>7.0000000000000007E-2</v>
      </c>
      <c r="F30" s="36">
        <v>4008.14</v>
      </c>
      <c r="G30" s="36">
        <v>669.67</v>
      </c>
      <c r="H30" s="36">
        <v>7.47</v>
      </c>
      <c r="I30" s="36">
        <v>0.78</v>
      </c>
      <c r="J30" s="102">
        <v>281</v>
      </c>
      <c r="K30" s="37">
        <v>47</v>
      </c>
      <c r="L30" s="37">
        <v>1</v>
      </c>
      <c r="M30" s="37"/>
      <c r="N30" s="37">
        <v>52.4</v>
      </c>
      <c r="O30" s="37">
        <v>3.67</v>
      </c>
      <c r="P30" s="37">
        <v>0.05</v>
      </c>
      <c r="Q30" s="37"/>
    </row>
    <row r="31" spans="1:17" ht="36">
      <c r="A31" s="22">
        <v>8</v>
      </c>
      <c r="B31" s="33" t="s">
        <v>227</v>
      </c>
      <c r="C31" s="65" t="s">
        <v>226</v>
      </c>
      <c r="D31" s="24" t="s">
        <v>223</v>
      </c>
      <c r="E31" s="35">
        <v>4</v>
      </c>
      <c r="F31" s="36">
        <v>104.6</v>
      </c>
      <c r="G31" s="36">
        <v>62.31</v>
      </c>
      <c r="H31" s="36">
        <v>5.56</v>
      </c>
      <c r="I31" s="37"/>
      <c r="J31" s="102">
        <v>418</v>
      </c>
      <c r="K31" s="37">
        <v>249</v>
      </c>
      <c r="L31" s="37">
        <v>22</v>
      </c>
      <c r="M31" s="37"/>
      <c r="N31" s="37">
        <v>4.46</v>
      </c>
      <c r="O31" s="37">
        <v>17.84</v>
      </c>
      <c r="P31" s="37"/>
      <c r="Q31" s="37"/>
    </row>
    <row r="32" spans="1:17" ht="48">
      <c r="A32" s="22">
        <v>9</v>
      </c>
      <c r="B32" s="33" t="s">
        <v>222</v>
      </c>
      <c r="C32" s="65" t="s">
        <v>221</v>
      </c>
      <c r="D32" s="24" t="s">
        <v>33</v>
      </c>
      <c r="E32" s="38">
        <v>0.14000000000000001</v>
      </c>
      <c r="F32" s="36">
        <v>104.4</v>
      </c>
      <c r="G32" s="36">
        <v>82.16</v>
      </c>
      <c r="H32" s="36">
        <v>15.29</v>
      </c>
      <c r="I32" s="37"/>
      <c r="J32" s="102">
        <v>15</v>
      </c>
      <c r="K32" s="37">
        <v>12</v>
      </c>
      <c r="L32" s="37">
        <v>2</v>
      </c>
      <c r="M32" s="37"/>
      <c r="N32" s="37">
        <v>5.01</v>
      </c>
      <c r="O32" s="37">
        <v>0.7</v>
      </c>
      <c r="P32" s="37"/>
      <c r="Q32" s="37"/>
    </row>
    <row r="33" spans="1:17" ht="19.899999999999999" customHeight="1">
      <c r="A33" s="171" t="s">
        <v>320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</row>
    <row r="34" spans="1:17" ht="36">
      <c r="A34" s="22">
        <v>10</v>
      </c>
      <c r="B34" s="33" t="s">
        <v>319</v>
      </c>
      <c r="C34" s="65" t="s">
        <v>318</v>
      </c>
      <c r="D34" s="24" t="s">
        <v>33</v>
      </c>
      <c r="E34" s="38">
        <v>0.03</v>
      </c>
      <c r="F34" s="36">
        <v>5197.9799999999996</v>
      </c>
      <c r="G34" s="36">
        <v>897.43</v>
      </c>
      <c r="H34" s="36">
        <v>15.84</v>
      </c>
      <c r="I34" s="36">
        <v>0.36</v>
      </c>
      <c r="J34" s="102">
        <v>156</v>
      </c>
      <c r="K34" s="37">
        <v>27</v>
      </c>
      <c r="L34" s="37"/>
      <c r="M34" s="37"/>
      <c r="N34" s="37">
        <v>64.239999999999995</v>
      </c>
      <c r="O34" s="37">
        <v>1.93</v>
      </c>
      <c r="P34" s="37">
        <v>0.02</v>
      </c>
      <c r="Q34" s="37"/>
    </row>
    <row r="35" spans="1:17" ht="48">
      <c r="A35" s="22">
        <v>11</v>
      </c>
      <c r="B35" s="33" t="s">
        <v>317</v>
      </c>
      <c r="C35" s="65" t="s">
        <v>316</v>
      </c>
      <c r="D35" s="24" t="s">
        <v>207</v>
      </c>
      <c r="E35" s="38">
        <v>1.1199999999999999E-3</v>
      </c>
      <c r="F35" s="36">
        <v>29302</v>
      </c>
      <c r="G35" s="37"/>
      <c r="H35" s="37"/>
      <c r="I35" s="37"/>
      <c r="J35" s="102">
        <v>33</v>
      </c>
      <c r="K35" s="37"/>
      <c r="L35" s="37"/>
      <c r="M35" s="37"/>
      <c r="N35" s="37"/>
      <c r="O35" s="37"/>
      <c r="P35" s="37"/>
      <c r="Q35" s="37"/>
    </row>
    <row r="36" spans="1:17" ht="36">
      <c r="A36" s="22">
        <v>12</v>
      </c>
      <c r="B36" s="33" t="s">
        <v>315</v>
      </c>
      <c r="C36" s="65" t="s">
        <v>314</v>
      </c>
      <c r="D36" s="24" t="s">
        <v>313</v>
      </c>
      <c r="E36" s="35">
        <v>0.02</v>
      </c>
      <c r="F36" s="36">
        <v>566.98</v>
      </c>
      <c r="G36" s="36">
        <v>566.01</v>
      </c>
      <c r="H36" s="36">
        <v>0.97</v>
      </c>
      <c r="I36" s="36">
        <v>0.38</v>
      </c>
      <c r="J36" s="102">
        <v>11</v>
      </c>
      <c r="K36" s="37">
        <v>11</v>
      </c>
      <c r="L36" s="37"/>
      <c r="M36" s="37"/>
      <c r="N36" s="37">
        <v>47.13</v>
      </c>
      <c r="O36" s="37">
        <v>0.94</v>
      </c>
      <c r="P36" s="37">
        <v>0.02</v>
      </c>
      <c r="Q36" s="37"/>
    </row>
    <row r="37" spans="1:17" ht="36">
      <c r="A37" s="22">
        <v>13</v>
      </c>
      <c r="B37" s="33" t="s">
        <v>312</v>
      </c>
      <c r="C37" s="65" t="s">
        <v>311</v>
      </c>
      <c r="D37" s="24" t="s">
        <v>207</v>
      </c>
      <c r="E37" s="38">
        <v>1.2999999999999999E-4</v>
      </c>
      <c r="F37" s="36">
        <v>3864</v>
      </c>
      <c r="G37" s="37"/>
      <c r="H37" s="37"/>
      <c r="I37" s="37"/>
      <c r="J37" s="102">
        <v>1</v>
      </c>
      <c r="K37" s="37"/>
      <c r="L37" s="37"/>
      <c r="M37" s="37"/>
      <c r="N37" s="37"/>
      <c r="O37" s="37"/>
      <c r="P37" s="37"/>
      <c r="Q37" s="37"/>
    </row>
    <row r="38" spans="1:17" ht="36">
      <c r="A38" s="22">
        <v>14</v>
      </c>
      <c r="B38" s="33" t="s">
        <v>310</v>
      </c>
      <c r="C38" s="65" t="s">
        <v>309</v>
      </c>
      <c r="D38" s="24" t="s">
        <v>301</v>
      </c>
      <c r="E38" s="38">
        <v>0.1</v>
      </c>
      <c r="F38" s="36">
        <v>648.15</v>
      </c>
      <c r="G38" s="36">
        <v>330.18</v>
      </c>
      <c r="H38" s="36">
        <v>56.04</v>
      </c>
      <c r="I38" s="36">
        <v>5</v>
      </c>
      <c r="J38" s="102">
        <v>65</v>
      </c>
      <c r="K38" s="37">
        <v>33</v>
      </c>
      <c r="L38" s="37">
        <v>6</v>
      </c>
      <c r="M38" s="37">
        <v>1</v>
      </c>
      <c r="N38" s="37">
        <v>24.64</v>
      </c>
      <c r="O38" s="37">
        <v>2.46</v>
      </c>
      <c r="P38" s="37">
        <v>0.32</v>
      </c>
      <c r="Q38" s="37">
        <v>0.03</v>
      </c>
    </row>
    <row r="39" spans="1:17" ht="19.5" outlineLevel="1">
      <c r="A39" s="81" t="s">
        <v>234</v>
      </c>
      <c r="B39" s="83" t="s">
        <v>308</v>
      </c>
      <c r="C39" s="82" t="s">
        <v>307</v>
      </c>
      <c r="D39" s="81" t="s">
        <v>292</v>
      </c>
      <c r="E39" s="80" t="s">
        <v>306</v>
      </c>
      <c r="F39" s="79">
        <v>499.09</v>
      </c>
      <c r="G39" s="37"/>
      <c r="H39" s="37"/>
      <c r="I39" s="37"/>
      <c r="J39" s="108">
        <v>499.09</v>
      </c>
      <c r="K39" s="37"/>
      <c r="L39" s="37"/>
      <c r="M39" s="37"/>
      <c r="N39" s="37"/>
      <c r="O39" s="37"/>
      <c r="P39" s="37"/>
      <c r="Q39" s="37"/>
    </row>
    <row r="40" spans="1:17" ht="36">
      <c r="A40" s="22">
        <v>15</v>
      </c>
      <c r="B40" s="33" t="s">
        <v>286</v>
      </c>
      <c r="C40" s="65" t="s">
        <v>305</v>
      </c>
      <c r="D40" s="24" t="s">
        <v>110</v>
      </c>
      <c r="E40" s="35">
        <v>1</v>
      </c>
      <c r="F40" s="36">
        <v>977.83</v>
      </c>
      <c r="G40" s="37"/>
      <c r="H40" s="37"/>
      <c r="I40" s="37"/>
      <c r="J40" s="102">
        <v>978</v>
      </c>
      <c r="K40" s="37"/>
      <c r="L40" s="37"/>
      <c r="M40" s="37"/>
      <c r="N40" s="37"/>
      <c r="O40" s="37"/>
      <c r="P40" s="37"/>
      <c r="Q40" s="37"/>
    </row>
    <row r="41" spans="1:17" ht="48">
      <c r="A41" s="22">
        <v>16</v>
      </c>
      <c r="B41" s="33" t="s">
        <v>286</v>
      </c>
      <c r="C41" s="65" t="s">
        <v>304</v>
      </c>
      <c r="D41" s="24" t="s">
        <v>292</v>
      </c>
      <c r="E41" s="35">
        <v>1</v>
      </c>
      <c r="F41" s="36">
        <v>1466.75</v>
      </c>
      <c r="G41" s="37"/>
      <c r="H41" s="37"/>
      <c r="I41" s="37"/>
      <c r="J41" s="102">
        <v>1467</v>
      </c>
      <c r="K41" s="37"/>
      <c r="L41" s="37"/>
      <c r="M41" s="37"/>
      <c r="N41" s="37"/>
      <c r="O41" s="37"/>
      <c r="P41" s="37"/>
      <c r="Q41" s="37"/>
    </row>
    <row r="42" spans="1:17" ht="24">
      <c r="A42" s="22">
        <v>17</v>
      </c>
      <c r="B42" s="33" t="s">
        <v>303</v>
      </c>
      <c r="C42" s="65" t="s">
        <v>302</v>
      </c>
      <c r="D42" s="24" t="s">
        <v>301</v>
      </c>
      <c r="E42" s="38">
        <v>0.1</v>
      </c>
      <c r="F42" s="36">
        <v>407.19</v>
      </c>
      <c r="G42" s="36">
        <v>293.36</v>
      </c>
      <c r="H42" s="36">
        <v>29.83</v>
      </c>
      <c r="I42" s="36">
        <v>2.0299999999999998</v>
      </c>
      <c r="J42" s="102">
        <v>41</v>
      </c>
      <c r="K42" s="37">
        <v>29</v>
      </c>
      <c r="L42" s="37">
        <v>3</v>
      </c>
      <c r="M42" s="37"/>
      <c r="N42" s="37">
        <v>21.65</v>
      </c>
      <c r="O42" s="37">
        <v>2.17</v>
      </c>
      <c r="P42" s="37">
        <v>0.13</v>
      </c>
      <c r="Q42" s="37">
        <v>0.01</v>
      </c>
    </row>
    <row r="43" spans="1:17" ht="72">
      <c r="A43" s="22">
        <v>18</v>
      </c>
      <c r="B43" s="33" t="s">
        <v>300</v>
      </c>
      <c r="C43" s="65" t="s">
        <v>299</v>
      </c>
      <c r="D43" s="24" t="s">
        <v>292</v>
      </c>
      <c r="E43" s="35">
        <v>1</v>
      </c>
      <c r="F43" s="36">
        <v>290.36</v>
      </c>
      <c r="G43" s="37"/>
      <c r="H43" s="37"/>
      <c r="I43" s="37"/>
      <c r="J43" s="102">
        <v>290</v>
      </c>
      <c r="K43" s="37"/>
      <c r="L43" s="37"/>
      <c r="M43" s="37"/>
      <c r="N43" s="37"/>
      <c r="O43" s="37"/>
      <c r="P43" s="37"/>
      <c r="Q43" s="37"/>
    </row>
    <row r="44" spans="1:17" ht="48">
      <c r="A44" s="22">
        <v>19</v>
      </c>
      <c r="B44" s="33" t="s">
        <v>49</v>
      </c>
      <c r="C44" s="65" t="s">
        <v>298</v>
      </c>
      <c r="D44" s="24" t="s">
        <v>292</v>
      </c>
      <c r="E44" s="35">
        <v>1</v>
      </c>
      <c r="F44" s="36">
        <v>2620.6</v>
      </c>
      <c r="G44" s="37"/>
      <c r="H44" s="37"/>
      <c r="I44" s="37"/>
      <c r="J44" s="102">
        <v>2621</v>
      </c>
      <c r="K44" s="37"/>
      <c r="L44" s="37"/>
      <c r="M44" s="37"/>
      <c r="N44" s="37"/>
      <c r="O44" s="37"/>
      <c r="P44" s="37"/>
      <c r="Q44" s="37"/>
    </row>
    <row r="45" spans="1:17" ht="24">
      <c r="A45" s="22">
        <v>20</v>
      </c>
      <c r="B45" s="33" t="s">
        <v>297</v>
      </c>
      <c r="C45" s="65" t="s">
        <v>296</v>
      </c>
      <c r="D45" s="24" t="s">
        <v>295</v>
      </c>
      <c r="E45" s="38">
        <v>0.2</v>
      </c>
      <c r="F45" s="36">
        <v>1246.07</v>
      </c>
      <c r="G45" s="36">
        <v>94.85</v>
      </c>
      <c r="H45" s="36">
        <v>0.28999999999999998</v>
      </c>
      <c r="I45" s="37"/>
      <c r="J45" s="102">
        <v>249</v>
      </c>
      <c r="K45" s="37">
        <v>19</v>
      </c>
      <c r="L45" s="37"/>
      <c r="M45" s="37"/>
      <c r="N45" s="37">
        <v>7</v>
      </c>
      <c r="O45" s="37">
        <v>1.4</v>
      </c>
      <c r="P45" s="37"/>
      <c r="Q45" s="37"/>
    </row>
    <row r="46" spans="1:17" ht="36">
      <c r="A46" s="22">
        <v>21</v>
      </c>
      <c r="B46" s="33" t="s">
        <v>294</v>
      </c>
      <c r="C46" s="65" t="s">
        <v>293</v>
      </c>
      <c r="D46" s="24" t="s">
        <v>292</v>
      </c>
      <c r="E46" s="35">
        <v>1</v>
      </c>
      <c r="F46" s="36">
        <v>338.35</v>
      </c>
      <c r="G46" s="37"/>
      <c r="H46" s="37"/>
      <c r="I46" s="37"/>
      <c r="J46" s="102">
        <v>338</v>
      </c>
      <c r="K46" s="37"/>
      <c r="L46" s="37"/>
      <c r="M46" s="37"/>
      <c r="N46" s="37"/>
      <c r="O46" s="37"/>
      <c r="P46" s="37"/>
      <c r="Q46" s="37"/>
    </row>
    <row r="47" spans="1:17" ht="36">
      <c r="A47" s="22">
        <v>22</v>
      </c>
      <c r="B47" s="33" t="s">
        <v>286</v>
      </c>
      <c r="C47" s="65" t="s">
        <v>291</v>
      </c>
      <c r="D47" s="24" t="s">
        <v>110</v>
      </c>
      <c r="E47" s="35">
        <v>1</v>
      </c>
      <c r="F47" s="36">
        <v>645.37</v>
      </c>
      <c r="G47" s="37"/>
      <c r="H47" s="37"/>
      <c r="I47" s="37"/>
      <c r="J47" s="102">
        <v>645</v>
      </c>
      <c r="K47" s="37"/>
      <c r="L47" s="37"/>
      <c r="M47" s="37"/>
      <c r="N47" s="37"/>
      <c r="O47" s="37"/>
      <c r="P47" s="37"/>
      <c r="Q47" s="37"/>
    </row>
    <row r="48" spans="1:17" ht="36">
      <c r="A48" s="22">
        <v>23</v>
      </c>
      <c r="B48" s="33" t="s">
        <v>286</v>
      </c>
      <c r="C48" s="65" t="s">
        <v>290</v>
      </c>
      <c r="D48" s="24" t="s">
        <v>110</v>
      </c>
      <c r="E48" s="35">
        <v>3</v>
      </c>
      <c r="F48" s="36">
        <v>21.51</v>
      </c>
      <c r="G48" s="37"/>
      <c r="H48" s="37"/>
      <c r="I48" s="37"/>
      <c r="J48" s="102">
        <v>65</v>
      </c>
      <c r="K48" s="37"/>
      <c r="L48" s="37"/>
      <c r="M48" s="37"/>
      <c r="N48" s="37"/>
      <c r="O48" s="37"/>
      <c r="P48" s="37"/>
      <c r="Q48" s="37"/>
    </row>
    <row r="49" spans="1:17" ht="36">
      <c r="A49" s="22">
        <v>24</v>
      </c>
      <c r="B49" s="33" t="s">
        <v>286</v>
      </c>
      <c r="C49" s="65" t="s">
        <v>289</v>
      </c>
      <c r="D49" s="24" t="s">
        <v>110</v>
      </c>
      <c r="E49" s="35">
        <v>1</v>
      </c>
      <c r="F49" s="36">
        <v>371.58</v>
      </c>
      <c r="G49" s="37"/>
      <c r="H49" s="37"/>
      <c r="I49" s="37"/>
      <c r="J49" s="102">
        <v>372</v>
      </c>
      <c r="K49" s="37"/>
      <c r="L49" s="37"/>
      <c r="M49" s="37"/>
      <c r="N49" s="37"/>
      <c r="O49" s="37"/>
      <c r="P49" s="37"/>
      <c r="Q49" s="37"/>
    </row>
    <row r="50" spans="1:17" ht="36">
      <c r="A50" s="22">
        <v>25</v>
      </c>
      <c r="B50" s="33" t="s">
        <v>286</v>
      </c>
      <c r="C50" s="65" t="s">
        <v>288</v>
      </c>
      <c r="D50" s="24" t="s">
        <v>110</v>
      </c>
      <c r="E50" s="35">
        <v>1</v>
      </c>
      <c r="F50" s="36">
        <v>606.26</v>
      </c>
      <c r="G50" s="37"/>
      <c r="H50" s="37"/>
      <c r="I50" s="37"/>
      <c r="J50" s="102">
        <v>606</v>
      </c>
      <c r="K50" s="37"/>
      <c r="L50" s="37"/>
      <c r="M50" s="37"/>
      <c r="N50" s="37"/>
      <c r="O50" s="37"/>
      <c r="P50" s="37"/>
      <c r="Q50" s="37"/>
    </row>
    <row r="51" spans="1:17" ht="48">
      <c r="A51" s="22">
        <v>26</v>
      </c>
      <c r="B51" s="33" t="s">
        <v>286</v>
      </c>
      <c r="C51" s="65" t="s">
        <v>287</v>
      </c>
      <c r="D51" s="24" t="s">
        <v>110</v>
      </c>
      <c r="E51" s="35">
        <v>1</v>
      </c>
      <c r="F51" s="36">
        <v>743.16</v>
      </c>
      <c r="G51" s="37"/>
      <c r="H51" s="37"/>
      <c r="I51" s="37"/>
      <c r="J51" s="102">
        <v>743</v>
      </c>
      <c r="K51" s="37"/>
      <c r="L51" s="37"/>
      <c r="M51" s="37"/>
      <c r="N51" s="37"/>
      <c r="O51" s="37"/>
      <c r="P51" s="37"/>
      <c r="Q51" s="37"/>
    </row>
    <row r="52" spans="1:17" ht="48">
      <c r="A52" s="22">
        <v>27</v>
      </c>
      <c r="B52" s="33" t="s">
        <v>286</v>
      </c>
      <c r="C52" s="65" t="s">
        <v>285</v>
      </c>
      <c r="D52" s="24" t="s">
        <v>110</v>
      </c>
      <c r="E52" s="35">
        <v>1</v>
      </c>
      <c r="F52" s="36">
        <v>782.27</v>
      </c>
      <c r="G52" s="37"/>
      <c r="H52" s="37"/>
      <c r="I52" s="37"/>
      <c r="J52" s="102">
        <v>782</v>
      </c>
      <c r="K52" s="37"/>
      <c r="L52" s="37"/>
      <c r="M52" s="37"/>
      <c r="N52" s="37"/>
      <c r="O52" s="37"/>
      <c r="P52" s="37"/>
      <c r="Q52" s="37"/>
    </row>
    <row r="53" spans="1:17" ht="36">
      <c r="A53" s="22">
        <v>28</v>
      </c>
      <c r="B53" s="33" t="s">
        <v>284</v>
      </c>
      <c r="C53" s="65" t="s">
        <v>283</v>
      </c>
      <c r="D53" s="24" t="s">
        <v>223</v>
      </c>
      <c r="E53" s="35">
        <v>3</v>
      </c>
      <c r="F53" s="36">
        <v>135.06</v>
      </c>
      <c r="G53" s="36">
        <v>84.67</v>
      </c>
      <c r="H53" s="36">
        <v>1.0900000000000001</v>
      </c>
      <c r="I53" s="37"/>
      <c r="J53" s="102">
        <v>405</v>
      </c>
      <c r="K53" s="37">
        <v>254</v>
      </c>
      <c r="L53" s="37">
        <v>3</v>
      </c>
      <c r="M53" s="37"/>
      <c r="N53" s="37">
        <v>7.05</v>
      </c>
      <c r="O53" s="37">
        <v>21.15</v>
      </c>
      <c r="P53" s="37"/>
      <c r="Q53" s="37"/>
    </row>
    <row r="54" spans="1:17">
      <c r="A54" s="178" t="s">
        <v>140</v>
      </c>
      <c r="B54" s="172"/>
      <c r="C54" s="172"/>
      <c r="D54" s="172"/>
      <c r="E54" s="172"/>
      <c r="F54" s="172"/>
      <c r="G54" s="172"/>
      <c r="H54" s="172"/>
      <c r="I54" s="172"/>
      <c r="J54" s="103">
        <v>11715</v>
      </c>
      <c r="K54" s="36">
        <v>907</v>
      </c>
      <c r="L54" s="36">
        <v>47</v>
      </c>
      <c r="M54" s="36">
        <v>1</v>
      </c>
      <c r="N54" s="37"/>
      <c r="O54" s="36">
        <v>69.16</v>
      </c>
      <c r="P54" s="37"/>
      <c r="Q54" s="36">
        <v>0.06</v>
      </c>
    </row>
    <row r="55" spans="1:17">
      <c r="A55" s="178" t="s">
        <v>141</v>
      </c>
      <c r="B55" s="172"/>
      <c r="C55" s="172"/>
      <c r="D55" s="172"/>
      <c r="E55" s="172"/>
      <c r="F55" s="172"/>
      <c r="G55" s="172"/>
      <c r="H55" s="172"/>
      <c r="I55" s="172"/>
      <c r="J55" s="103">
        <v>12096</v>
      </c>
      <c r="K55" s="36">
        <v>1266</v>
      </c>
      <c r="L55" s="36">
        <v>69</v>
      </c>
      <c r="M55" s="36">
        <v>1</v>
      </c>
      <c r="N55" s="37"/>
      <c r="O55" s="36">
        <v>92.37</v>
      </c>
      <c r="P55" s="37"/>
      <c r="Q55" s="36">
        <v>0.08</v>
      </c>
    </row>
    <row r="56" spans="1:17">
      <c r="A56" s="178" t="s">
        <v>142</v>
      </c>
      <c r="B56" s="172"/>
      <c r="C56" s="172"/>
      <c r="D56" s="172"/>
      <c r="E56" s="172"/>
      <c r="F56" s="172"/>
      <c r="G56" s="172"/>
      <c r="H56" s="172"/>
      <c r="I56" s="172"/>
      <c r="J56" s="102"/>
      <c r="K56" s="37"/>
      <c r="L56" s="37"/>
      <c r="M56" s="37"/>
      <c r="N56" s="37"/>
      <c r="O56" s="37"/>
      <c r="P56" s="37"/>
      <c r="Q56" s="37"/>
    </row>
    <row r="57" spans="1:17">
      <c r="A57" s="178" t="s">
        <v>282</v>
      </c>
      <c r="B57" s="172"/>
      <c r="C57" s="172"/>
      <c r="D57" s="172"/>
      <c r="E57" s="172"/>
      <c r="F57" s="172"/>
      <c r="G57" s="172"/>
      <c r="H57" s="172"/>
      <c r="I57" s="172"/>
      <c r="J57" s="103">
        <v>39</v>
      </c>
      <c r="K57" s="36">
        <v>39</v>
      </c>
      <c r="L57" s="37"/>
      <c r="M57" s="37"/>
      <c r="N57" s="37"/>
      <c r="O57" s="37"/>
      <c r="P57" s="37"/>
      <c r="Q57" s="37"/>
    </row>
    <row r="58" spans="1:17" ht="30" customHeight="1">
      <c r="A58" s="178" t="s">
        <v>281</v>
      </c>
      <c r="B58" s="172"/>
      <c r="C58" s="172"/>
      <c r="D58" s="172"/>
      <c r="E58" s="172"/>
      <c r="F58" s="172"/>
      <c r="G58" s="172"/>
      <c r="H58" s="172"/>
      <c r="I58" s="172"/>
      <c r="J58" s="103">
        <v>137</v>
      </c>
      <c r="K58" s="36">
        <v>126</v>
      </c>
      <c r="L58" s="36">
        <v>11</v>
      </c>
      <c r="M58" s="37"/>
      <c r="N58" s="37"/>
      <c r="O58" s="36">
        <v>9.1620000000000008</v>
      </c>
      <c r="P58" s="37"/>
      <c r="Q58" s="36">
        <v>1.2500000000000001E-2</v>
      </c>
    </row>
    <row r="59" spans="1:17" ht="15" customHeight="1">
      <c r="A59" s="178" t="s">
        <v>280</v>
      </c>
      <c r="B59" s="172"/>
      <c r="C59" s="172"/>
      <c r="D59" s="172"/>
      <c r="E59" s="172"/>
      <c r="F59" s="172"/>
      <c r="G59" s="172"/>
      <c r="H59" s="172"/>
      <c r="I59" s="172"/>
      <c r="J59" s="103">
        <v>205</v>
      </c>
      <c r="K59" s="36">
        <v>194</v>
      </c>
      <c r="L59" s="36">
        <v>11</v>
      </c>
      <c r="M59" s="37"/>
      <c r="N59" s="37"/>
      <c r="O59" s="36">
        <v>14.048</v>
      </c>
      <c r="P59" s="37"/>
      <c r="Q59" s="36">
        <v>1.2E-2</v>
      </c>
    </row>
    <row r="60" spans="1:17">
      <c r="A60" s="178" t="s">
        <v>148</v>
      </c>
      <c r="B60" s="172"/>
      <c r="C60" s="172"/>
      <c r="D60" s="172"/>
      <c r="E60" s="172"/>
      <c r="F60" s="172"/>
      <c r="G60" s="172"/>
      <c r="H60" s="172"/>
      <c r="I60" s="172"/>
      <c r="J60" s="103">
        <v>1580</v>
      </c>
      <c r="K60" s="37"/>
      <c r="L60" s="37"/>
      <c r="M60" s="37"/>
      <c r="N60" s="37"/>
      <c r="O60" s="37"/>
      <c r="P60" s="37"/>
      <c r="Q60" s="37"/>
    </row>
    <row r="61" spans="1:17">
      <c r="A61" s="178" t="s">
        <v>153</v>
      </c>
      <c r="B61" s="172"/>
      <c r="C61" s="172"/>
      <c r="D61" s="172"/>
      <c r="E61" s="172"/>
      <c r="F61" s="172"/>
      <c r="G61" s="172"/>
      <c r="H61" s="172"/>
      <c r="I61" s="172"/>
      <c r="J61" s="103">
        <v>877</v>
      </c>
      <c r="K61" s="37"/>
      <c r="L61" s="37"/>
      <c r="M61" s="37"/>
      <c r="N61" s="37"/>
      <c r="O61" s="37"/>
      <c r="P61" s="37"/>
      <c r="Q61" s="37"/>
    </row>
    <row r="62" spans="1:17">
      <c r="A62" s="179" t="s">
        <v>157</v>
      </c>
      <c r="B62" s="172"/>
      <c r="C62" s="172"/>
      <c r="D62" s="172"/>
      <c r="E62" s="172"/>
      <c r="F62" s="172"/>
      <c r="G62" s="172"/>
      <c r="H62" s="172"/>
      <c r="I62" s="172"/>
      <c r="J62" s="102"/>
      <c r="K62" s="37"/>
      <c r="L62" s="37"/>
      <c r="M62" s="37"/>
      <c r="N62" s="37"/>
      <c r="O62" s="37"/>
      <c r="P62" s="37"/>
      <c r="Q62" s="37"/>
    </row>
    <row r="63" spans="1:17">
      <c r="A63" s="178" t="s">
        <v>161</v>
      </c>
      <c r="B63" s="172"/>
      <c r="C63" s="172"/>
      <c r="D63" s="172"/>
      <c r="E63" s="172"/>
      <c r="F63" s="172"/>
      <c r="G63" s="172"/>
      <c r="H63" s="172"/>
      <c r="I63" s="172"/>
      <c r="J63" s="103">
        <v>14553</v>
      </c>
      <c r="K63" s="37"/>
      <c r="L63" s="37"/>
      <c r="M63" s="37"/>
      <c r="N63" s="37"/>
      <c r="O63" s="36">
        <v>92.37</v>
      </c>
      <c r="P63" s="37"/>
      <c r="Q63" s="36">
        <v>0.08</v>
      </c>
    </row>
    <row r="64" spans="1:17">
      <c r="A64" s="178" t="s">
        <v>162</v>
      </c>
      <c r="B64" s="172"/>
      <c r="C64" s="172"/>
      <c r="D64" s="172"/>
      <c r="E64" s="172"/>
      <c r="F64" s="172"/>
      <c r="G64" s="172"/>
      <c r="H64" s="172"/>
      <c r="I64" s="172"/>
      <c r="J64" s="102"/>
      <c r="K64" s="37"/>
      <c r="L64" s="37"/>
      <c r="M64" s="37"/>
      <c r="N64" s="37"/>
      <c r="O64" s="37"/>
      <c r="P64" s="37"/>
      <c r="Q64" s="37"/>
    </row>
    <row r="65" spans="1:17">
      <c r="A65" s="178" t="s">
        <v>163</v>
      </c>
      <c r="B65" s="172"/>
      <c r="C65" s="172"/>
      <c r="D65" s="172"/>
      <c r="E65" s="172"/>
      <c r="F65" s="172"/>
      <c r="G65" s="172"/>
      <c r="H65" s="172"/>
      <c r="I65" s="172"/>
      <c r="J65" s="103">
        <v>10761</v>
      </c>
      <c r="K65" s="37"/>
      <c r="L65" s="37"/>
      <c r="M65" s="37"/>
      <c r="N65" s="37"/>
      <c r="O65" s="37"/>
      <c r="P65" s="37"/>
      <c r="Q65" s="37"/>
    </row>
    <row r="66" spans="1:17">
      <c r="A66" s="178" t="s">
        <v>164</v>
      </c>
      <c r="B66" s="172"/>
      <c r="C66" s="172"/>
      <c r="D66" s="172"/>
      <c r="E66" s="172"/>
      <c r="F66" s="172"/>
      <c r="G66" s="172"/>
      <c r="H66" s="172"/>
      <c r="I66" s="172"/>
      <c r="J66" s="103">
        <f>69-1</f>
        <v>68</v>
      </c>
      <c r="K66" s="37"/>
      <c r="L66" s="37"/>
      <c r="M66" s="37"/>
      <c r="N66" s="37"/>
      <c r="O66" s="37"/>
      <c r="P66" s="37"/>
      <c r="Q66" s="37"/>
    </row>
    <row r="67" spans="1:17">
      <c r="A67" s="178" t="s">
        <v>165</v>
      </c>
      <c r="B67" s="172"/>
      <c r="C67" s="172"/>
      <c r="D67" s="172"/>
      <c r="E67" s="172"/>
      <c r="F67" s="172"/>
      <c r="G67" s="172"/>
      <c r="H67" s="172"/>
      <c r="I67" s="172"/>
      <c r="J67" s="103">
        <v>1267</v>
      </c>
      <c r="K67" s="37"/>
      <c r="L67" s="37"/>
      <c r="M67" s="37"/>
      <c r="N67" s="37"/>
      <c r="O67" s="37"/>
      <c r="P67" s="37"/>
      <c r="Q67" s="37"/>
    </row>
    <row r="68" spans="1:17">
      <c r="A68" s="178" t="s">
        <v>167</v>
      </c>
      <c r="B68" s="172"/>
      <c r="C68" s="172"/>
      <c r="D68" s="172"/>
      <c r="E68" s="172"/>
      <c r="F68" s="172"/>
      <c r="G68" s="172"/>
      <c r="H68" s="172"/>
      <c r="I68" s="172"/>
      <c r="J68" s="103">
        <v>1580</v>
      </c>
      <c r="K68" s="37"/>
      <c r="L68" s="37"/>
      <c r="M68" s="37"/>
      <c r="N68" s="37"/>
      <c r="O68" s="37"/>
      <c r="P68" s="37"/>
      <c r="Q68" s="37"/>
    </row>
    <row r="69" spans="1:17">
      <c r="A69" s="178" t="s">
        <v>168</v>
      </c>
      <c r="B69" s="172"/>
      <c r="C69" s="172"/>
      <c r="D69" s="172"/>
      <c r="E69" s="172"/>
      <c r="F69" s="172"/>
      <c r="G69" s="172"/>
      <c r="H69" s="172"/>
      <c r="I69" s="172"/>
      <c r="J69" s="103">
        <v>877</v>
      </c>
      <c r="K69" s="37"/>
      <c r="L69" s="37"/>
      <c r="M69" s="37"/>
      <c r="N69" s="37"/>
      <c r="O69" s="37"/>
      <c r="P69" s="37"/>
      <c r="Q69" s="37"/>
    </row>
    <row r="70" spans="1:17">
      <c r="A70" s="179" t="s">
        <v>169</v>
      </c>
      <c r="B70" s="172"/>
      <c r="C70" s="172"/>
      <c r="D70" s="172"/>
      <c r="E70" s="172"/>
      <c r="F70" s="172"/>
      <c r="G70" s="172"/>
      <c r="H70" s="172"/>
      <c r="I70" s="172"/>
      <c r="J70" s="104">
        <v>14553</v>
      </c>
      <c r="K70" s="37"/>
      <c r="L70" s="37"/>
      <c r="M70" s="37"/>
      <c r="N70" s="37"/>
      <c r="O70" s="39">
        <v>92.37</v>
      </c>
      <c r="P70" s="37"/>
      <c r="Q70" s="39">
        <v>0.08</v>
      </c>
    </row>
    <row r="71" spans="1:17" ht="14.45" customHeight="1">
      <c r="A71" s="8"/>
      <c r="B71" s="2"/>
      <c r="C71" s="3"/>
      <c r="D71" s="78"/>
      <c r="E71" s="8"/>
      <c r="F71" s="5"/>
      <c r="G71" s="5"/>
      <c r="H71" s="5"/>
      <c r="I71" s="5"/>
      <c r="J71" s="97"/>
      <c r="K71" s="5"/>
      <c r="L71" s="5"/>
      <c r="M71" s="5"/>
      <c r="N71" s="5"/>
      <c r="O71" s="5"/>
      <c r="P71" s="5"/>
      <c r="Q71" s="5"/>
    </row>
    <row r="72" spans="1:17" customFormat="1" ht="13.5" customHeight="1">
      <c r="A72" s="77"/>
      <c r="B72" s="76" t="s">
        <v>199</v>
      </c>
      <c r="C72" s="75"/>
      <c r="D72" s="75"/>
      <c r="E72" s="75"/>
      <c r="F72" s="75"/>
      <c r="G72" s="75"/>
      <c r="H72" s="75"/>
      <c r="I72" s="75"/>
      <c r="J72" s="109"/>
      <c r="K72" s="74"/>
      <c r="L72" s="74"/>
      <c r="M72" s="74"/>
      <c r="N72" s="74"/>
      <c r="O72" s="73"/>
      <c r="P72" s="74"/>
      <c r="Q72" s="73"/>
    </row>
    <row r="74" spans="1:17" customFormat="1" ht="12.6" customHeight="1">
      <c r="A74" s="57"/>
      <c r="B74" s="70"/>
      <c r="C74" s="69"/>
      <c r="D74" s="68"/>
      <c r="E74" s="67"/>
      <c r="F74" s="58"/>
      <c r="G74" s="58"/>
      <c r="H74" s="58"/>
      <c r="I74" s="58"/>
      <c r="J74" s="110"/>
      <c r="K74" s="58"/>
      <c r="L74" s="58"/>
      <c r="M74" s="58"/>
      <c r="N74" s="58"/>
      <c r="O74" s="58"/>
      <c r="P74" s="58"/>
      <c r="Q74" s="58"/>
    </row>
    <row r="75" spans="1:17">
      <c r="A75" s="57"/>
      <c r="B75" s="16" t="s">
        <v>605</v>
      </c>
      <c r="C75" s="16"/>
      <c r="D75" s="16"/>
      <c r="E75" s="16"/>
      <c r="F75" s="16"/>
      <c r="G75" s="16"/>
      <c r="H75" s="16"/>
      <c r="I75" s="16" t="s">
        <v>606</v>
      </c>
      <c r="J75" s="100"/>
      <c r="K75" s="16"/>
      <c r="L75" s="16"/>
      <c r="M75" s="16"/>
      <c r="N75" s="58"/>
      <c r="O75" s="58"/>
      <c r="P75" s="58"/>
      <c r="Q75"/>
    </row>
    <row r="76" spans="1:17" s="48" customFormat="1">
      <c r="A76" s="43"/>
      <c r="B76" s="59"/>
      <c r="C76" s="60"/>
      <c r="D76" s="61"/>
      <c r="E76" s="59"/>
      <c r="F76" s="59"/>
      <c r="G76" s="60"/>
      <c r="H76" s="45"/>
      <c r="I76" s="72"/>
      <c r="J76" s="107"/>
      <c r="K76" s="45"/>
      <c r="L76" s="45"/>
      <c r="M76" s="45"/>
      <c r="N76" s="45"/>
      <c r="O76" s="45"/>
      <c r="P76" s="45"/>
      <c r="Q76" s="45"/>
    </row>
    <row r="77" spans="1:17" customFormat="1">
      <c r="A77" s="57"/>
      <c r="B77" s="70"/>
      <c r="C77" s="69"/>
      <c r="D77" s="68"/>
      <c r="E77" s="67"/>
      <c r="F77" s="58"/>
      <c r="G77" s="58"/>
      <c r="H77" s="58"/>
      <c r="I77" s="71"/>
      <c r="J77" s="111"/>
      <c r="K77" s="59"/>
      <c r="L77" s="59"/>
      <c r="M77" s="59"/>
      <c r="N77" s="59"/>
      <c r="O77" s="59"/>
      <c r="P77" s="59"/>
      <c r="Q77" s="58"/>
    </row>
    <row r="78" spans="1:17" customFormat="1">
      <c r="A78" s="57"/>
      <c r="B78" s="70"/>
      <c r="C78" s="69"/>
      <c r="D78" s="68"/>
      <c r="E78" s="67"/>
      <c r="F78" s="58"/>
      <c r="G78" s="58"/>
      <c r="H78" s="58"/>
      <c r="I78" s="59"/>
      <c r="J78" s="111"/>
      <c r="K78" s="59"/>
      <c r="L78" s="59"/>
      <c r="M78" s="59"/>
      <c r="N78" s="59"/>
      <c r="O78" s="59"/>
      <c r="P78" s="59"/>
      <c r="Q78" s="58"/>
    </row>
  </sheetData>
  <mergeCells count="40">
    <mergeCell ref="A70:I70"/>
    <mergeCell ref="A63:I63"/>
    <mergeCell ref="A64:I64"/>
    <mergeCell ref="A57:I57"/>
    <mergeCell ref="A58:I58"/>
    <mergeCell ref="A67:I67"/>
    <mergeCell ref="A68:I68"/>
    <mergeCell ref="A69:I69"/>
    <mergeCell ref="A59:I59"/>
    <mergeCell ref="A60:I60"/>
    <mergeCell ref="A61:I61"/>
    <mergeCell ref="A62:I62"/>
    <mergeCell ref="A65:I65"/>
    <mergeCell ref="A66:I66"/>
    <mergeCell ref="J13:K13"/>
    <mergeCell ref="E1:J1"/>
    <mergeCell ref="J14:K14"/>
    <mergeCell ref="J11:K11"/>
    <mergeCell ref="J12:K12"/>
    <mergeCell ref="A56:I56"/>
    <mergeCell ref="A18:A20"/>
    <mergeCell ref="C18:C20"/>
    <mergeCell ref="D18:D20"/>
    <mergeCell ref="E18:E20"/>
    <mergeCell ref="B18:B20"/>
    <mergeCell ref="F19:F20"/>
    <mergeCell ref="A55:I55"/>
    <mergeCell ref="F18:I18"/>
    <mergeCell ref="G19:I19"/>
    <mergeCell ref="A22:Q22"/>
    <mergeCell ref="A24:Q24"/>
    <mergeCell ref="A33:Q33"/>
    <mergeCell ref="A54:I54"/>
    <mergeCell ref="O18:O20"/>
    <mergeCell ref="N18:N20"/>
    <mergeCell ref="Q18:Q20"/>
    <mergeCell ref="J19:J20"/>
    <mergeCell ref="K19:M19"/>
    <mergeCell ref="J18:M18"/>
    <mergeCell ref="P18:P20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3:G23"/>
  <sheetViews>
    <sheetView tabSelected="1" zoomScaleNormal="100" workbookViewId="0">
      <selection activeCell="A6" sqref="A6"/>
    </sheetView>
  </sheetViews>
  <sheetFormatPr defaultRowHeight="12.75"/>
  <cols>
    <col min="1" max="1" width="4.7109375" customWidth="1"/>
    <col min="2" max="2" width="17.42578125" customWidth="1"/>
    <col min="3" max="3" width="30.85546875" customWidth="1"/>
    <col min="4" max="4" width="16.5703125" customWidth="1"/>
    <col min="5" max="5" width="16.7109375" customWidth="1"/>
    <col min="6" max="6" width="16.140625" customWidth="1"/>
    <col min="7" max="7" width="17.42578125" customWidth="1"/>
  </cols>
  <sheetData>
    <row r="3" spans="1:7" ht="15.75">
      <c r="A3" s="191" t="s">
        <v>601</v>
      </c>
      <c r="B3" s="191"/>
      <c r="C3" s="191"/>
      <c r="D3" s="191"/>
      <c r="E3" s="191"/>
      <c r="F3" s="191"/>
      <c r="G3" s="191"/>
    </row>
    <row r="5" spans="1:7" ht="33" customHeight="1">
      <c r="A5" s="190" t="s">
        <v>630</v>
      </c>
      <c r="B5" s="190"/>
      <c r="C5" s="190"/>
      <c r="D5" s="190"/>
      <c r="E5" s="190"/>
      <c r="F5" s="190"/>
      <c r="G5" s="190"/>
    </row>
    <row r="7" spans="1:7">
      <c r="A7" s="132"/>
      <c r="B7" s="132"/>
      <c r="C7" s="132"/>
      <c r="D7" s="132"/>
      <c r="E7" s="132"/>
      <c r="F7" s="132"/>
      <c r="G7" s="132"/>
    </row>
    <row r="8" spans="1:7" ht="24" customHeight="1">
      <c r="A8" s="192" t="s">
        <v>609</v>
      </c>
      <c r="B8" s="189" t="s">
        <v>625</v>
      </c>
      <c r="C8" s="192" t="s">
        <v>624</v>
      </c>
      <c r="D8" s="194" t="s">
        <v>623</v>
      </c>
      <c r="E8" s="195"/>
      <c r="F8" s="196"/>
      <c r="G8" s="189" t="s">
        <v>623</v>
      </c>
    </row>
    <row r="9" spans="1:7" ht="66" customHeight="1">
      <c r="A9" s="193"/>
      <c r="B9" s="189"/>
      <c r="C9" s="193"/>
      <c r="D9" s="142" t="s">
        <v>616</v>
      </c>
      <c r="E9" s="142" t="s">
        <v>617</v>
      </c>
      <c r="F9" s="142" t="s">
        <v>622</v>
      </c>
      <c r="G9" s="189"/>
    </row>
    <row r="10" spans="1:7" ht="18.75" customHeight="1">
      <c r="A10" s="142">
        <v>1</v>
      </c>
      <c r="B10" s="142">
        <v>2</v>
      </c>
      <c r="C10" s="143">
        <v>3</v>
      </c>
      <c r="D10" s="142">
        <v>4</v>
      </c>
      <c r="E10" s="142">
        <v>5</v>
      </c>
      <c r="F10" s="142">
        <v>6</v>
      </c>
      <c r="G10" s="142">
        <v>7</v>
      </c>
    </row>
    <row r="11" spans="1:7" ht="51" customHeight="1">
      <c r="A11" s="144">
        <v>1</v>
      </c>
      <c r="B11" s="141">
        <v>24429</v>
      </c>
      <c r="C11" s="145" t="s">
        <v>602</v>
      </c>
      <c r="D11" s="146">
        <f>'24429'!J196</f>
        <v>292519</v>
      </c>
      <c r="E11" s="146">
        <v>0</v>
      </c>
      <c r="F11" s="146">
        <v>0</v>
      </c>
      <c r="G11" s="146">
        <f>SUM(D11:F11)</f>
        <v>292519</v>
      </c>
    </row>
    <row r="12" spans="1:7" ht="51" customHeight="1">
      <c r="A12" s="147">
        <v>2</v>
      </c>
      <c r="B12" s="141">
        <v>24443</v>
      </c>
      <c r="C12" s="145" t="s">
        <v>191</v>
      </c>
      <c r="D12" s="146">
        <f>'24443'!K126+'24443'!K127</f>
        <v>76312</v>
      </c>
      <c r="E12" s="148">
        <f>'24443'!K128</f>
        <v>8924</v>
      </c>
      <c r="F12" s="146">
        <v>0</v>
      </c>
      <c r="G12" s="146">
        <f t="shared" ref="G12:G14" si="0">SUM(D12:F12)</f>
        <v>85236</v>
      </c>
    </row>
    <row r="13" spans="1:7" ht="51" customHeight="1">
      <c r="A13" s="144">
        <v>3</v>
      </c>
      <c r="B13" s="141">
        <v>24446</v>
      </c>
      <c r="C13" s="145" t="s">
        <v>603</v>
      </c>
      <c r="D13" s="146">
        <f>'24446'!J67</f>
        <v>20905</v>
      </c>
      <c r="E13" s="148">
        <v>0</v>
      </c>
      <c r="F13" s="146">
        <v>0</v>
      </c>
      <c r="G13" s="146">
        <f t="shared" si="0"/>
        <v>20905</v>
      </c>
    </row>
    <row r="14" spans="1:7" ht="58.5" customHeight="1">
      <c r="A14" s="147">
        <v>4</v>
      </c>
      <c r="B14" s="141">
        <v>24449</v>
      </c>
      <c r="C14" s="145" t="s">
        <v>604</v>
      </c>
      <c r="D14" s="149">
        <f>'24449'!J70</f>
        <v>14553</v>
      </c>
      <c r="E14" s="148">
        <v>0</v>
      </c>
      <c r="F14" s="146">
        <v>0</v>
      </c>
      <c r="G14" s="146">
        <f t="shared" si="0"/>
        <v>14553</v>
      </c>
    </row>
    <row r="15" spans="1:7" ht="21.75" customHeight="1">
      <c r="A15" s="131"/>
      <c r="B15" s="150"/>
      <c r="C15" s="151" t="s">
        <v>621</v>
      </c>
      <c r="D15" s="152">
        <f>SUM(D11:D14)</f>
        <v>404289</v>
      </c>
      <c r="E15" s="152">
        <f>SUM(E11:E14)</f>
        <v>8924</v>
      </c>
      <c r="F15" s="152">
        <f>SUM(F11:F14)</f>
        <v>0</v>
      </c>
      <c r="G15" s="152">
        <f>SUM(D15:F15)</f>
        <v>413213</v>
      </c>
    </row>
    <row r="16" spans="1:7" ht="51.75" customHeight="1">
      <c r="A16" s="153"/>
      <c r="B16" s="153"/>
      <c r="C16" s="154" t="s">
        <v>620</v>
      </c>
      <c r="D16" s="152">
        <f>ROUND(D15*4.42,0)</f>
        <v>1786957</v>
      </c>
      <c r="E16" s="152">
        <f>ROUND(E15*4.19,0)</f>
        <v>37392</v>
      </c>
      <c r="F16" s="152">
        <f>ROUND(F15*4.19,0)</f>
        <v>0</v>
      </c>
      <c r="G16" s="152">
        <f>SUM(D16:F16)</f>
        <v>1824349</v>
      </c>
    </row>
    <row r="17" spans="1:7" ht="18" customHeight="1">
      <c r="A17" s="153"/>
      <c r="B17" s="153"/>
      <c r="C17" s="155" t="s">
        <v>600</v>
      </c>
      <c r="D17" s="146">
        <f>ROUND(D16*18%,2)</f>
        <v>321652.26</v>
      </c>
      <c r="E17" s="146">
        <f>ROUND(E16*18%,2)</f>
        <v>6730.56</v>
      </c>
      <c r="F17" s="146">
        <f>ROUND(F16*18%,2)</f>
        <v>0</v>
      </c>
      <c r="G17" s="146">
        <f>SUM(D17:F17)</f>
        <v>328382.82</v>
      </c>
    </row>
    <row r="18" spans="1:7" ht="25.5" customHeight="1">
      <c r="A18" s="156"/>
      <c r="B18" s="156"/>
      <c r="C18" s="157" t="s">
        <v>619</v>
      </c>
      <c r="D18" s="152">
        <f>D16+D17</f>
        <v>2108609.2599999998</v>
      </c>
      <c r="E18" s="152">
        <f>E16+E17</f>
        <v>44122.559999999998</v>
      </c>
      <c r="F18" s="152">
        <f>F16+F17</f>
        <v>0</v>
      </c>
      <c r="G18" s="152">
        <f>SUM(D18:F18)</f>
        <v>2152731.8199999998</v>
      </c>
    </row>
    <row r="19" spans="1:7">
      <c r="D19" s="130"/>
      <c r="E19" s="130"/>
      <c r="F19" s="130"/>
      <c r="G19" s="130"/>
    </row>
    <row r="21" spans="1:7" s="95" customFormat="1" ht="18" customHeight="1">
      <c r="A21" s="158" t="s">
        <v>599</v>
      </c>
      <c r="B21" s="158"/>
      <c r="C21" s="159"/>
      <c r="D21" s="160"/>
      <c r="E21" s="161"/>
      <c r="F21" s="162" t="s">
        <v>628</v>
      </c>
      <c r="G21" s="96"/>
    </row>
    <row r="22" spans="1:7" s="166" customFormat="1" ht="15" customHeight="1">
      <c r="A22" s="163"/>
      <c r="B22" s="163"/>
      <c r="C22" s="163"/>
      <c r="D22" s="164"/>
      <c r="E22" s="163"/>
      <c r="F22" s="165"/>
    </row>
    <row r="23" spans="1:7" s="95" customFormat="1" ht="21.75" customHeight="1">
      <c r="A23" s="158" t="s">
        <v>598</v>
      </c>
      <c r="B23" s="158"/>
      <c r="C23" s="159"/>
      <c r="D23" s="159"/>
      <c r="E23" s="167"/>
      <c r="F23" s="168" t="s">
        <v>629</v>
      </c>
    </row>
  </sheetData>
  <mergeCells count="7">
    <mergeCell ref="G8:G9"/>
    <mergeCell ref="A5:G5"/>
    <mergeCell ref="A3:G3"/>
    <mergeCell ref="A8:A9"/>
    <mergeCell ref="B8:B9"/>
    <mergeCell ref="C8:C9"/>
    <mergeCell ref="D8:F8"/>
  </mergeCells>
  <pageMargins left="0.75" right="0.75" top="1" bottom="1" header="0.5" footer="0.5"/>
  <pageSetup paperSize="9" scale="7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Zeros="0" workbookViewId="0">
      <selection activeCell="A6" sqref="A6"/>
    </sheetView>
  </sheetViews>
  <sheetFormatPr defaultRowHeight="12.75"/>
  <cols>
    <col min="1" max="1" width="4" style="115" customWidth="1"/>
    <col min="2" max="2" width="11.7109375" style="115" customWidth="1"/>
    <col min="3" max="3" width="34.7109375" style="115" customWidth="1"/>
    <col min="4" max="4" width="14.7109375" style="116" customWidth="1"/>
    <col min="5" max="6" width="12.7109375" style="116" customWidth="1"/>
    <col min="7" max="7" width="14.7109375" style="116" customWidth="1"/>
    <col min="8" max="9" width="12.7109375" style="116" customWidth="1"/>
    <col min="10" max="10" width="14.7109375" style="116" customWidth="1"/>
    <col min="11" max="256" width="9.140625" style="115"/>
    <col min="257" max="257" width="4" style="115" customWidth="1"/>
    <col min="258" max="258" width="11.7109375" style="115" customWidth="1"/>
    <col min="259" max="259" width="34.7109375" style="115" customWidth="1"/>
    <col min="260" max="260" width="14.7109375" style="115" customWidth="1"/>
    <col min="261" max="262" width="12.7109375" style="115" customWidth="1"/>
    <col min="263" max="263" width="14.7109375" style="115" customWidth="1"/>
    <col min="264" max="265" width="12.7109375" style="115" customWidth="1"/>
    <col min="266" max="266" width="14.7109375" style="115" customWidth="1"/>
    <col min="267" max="512" width="9.140625" style="115"/>
    <col min="513" max="513" width="4" style="115" customWidth="1"/>
    <col min="514" max="514" width="11.7109375" style="115" customWidth="1"/>
    <col min="515" max="515" width="34.7109375" style="115" customWidth="1"/>
    <col min="516" max="516" width="14.7109375" style="115" customWidth="1"/>
    <col min="517" max="518" width="12.7109375" style="115" customWidth="1"/>
    <col min="519" max="519" width="14.7109375" style="115" customWidth="1"/>
    <col min="520" max="521" width="12.7109375" style="115" customWidth="1"/>
    <col min="522" max="522" width="14.7109375" style="115" customWidth="1"/>
    <col min="523" max="768" width="9.140625" style="115"/>
    <col min="769" max="769" width="4" style="115" customWidth="1"/>
    <col min="770" max="770" width="11.7109375" style="115" customWidth="1"/>
    <col min="771" max="771" width="34.7109375" style="115" customWidth="1"/>
    <col min="772" max="772" width="14.7109375" style="115" customWidth="1"/>
    <col min="773" max="774" width="12.7109375" style="115" customWidth="1"/>
    <col min="775" max="775" width="14.7109375" style="115" customWidth="1"/>
    <col min="776" max="777" width="12.7109375" style="115" customWidth="1"/>
    <col min="778" max="778" width="14.7109375" style="115" customWidth="1"/>
    <col min="779" max="1024" width="9.140625" style="115"/>
    <col min="1025" max="1025" width="4" style="115" customWidth="1"/>
    <col min="1026" max="1026" width="11.7109375" style="115" customWidth="1"/>
    <col min="1027" max="1027" width="34.7109375" style="115" customWidth="1"/>
    <col min="1028" max="1028" width="14.7109375" style="115" customWidth="1"/>
    <col min="1029" max="1030" width="12.7109375" style="115" customWidth="1"/>
    <col min="1031" max="1031" width="14.7109375" style="115" customWidth="1"/>
    <col min="1032" max="1033" width="12.7109375" style="115" customWidth="1"/>
    <col min="1034" max="1034" width="14.7109375" style="115" customWidth="1"/>
    <col min="1035" max="1280" width="9.140625" style="115"/>
    <col min="1281" max="1281" width="4" style="115" customWidth="1"/>
    <col min="1282" max="1282" width="11.7109375" style="115" customWidth="1"/>
    <col min="1283" max="1283" width="34.7109375" style="115" customWidth="1"/>
    <col min="1284" max="1284" width="14.7109375" style="115" customWidth="1"/>
    <col min="1285" max="1286" width="12.7109375" style="115" customWidth="1"/>
    <col min="1287" max="1287" width="14.7109375" style="115" customWidth="1"/>
    <col min="1288" max="1289" width="12.7109375" style="115" customWidth="1"/>
    <col min="1290" max="1290" width="14.7109375" style="115" customWidth="1"/>
    <col min="1291" max="1536" width="9.140625" style="115"/>
    <col min="1537" max="1537" width="4" style="115" customWidth="1"/>
    <col min="1538" max="1538" width="11.7109375" style="115" customWidth="1"/>
    <col min="1539" max="1539" width="34.7109375" style="115" customWidth="1"/>
    <col min="1540" max="1540" width="14.7109375" style="115" customWidth="1"/>
    <col min="1541" max="1542" width="12.7109375" style="115" customWidth="1"/>
    <col min="1543" max="1543" width="14.7109375" style="115" customWidth="1"/>
    <col min="1544" max="1545" width="12.7109375" style="115" customWidth="1"/>
    <col min="1546" max="1546" width="14.7109375" style="115" customWidth="1"/>
    <col min="1547" max="1792" width="9.140625" style="115"/>
    <col min="1793" max="1793" width="4" style="115" customWidth="1"/>
    <col min="1794" max="1794" width="11.7109375" style="115" customWidth="1"/>
    <col min="1795" max="1795" width="34.7109375" style="115" customWidth="1"/>
    <col min="1796" max="1796" width="14.7109375" style="115" customWidth="1"/>
    <col min="1797" max="1798" width="12.7109375" style="115" customWidth="1"/>
    <col min="1799" max="1799" width="14.7109375" style="115" customWidth="1"/>
    <col min="1800" max="1801" width="12.7109375" style="115" customWidth="1"/>
    <col min="1802" max="1802" width="14.7109375" style="115" customWidth="1"/>
    <col min="1803" max="2048" width="9.140625" style="115"/>
    <col min="2049" max="2049" width="4" style="115" customWidth="1"/>
    <col min="2050" max="2050" width="11.7109375" style="115" customWidth="1"/>
    <col min="2051" max="2051" width="34.7109375" style="115" customWidth="1"/>
    <col min="2052" max="2052" width="14.7109375" style="115" customWidth="1"/>
    <col min="2053" max="2054" width="12.7109375" style="115" customWidth="1"/>
    <col min="2055" max="2055" width="14.7109375" style="115" customWidth="1"/>
    <col min="2056" max="2057" width="12.7109375" style="115" customWidth="1"/>
    <col min="2058" max="2058" width="14.7109375" style="115" customWidth="1"/>
    <col min="2059" max="2304" width="9.140625" style="115"/>
    <col min="2305" max="2305" width="4" style="115" customWidth="1"/>
    <col min="2306" max="2306" width="11.7109375" style="115" customWidth="1"/>
    <col min="2307" max="2307" width="34.7109375" style="115" customWidth="1"/>
    <col min="2308" max="2308" width="14.7109375" style="115" customWidth="1"/>
    <col min="2309" max="2310" width="12.7109375" style="115" customWidth="1"/>
    <col min="2311" max="2311" width="14.7109375" style="115" customWidth="1"/>
    <col min="2312" max="2313" width="12.7109375" style="115" customWidth="1"/>
    <col min="2314" max="2314" width="14.7109375" style="115" customWidth="1"/>
    <col min="2315" max="2560" width="9.140625" style="115"/>
    <col min="2561" max="2561" width="4" style="115" customWidth="1"/>
    <col min="2562" max="2562" width="11.7109375" style="115" customWidth="1"/>
    <col min="2563" max="2563" width="34.7109375" style="115" customWidth="1"/>
    <col min="2564" max="2564" width="14.7109375" style="115" customWidth="1"/>
    <col min="2565" max="2566" width="12.7109375" style="115" customWidth="1"/>
    <col min="2567" max="2567" width="14.7109375" style="115" customWidth="1"/>
    <col min="2568" max="2569" width="12.7109375" style="115" customWidth="1"/>
    <col min="2570" max="2570" width="14.7109375" style="115" customWidth="1"/>
    <col min="2571" max="2816" width="9.140625" style="115"/>
    <col min="2817" max="2817" width="4" style="115" customWidth="1"/>
    <col min="2818" max="2818" width="11.7109375" style="115" customWidth="1"/>
    <col min="2819" max="2819" width="34.7109375" style="115" customWidth="1"/>
    <col min="2820" max="2820" width="14.7109375" style="115" customWidth="1"/>
    <col min="2821" max="2822" width="12.7109375" style="115" customWidth="1"/>
    <col min="2823" max="2823" width="14.7109375" style="115" customWidth="1"/>
    <col min="2824" max="2825" width="12.7109375" style="115" customWidth="1"/>
    <col min="2826" max="2826" width="14.7109375" style="115" customWidth="1"/>
    <col min="2827" max="3072" width="9.140625" style="115"/>
    <col min="3073" max="3073" width="4" style="115" customWidth="1"/>
    <col min="3074" max="3074" width="11.7109375" style="115" customWidth="1"/>
    <col min="3075" max="3075" width="34.7109375" style="115" customWidth="1"/>
    <col min="3076" max="3076" width="14.7109375" style="115" customWidth="1"/>
    <col min="3077" max="3078" width="12.7109375" style="115" customWidth="1"/>
    <col min="3079" max="3079" width="14.7109375" style="115" customWidth="1"/>
    <col min="3080" max="3081" width="12.7109375" style="115" customWidth="1"/>
    <col min="3082" max="3082" width="14.7109375" style="115" customWidth="1"/>
    <col min="3083" max="3328" width="9.140625" style="115"/>
    <col min="3329" max="3329" width="4" style="115" customWidth="1"/>
    <col min="3330" max="3330" width="11.7109375" style="115" customWidth="1"/>
    <col min="3331" max="3331" width="34.7109375" style="115" customWidth="1"/>
    <col min="3332" max="3332" width="14.7109375" style="115" customWidth="1"/>
    <col min="3333" max="3334" width="12.7109375" style="115" customWidth="1"/>
    <col min="3335" max="3335" width="14.7109375" style="115" customWidth="1"/>
    <col min="3336" max="3337" width="12.7109375" style="115" customWidth="1"/>
    <col min="3338" max="3338" width="14.7109375" style="115" customWidth="1"/>
    <col min="3339" max="3584" width="9.140625" style="115"/>
    <col min="3585" max="3585" width="4" style="115" customWidth="1"/>
    <col min="3586" max="3586" width="11.7109375" style="115" customWidth="1"/>
    <col min="3587" max="3587" width="34.7109375" style="115" customWidth="1"/>
    <col min="3588" max="3588" width="14.7109375" style="115" customWidth="1"/>
    <col min="3589" max="3590" width="12.7109375" style="115" customWidth="1"/>
    <col min="3591" max="3591" width="14.7109375" style="115" customWidth="1"/>
    <col min="3592" max="3593" width="12.7109375" style="115" customWidth="1"/>
    <col min="3594" max="3594" width="14.7109375" style="115" customWidth="1"/>
    <col min="3595" max="3840" width="9.140625" style="115"/>
    <col min="3841" max="3841" width="4" style="115" customWidth="1"/>
    <col min="3842" max="3842" width="11.7109375" style="115" customWidth="1"/>
    <col min="3843" max="3843" width="34.7109375" style="115" customWidth="1"/>
    <col min="3844" max="3844" width="14.7109375" style="115" customWidth="1"/>
    <col min="3845" max="3846" width="12.7109375" style="115" customWidth="1"/>
    <col min="3847" max="3847" width="14.7109375" style="115" customWidth="1"/>
    <col min="3848" max="3849" width="12.7109375" style="115" customWidth="1"/>
    <col min="3850" max="3850" width="14.7109375" style="115" customWidth="1"/>
    <col min="3851" max="4096" width="9.140625" style="115"/>
    <col min="4097" max="4097" width="4" style="115" customWidth="1"/>
    <col min="4098" max="4098" width="11.7109375" style="115" customWidth="1"/>
    <col min="4099" max="4099" width="34.7109375" style="115" customWidth="1"/>
    <col min="4100" max="4100" width="14.7109375" style="115" customWidth="1"/>
    <col min="4101" max="4102" width="12.7109375" style="115" customWidth="1"/>
    <col min="4103" max="4103" width="14.7109375" style="115" customWidth="1"/>
    <col min="4104" max="4105" width="12.7109375" style="115" customWidth="1"/>
    <col min="4106" max="4106" width="14.7109375" style="115" customWidth="1"/>
    <col min="4107" max="4352" width="9.140625" style="115"/>
    <col min="4353" max="4353" width="4" style="115" customWidth="1"/>
    <col min="4354" max="4354" width="11.7109375" style="115" customWidth="1"/>
    <col min="4355" max="4355" width="34.7109375" style="115" customWidth="1"/>
    <col min="4356" max="4356" width="14.7109375" style="115" customWidth="1"/>
    <col min="4357" max="4358" width="12.7109375" style="115" customWidth="1"/>
    <col min="4359" max="4359" width="14.7109375" style="115" customWidth="1"/>
    <col min="4360" max="4361" width="12.7109375" style="115" customWidth="1"/>
    <col min="4362" max="4362" width="14.7109375" style="115" customWidth="1"/>
    <col min="4363" max="4608" width="9.140625" style="115"/>
    <col min="4609" max="4609" width="4" style="115" customWidth="1"/>
    <col min="4610" max="4610" width="11.7109375" style="115" customWidth="1"/>
    <col min="4611" max="4611" width="34.7109375" style="115" customWidth="1"/>
    <col min="4612" max="4612" width="14.7109375" style="115" customWidth="1"/>
    <col min="4613" max="4614" width="12.7109375" style="115" customWidth="1"/>
    <col min="4615" max="4615" width="14.7109375" style="115" customWidth="1"/>
    <col min="4616" max="4617" width="12.7109375" style="115" customWidth="1"/>
    <col min="4618" max="4618" width="14.7109375" style="115" customWidth="1"/>
    <col min="4619" max="4864" width="9.140625" style="115"/>
    <col min="4865" max="4865" width="4" style="115" customWidth="1"/>
    <col min="4866" max="4866" width="11.7109375" style="115" customWidth="1"/>
    <col min="4867" max="4867" width="34.7109375" style="115" customWidth="1"/>
    <col min="4868" max="4868" width="14.7109375" style="115" customWidth="1"/>
    <col min="4869" max="4870" width="12.7109375" style="115" customWidth="1"/>
    <col min="4871" max="4871" width="14.7109375" style="115" customWidth="1"/>
    <col min="4872" max="4873" width="12.7109375" style="115" customWidth="1"/>
    <col min="4874" max="4874" width="14.7109375" style="115" customWidth="1"/>
    <col min="4875" max="5120" width="9.140625" style="115"/>
    <col min="5121" max="5121" width="4" style="115" customWidth="1"/>
    <col min="5122" max="5122" width="11.7109375" style="115" customWidth="1"/>
    <col min="5123" max="5123" width="34.7109375" style="115" customWidth="1"/>
    <col min="5124" max="5124" width="14.7109375" style="115" customWidth="1"/>
    <col min="5125" max="5126" width="12.7109375" style="115" customWidth="1"/>
    <col min="5127" max="5127" width="14.7109375" style="115" customWidth="1"/>
    <col min="5128" max="5129" width="12.7109375" style="115" customWidth="1"/>
    <col min="5130" max="5130" width="14.7109375" style="115" customWidth="1"/>
    <col min="5131" max="5376" width="9.140625" style="115"/>
    <col min="5377" max="5377" width="4" style="115" customWidth="1"/>
    <col min="5378" max="5378" width="11.7109375" style="115" customWidth="1"/>
    <col min="5379" max="5379" width="34.7109375" style="115" customWidth="1"/>
    <col min="5380" max="5380" width="14.7109375" style="115" customWidth="1"/>
    <col min="5381" max="5382" width="12.7109375" style="115" customWidth="1"/>
    <col min="5383" max="5383" width="14.7109375" style="115" customWidth="1"/>
    <col min="5384" max="5385" width="12.7109375" style="115" customWidth="1"/>
    <col min="5386" max="5386" width="14.7109375" style="115" customWidth="1"/>
    <col min="5387" max="5632" width="9.140625" style="115"/>
    <col min="5633" max="5633" width="4" style="115" customWidth="1"/>
    <col min="5634" max="5634" width="11.7109375" style="115" customWidth="1"/>
    <col min="5635" max="5635" width="34.7109375" style="115" customWidth="1"/>
    <col min="5636" max="5636" width="14.7109375" style="115" customWidth="1"/>
    <col min="5637" max="5638" width="12.7109375" style="115" customWidth="1"/>
    <col min="5639" max="5639" width="14.7109375" style="115" customWidth="1"/>
    <col min="5640" max="5641" width="12.7109375" style="115" customWidth="1"/>
    <col min="5642" max="5642" width="14.7109375" style="115" customWidth="1"/>
    <col min="5643" max="5888" width="9.140625" style="115"/>
    <col min="5889" max="5889" width="4" style="115" customWidth="1"/>
    <col min="5890" max="5890" width="11.7109375" style="115" customWidth="1"/>
    <col min="5891" max="5891" width="34.7109375" style="115" customWidth="1"/>
    <col min="5892" max="5892" width="14.7109375" style="115" customWidth="1"/>
    <col min="5893" max="5894" width="12.7109375" style="115" customWidth="1"/>
    <col min="5895" max="5895" width="14.7109375" style="115" customWidth="1"/>
    <col min="5896" max="5897" width="12.7109375" style="115" customWidth="1"/>
    <col min="5898" max="5898" width="14.7109375" style="115" customWidth="1"/>
    <col min="5899" max="6144" width="9.140625" style="115"/>
    <col min="6145" max="6145" width="4" style="115" customWidth="1"/>
    <col min="6146" max="6146" width="11.7109375" style="115" customWidth="1"/>
    <col min="6147" max="6147" width="34.7109375" style="115" customWidth="1"/>
    <col min="6148" max="6148" width="14.7109375" style="115" customWidth="1"/>
    <col min="6149" max="6150" width="12.7109375" style="115" customWidth="1"/>
    <col min="6151" max="6151" width="14.7109375" style="115" customWidth="1"/>
    <col min="6152" max="6153" width="12.7109375" style="115" customWidth="1"/>
    <col min="6154" max="6154" width="14.7109375" style="115" customWidth="1"/>
    <col min="6155" max="6400" width="9.140625" style="115"/>
    <col min="6401" max="6401" width="4" style="115" customWidth="1"/>
    <col min="6402" max="6402" width="11.7109375" style="115" customWidth="1"/>
    <col min="6403" max="6403" width="34.7109375" style="115" customWidth="1"/>
    <col min="6404" max="6404" width="14.7109375" style="115" customWidth="1"/>
    <col min="6405" max="6406" width="12.7109375" style="115" customWidth="1"/>
    <col min="6407" max="6407" width="14.7109375" style="115" customWidth="1"/>
    <col min="6408" max="6409" width="12.7109375" style="115" customWidth="1"/>
    <col min="6410" max="6410" width="14.7109375" style="115" customWidth="1"/>
    <col min="6411" max="6656" width="9.140625" style="115"/>
    <col min="6657" max="6657" width="4" style="115" customWidth="1"/>
    <col min="6658" max="6658" width="11.7109375" style="115" customWidth="1"/>
    <col min="6659" max="6659" width="34.7109375" style="115" customWidth="1"/>
    <col min="6660" max="6660" width="14.7109375" style="115" customWidth="1"/>
    <col min="6661" max="6662" width="12.7109375" style="115" customWidth="1"/>
    <col min="6663" max="6663" width="14.7109375" style="115" customWidth="1"/>
    <col min="6664" max="6665" width="12.7109375" style="115" customWidth="1"/>
    <col min="6666" max="6666" width="14.7109375" style="115" customWidth="1"/>
    <col min="6667" max="6912" width="9.140625" style="115"/>
    <col min="6913" max="6913" width="4" style="115" customWidth="1"/>
    <col min="6914" max="6914" width="11.7109375" style="115" customWidth="1"/>
    <col min="6915" max="6915" width="34.7109375" style="115" customWidth="1"/>
    <col min="6916" max="6916" width="14.7109375" style="115" customWidth="1"/>
    <col min="6917" max="6918" width="12.7109375" style="115" customWidth="1"/>
    <col min="6919" max="6919" width="14.7109375" style="115" customWidth="1"/>
    <col min="6920" max="6921" width="12.7109375" style="115" customWidth="1"/>
    <col min="6922" max="6922" width="14.7109375" style="115" customWidth="1"/>
    <col min="6923" max="7168" width="9.140625" style="115"/>
    <col min="7169" max="7169" width="4" style="115" customWidth="1"/>
    <col min="7170" max="7170" width="11.7109375" style="115" customWidth="1"/>
    <col min="7171" max="7171" width="34.7109375" style="115" customWidth="1"/>
    <col min="7172" max="7172" width="14.7109375" style="115" customWidth="1"/>
    <col min="7173" max="7174" width="12.7109375" style="115" customWidth="1"/>
    <col min="7175" max="7175" width="14.7109375" style="115" customWidth="1"/>
    <col min="7176" max="7177" width="12.7109375" style="115" customWidth="1"/>
    <col min="7178" max="7178" width="14.7109375" style="115" customWidth="1"/>
    <col min="7179" max="7424" width="9.140625" style="115"/>
    <col min="7425" max="7425" width="4" style="115" customWidth="1"/>
    <col min="7426" max="7426" width="11.7109375" style="115" customWidth="1"/>
    <col min="7427" max="7427" width="34.7109375" style="115" customWidth="1"/>
    <col min="7428" max="7428" width="14.7109375" style="115" customWidth="1"/>
    <col min="7429" max="7430" width="12.7109375" style="115" customWidth="1"/>
    <col min="7431" max="7431" width="14.7109375" style="115" customWidth="1"/>
    <col min="7432" max="7433" width="12.7109375" style="115" customWidth="1"/>
    <col min="7434" max="7434" width="14.7109375" style="115" customWidth="1"/>
    <col min="7435" max="7680" width="9.140625" style="115"/>
    <col min="7681" max="7681" width="4" style="115" customWidth="1"/>
    <col min="7682" max="7682" width="11.7109375" style="115" customWidth="1"/>
    <col min="7683" max="7683" width="34.7109375" style="115" customWidth="1"/>
    <col min="7684" max="7684" width="14.7109375" style="115" customWidth="1"/>
    <col min="7685" max="7686" width="12.7109375" style="115" customWidth="1"/>
    <col min="7687" max="7687" width="14.7109375" style="115" customWidth="1"/>
    <col min="7688" max="7689" width="12.7109375" style="115" customWidth="1"/>
    <col min="7690" max="7690" width="14.7109375" style="115" customWidth="1"/>
    <col min="7691" max="7936" width="9.140625" style="115"/>
    <col min="7937" max="7937" width="4" style="115" customWidth="1"/>
    <col min="7938" max="7938" width="11.7109375" style="115" customWidth="1"/>
    <col min="7939" max="7939" width="34.7109375" style="115" customWidth="1"/>
    <col min="7940" max="7940" width="14.7109375" style="115" customWidth="1"/>
    <col min="7941" max="7942" width="12.7109375" style="115" customWidth="1"/>
    <col min="7943" max="7943" width="14.7109375" style="115" customWidth="1"/>
    <col min="7944" max="7945" width="12.7109375" style="115" customWidth="1"/>
    <col min="7946" max="7946" width="14.7109375" style="115" customWidth="1"/>
    <col min="7947" max="8192" width="9.140625" style="115"/>
    <col min="8193" max="8193" width="4" style="115" customWidth="1"/>
    <col min="8194" max="8194" width="11.7109375" style="115" customWidth="1"/>
    <col min="8195" max="8195" width="34.7109375" style="115" customWidth="1"/>
    <col min="8196" max="8196" width="14.7109375" style="115" customWidth="1"/>
    <col min="8197" max="8198" width="12.7109375" style="115" customWidth="1"/>
    <col min="8199" max="8199" width="14.7109375" style="115" customWidth="1"/>
    <col min="8200" max="8201" width="12.7109375" style="115" customWidth="1"/>
    <col min="8202" max="8202" width="14.7109375" style="115" customWidth="1"/>
    <col min="8203" max="8448" width="9.140625" style="115"/>
    <col min="8449" max="8449" width="4" style="115" customWidth="1"/>
    <col min="8450" max="8450" width="11.7109375" style="115" customWidth="1"/>
    <col min="8451" max="8451" width="34.7109375" style="115" customWidth="1"/>
    <col min="8452" max="8452" width="14.7109375" style="115" customWidth="1"/>
    <col min="8453" max="8454" width="12.7109375" style="115" customWidth="1"/>
    <col min="8455" max="8455" width="14.7109375" style="115" customWidth="1"/>
    <col min="8456" max="8457" width="12.7109375" style="115" customWidth="1"/>
    <col min="8458" max="8458" width="14.7109375" style="115" customWidth="1"/>
    <col min="8459" max="8704" width="9.140625" style="115"/>
    <col min="8705" max="8705" width="4" style="115" customWidth="1"/>
    <col min="8706" max="8706" width="11.7109375" style="115" customWidth="1"/>
    <col min="8707" max="8707" width="34.7109375" style="115" customWidth="1"/>
    <col min="8708" max="8708" width="14.7109375" style="115" customWidth="1"/>
    <col min="8709" max="8710" width="12.7109375" style="115" customWidth="1"/>
    <col min="8711" max="8711" width="14.7109375" style="115" customWidth="1"/>
    <col min="8712" max="8713" width="12.7109375" style="115" customWidth="1"/>
    <col min="8714" max="8714" width="14.7109375" style="115" customWidth="1"/>
    <col min="8715" max="8960" width="9.140625" style="115"/>
    <col min="8961" max="8961" width="4" style="115" customWidth="1"/>
    <col min="8962" max="8962" width="11.7109375" style="115" customWidth="1"/>
    <col min="8963" max="8963" width="34.7109375" style="115" customWidth="1"/>
    <col min="8964" max="8964" width="14.7109375" style="115" customWidth="1"/>
    <col min="8965" max="8966" width="12.7109375" style="115" customWidth="1"/>
    <col min="8967" max="8967" width="14.7109375" style="115" customWidth="1"/>
    <col min="8968" max="8969" width="12.7109375" style="115" customWidth="1"/>
    <col min="8970" max="8970" width="14.7109375" style="115" customWidth="1"/>
    <col min="8971" max="9216" width="9.140625" style="115"/>
    <col min="9217" max="9217" width="4" style="115" customWidth="1"/>
    <col min="9218" max="9218" width="11.7109375" style="115" customWidth="1"/>
    <col min="9219" max="9219" width="34.7109375" style="115" customWidth="1"/>
    <col min="9220" max="9220" width="14.7109375" style="115" customWidth="1"/>
    <col min="9221" max="9222" width="12.7109375" style="115" customWidth="1"/>
    <col min="9223" max="9223" width="14.7109375" style="115" customWidth="1"/>
    <col min="9224" max="9225" width="12.7109375" style="115" customWidth="1"/>
    <col min="9226" max="9226" width="14.7109375" style="115" customWidth="1"/>
    <col min="9227" max="9472" width="9.140625" style="115"/>
    <col min="9473" max="9473" width="4" style="115" customWidth="1"/>
    <col min="9474" max="9474" width="11.7109375" style="115" customWidth="1"/>
    <col min="9475" max="9475" width="34.7109375" style="115" customWidth="1"/>
    <col min="9476" max="9476" width="14.7109375" style="115" customWidth="1"/>
    <col min="9477" max="9478" width="12.7109375" style="115" customWidth="1"/>
    <col min="9479" max="9479" width="14.7109375" style="115" customWidth="1"/>
    <col min="9480" max="9481" width="12.7109375" style="115" customWidth="1"/>
    <col min="9482" max="9482" width="14.7109375" style="115" customWidth="1"/>
    <col min="9483" max="9728" width="9.140625" style="115"/>
    <col min="9729" max="9729" width="4" style="115" customWidth="1"/>
    <col min="9730" max="9730" width="11.7109375" style="115" customWidth="1"/>
    <col min="9731" max="9731" width="34.7109375" style="115" customWidth="1"/>
    <col min="9732" max="9732" width="14.7109375" style="115" customWidth="1"/>
    <col min="9733" max="9734" width="12.7109375" style="115" customWidth="1"/>
    <col min="9735" max="9735" width="14.7109375" style="115" customWidth="1"/>
    <col min="9736" max="9737" width="12.7109375" style="115" customWidth="1"/>
    <col min="9738" max="9738" width="14.7109375" style="115" customWidth="1"/>
    <col min="9739" max="9984" width="9.140625" style="115"/>
    <col min="9985" max="9985" width="4" style="115" customWidth="1"/>
    <col min="9986" max="9986" width="11.7109375" style="115" customWidth="1"/>
    <col min="9987" max="9987" width="34.7109375" style="115" customWidth="1"/>
    <col min="9988" max="9988" width="14.7109375" style="115" customWidth="1"/>
    <col min="9989" max="9990" width="12.7109375" style="115" customWidth="1"/>
    <col min="9991" max="9991" width="14.7109375" style="115" customWidth="1"/>
    <col min="9992" max="9993" width="12.7109375" style="115" customWidth="1"/>
    <col min="9994" max="9994" width="14.7109375" style="115" customWidth="1"/>
    <col min="9995" max="10240" width="9.140625" style="115"/>
    <col min="10241" max="10241" width="4" style="115" customWidth="1"/>
    <col min="10242" max="10242" width="11.7109375" style="115" customWidth="1"/>
    <col min="10243" max="10243" width="34.7109375" style="115" customWidth="1"/>
    <col min="10244" max="10244" width="14.7109375" style="115" customWidth="1"/>
    <col min="10245" max="10246" width="12.7109375" style="115" customWidth="1"/>
    <col min="10247" max="10247" width="14.7109375" style="115" customWidth="1"/>
    <col min="10248" max="10249" width="12.7109375" style="115" customWidth="1"/>
    <col min="10250" max="10250" width="14.7109375" style="115" customWidth="1"/>
    <col min="10251" max="10496" width="9.140625" style="115"/>
    <col min="10497" max="10497" width="4" style="115" customWidth="1"/>
    <col min="10498" max="10498" width="11.7109375" style="115" customWidth="1"/>
    <col min="10499" max="10499" width="34.7109375" style="115" customWidth="1"/>
    <col min="10500" max="10500" width="14.7109375" style="115" customWidth="1"/>
    <col min="10501" max="10502" width="12.7109375" style="115" customWidth="1"/>
    <col min="10503" max="10503" width="14.7109375" style="115" customWidth="1"/>
    <col min="10504" max="10505" width="12.7109375" style="115" customWidth="1"/>
    <col min="10506" max="10506" width="14.7109375" style="115" customWidth="1"/>
    <col min="10507" max="10752" width="9.140625" style="115"/>
    <col min="10753" max="10753" width="4" style="115" customWidth="1"/>
    <col min="10754" max="10754" width="11.7109375" style="115" customWidth="1"/>
    <col min="10755" max="10755" width="34.7109375" style="115" customWidth="1"/>
    <col min="10756" max="10756" width="14.7109375" style="115" customWidth="1"/>
    <col min="10757" max="10758" width="12.7109375" style="115" customWidth="1"/>
    <col min="10759" max="10759" width="14.7109375" style="115" customWidth="1"/>
    <col min="10760" max="10761" width="12.7109375" style="115" customWidth="1"/>
    <col min="10762" max="10762" width="14.7109375" style="115" customWidth="1"/>
    <col min="10763" max="11008" width="9.140625" style="115"/>
    <col min="11009" max="11009" width="4" style="115" customWidth="1"/>
    <col min="11010" max="11010" width="11.7109375" style="115" customWidth="1"/>
    <col min="11011" max="11011" width="34.7109375" style="115" customWidth="1"/>
    <col min="11012" max="11012" width="14.7109375" style="115" customWidth="1"/>
    <col min="11013" max="11014" width="12.7109375" style="115" customWidth="1"/>
    <col min="11015" max="11015" width="14.7109375" style="115" customWidth="1"/>
    <col min="11016" max="11017" width="12.7109375" style="115" customWidth="1"/>
    <col min="11018" max="11018" width="14.7109375" style="115" customWidth="1"/>
    <col min="11019" max="11264" width="9.140625" style="115"/>
    <col min="11265" max="11265" width="4" style="115" customWidth="1"/>
    <col min="11266" max="11266" width="11.7109375" style="115" customWidth="1"/>
    <col min="11267" max="11267" width="34.7109375" style="115" customWidth="1"/>
    <col min="11268" max="11268" width="14.7109375" style="115" customWidth="1"/>
    <col min="11269" max="11270" width="12.7109375" style="115" customWidth="1"/>
    <col min="11271" max="11271" width="14.7109375" style="115" customWidth="1"/>
    <col min="11272" max="11273" width="12.7109375" style="115" customWidth="1"/>
    <col min="11274" max="11274" width="14.7109375" style="115" customWidth="1"/>
    <col min="11275" max="11520" width="9.140625" style="115"/>
    <col min="11521" max="11521" width="4" style="115" customWidth="1"/>
    <col min="11522" max="11522" width="11.7109375" style="115" customWidth="1"/>
    <col min="11523" max="11523" width="34.7109375" style="115" customWidth="1"/>
    <col min="11524" max="11524" width="14.7109375" style="115" customWidth="1"/>
    <col min="11525" max="11526" width="12.7109375" style="115" customWidth="1"/>
    <col min="11527" max="11527" width="14.7109375" style="115" customWidth="1"/>
    <col min="11528" max="11529" width="12.7109375" style="115" customWidth="1"/>
    <col min="11530" max="11530" width="14.7109375" style="115" customWidth="1"/>
    <col min="11531" max="11776" width="9.140625" style="115"/>
    <col min="11777" max="11777" width="4" style="115" customWidth="1"/>
    <col min="11778" max="11778" width="11.7109375" style="115" customWidth="1"/>
    <col min="11779" max="11779" width="34.7109375" style="115" customWidth="1"/>
    <col min="11780" max="11780" width="14.7109375" style="115" customWidth="1"/>
    <col min="11781" max="11782" width="12.7109375" style="115" customWidth="1"/>
    <col min="11783" max="11783" width="14.7109375" style="115" customWidth="1"/>
    <col min="11784" max="11785" width="12.7109375" style="115" customWidth="1"/>
    <col min="11786" max="11786" width="14.7109375" style="115" customWidth="1"/>
    <col min="11787" max="12032" width="9.140625" style="115"/>
    <col min="12033" max="12033" width="4" style="115" customWidth="1"/>
    <col min="12034" max="12034" width="11.7109375" style="115" customWidth="1"/>
    <col min="12035" max="12035" width="34.7109375" style="115" customWidth="1"/>
    <col min="12036" max="12036" width="14.7109375" style="115" customWidth="1"/>
    <col min="12037" max="12038" width="12.7109375" style="115" customWidth="1"/>
    <col min="12039" max="12039" width="14.7109375" style="115" customWidth="1"/>
    <col min="12040" max="12041" width="12.7109375" style="115" customWidth="1"/>
    <col min="12042" max="12042" width="14.7109375" style="115" customWidth="1"/>
    <col min="12043" max="12288" width="9.140625" style="115"/>
    <col min="12289" max="12289" width="4" style="115" customWidth="1"/>
    <col min="12290" max="12290" width="11.7109375" style="115" customWidth="1"/>
    <col min="12291" max="12291" width="34.7109375" style="115" customWidth="1"/>
    <col min="12292" max="12292" width="14.7109375" style="115" customWidth="1"/>
    <col min="12293" max="12294" width="12.7109375" style="115" customWidth="1"/>
    <col min="12295" max="12295" width="14.7109375" style="115" customWidth="1"/>
    <col min="12296" max="12297" width="12.7109375" style="115" customWidth="1"/>
    <col min="12298" max="12298" width="14.7109375" style="115" customWidth="1"/>
    <col min="12299" max="12544" width="9.140625" style="115"/>
    <col min="12545" max="12545" width="4" style="115" customWidth="1"/>
    <col min="12546" max="12546" width="11.7109375" style="115" customWidth="1"/>
    <col min="12547" max="12547" width="34.7109375" style="115" customWidth="1"/>
    <col min="12548" max="12548" width="14.7109375" style="115" customWidth="1"/>
    <col min="12549" max="12550" width="12.7109375" style="115" customWidth="1"/>
    <col min="12551" max="12551" width="14.7109375" style="115" customWidth="1"/>
    <col min="12552" max="12553" width="12.7109375" style="115" customWidth="1"/>
    <col min="12554" max="12554" width="14.7109375" style="115" customWidth="1"/>
    <col min="12555" max="12800" width="9.140625" style="115"/>
    <col min="12801" max="12801" width="4" style="115" customWidth="1"/>
    <col min="12802" max="12802" width="11.7109375" style="115" customWidth="1"/>
    <col min="12803" max="12803" width="34.7109375" style="115" customWidth="1"/>
    <col min="12804" max="12804" width="14.7109375" style="115" customWidth="1"/>
    <col min="12805" max="12806" width="12.7109375" style="115" customWidth="1"/>
    <col min="12807" max="12807" width="14.7109375" style="115" customWidth="1"/>
    <col min="12808" max="12809" width="12.7109375" style="115" customWidth="1"/>
    <col min="12810" max="12810" width="14.7109375" style="115" customWidth="1"/>
    <col min="12811" max="13056" width="9.140625" style="115"/>
    <col min="13057" max="13057" width="4" style="115" customWidth="1"/>
    <col min="13058" max="13058" width="11.7109375" style="115" customWidth="1"/>
    <col min="13059" max="13059" width="34.7109375" style="115" customWidth="1"/>
    <col min="13060" max="13060" width="14.7109375" style="115" customWidth="1"/>
    <col min="13061" max="13062" width="12.7109375" style="115" customWidth="1"/>
    <col min="13063" max="13063" width="14.7109375" style="115" customWidth="1"/>
    <col min="13064" max="13065" width="12.7109375" style="115" customWidth="1"/>
    <col min="13066" max="13066" width="14.7109375" style="115" customWidth="1"/>
    <col min="13067" max="13312" width="9.140625" style="115"/>
    <col min="13313" max="13313" width="4" style="115" customWidth="1"/>
    <col min="13314" max="13314" width="11.7109375" style="115" customWidth="1"/>
    <col min="13315" max="13315" width="34.7109375" style="115" customWidth="1"/>
    <col min="13316" max="13316" width="14.7109375" style="115" customWidth="1"/>
    <col min="13317" max="13318" width="12.7109375" style="115" customWidth="1"/>
    <col min="13319" max="13319" width="14.7109375" style="115" customWidth="1"/>
    <col min="13320" max="13321" width="12.7109375" style="115" customWidth="1"/>
    <col min="13322" max="13322" width="14.7109375" style="115" customWidth="1"/>
    <col min="13323" max="13568" width="9.140625" style="115"/>
    <col min="13569" max="13569" width="4" style="115" customWidth="1"/>
    <col min="13570" max="13570" width="11.7109375" style="115" customWidth="1"/>
    <col min="13571" max="13571" width="34.7109375" style="115" customWidth="1"/>
    <col min="13572" max="13572" width="14.7109375" style="115" customWidth="1"/>
    <col min="13573" max="13574" width="12.7109375" style="115" customWidth="1"/>
    <col min="13575" max="13575" width="14.7109375" style="115" customWidth="1"/>
    <col min="13576" max="13577" width="12.7109375" style="115" customWidth="1"/>
    <col min="13578" max="13578" width="14.7109375" style="115" customWidth="1"/>
    <col min="13579" max="13824" width="9.140625" style="115"/>
    <col min="13825" max="13825" width="4" style="115" customWidth="1"/>
    <col min="13826" max="13826" width="11.7109375" style="115" customWidth="1"/>
    <col min="13827" max="13827" width="34.7109375" style="115" customWidth="1"/>
    <col min="13828" max="13828" width="14.7109375" style="115" customWidth="1"/>
    <col min="13829" max="13830" width="12.7109375" style="115" customWidth="1"/>
    <col min="13831" max="13831" width="14.7109375" style="115" customWidth="1"/>
    <col min="13832" max="13833" width="12.7109375" style="115" customWidth="1"/>
    <col min="13834" max="13834" width="14.7109375" style="115" customWidth="1"/>
    <col min="13835" max="14080" width="9.140625" style="115"/>
    <col min="14081" max="14081" width="4" style="115" customWidth="1"/>
    <col min="14082" max="14082" width="11.7109375" style="115" customWidth="1"/>
    <col min="14083" max="14083" width="34.7109375" style="115" customWidth="1"/>
    <col min="14084" max="14084" width="14.7109375" style="115" customWidth="1"/>
    <col min="14085" max="14086" width="12.7109375" style="115" customWidth="1"/>
    <col min="14087" max="14087" width="14.7109375" style="115" customWidth="1"/>
    <col min="14088" max="14089" width="12.7109375" style="115" customWidth="1"/>
    <col min="14090" max="14090" width="14.7109375" style="115" customWidth="1"/>
    <col min="14091" max="14336" width="9.140625" style="115"/>
    <col min="14337" max="14337" width="4" style="115" customWidth="1"/>
    <col min="14338" max="14338" width="11.7109375" style="115" customWidth="1"/>
    <col min="14339" max="14339" width="34.7109375" style="115" customWidth="1"/>
    <col min="14340" max="14340" width="14.7109375" style="115" customWidth="1"/>
    <col min="14341" max="14342" width="12.7109375" style="115" customWidth="1"/>
    <col min="14343" max="14343" width="14.7109375" style="115" customWidth="1"/>
    <col min="14344" max="14345" width="12.7109375" style="115" customWidth="1"/>
    <col min="14346" max="14346" width="14.7109375" style="115" customWidth="1"/>
    <col min="14347" max="14592" width="9.140625" style="115"/>
    <col min="14593" max="14593" width="4" style="115" customWidth="1"/>
    <col min="14594" max="14594" width="11.7109375" style="115" customWidth="1"/>
    <col min="14595" max="14595" width="34.7109375" style="115" customWidth="1"/>
    <col min="14596" max="14596" width="14.7109375" style="115" customWidth="1"/>
    <col min="14597" max="14598" width="12.7109375" style="115" customWidth="1"/>
    <col min="14599" max="14599" width="14.7109375" style="115" customWidth="1"/>
    <col min="14600" max="14601" width="12.7109375" style="115" customWidth="1"/>
    <col min="14602" max="14602" width="14.7109375" style="115" customWidth="1"/>
    <col min="14603" max="14848" width="9.140625" style="115"/>
    <col min="14849" max="14849" width="4" style="115" customWidth="1"/>
    <col min="14850" max="14850" width="11.7109375" style="115" customWidth="1"/>
    <col min="14851" max="14851" width="34.7109375" style="115" customWidth="1"/>
    <col min="14852" max="14852" width="14.7109375" style="115" customWidth="1"/>
    <col min="14853" max="14854" width="12.7109375" style="115" customWidth="1"/>
    <col min="14855" max="14855" width="14.7109375" style="115" customWidth="1"/>
    <col min="14856" max="14857" width="12.7109375" style="115" customWidth="1"/>
    <col min="14858" max="14858" width="14.7109375" style="115" customWidth="1"/>
    <col min="14859" max="15104" width="9.140625" style="115"/>
    <col min="15105" max="15105" width="4" style="115" customWidth="1"/>
    <col min="15106" max="15106" width="11.7109375" style="115" customWidth="1"/>
    <col min="15107" max="15107" width="34.7109375" style="115" customWidth="1"/>
    <col min="15108" max="15108" width="14.7109375" style="115" customWidth="1"/>
    <col min="15109" max="15110" width="12.7109375" style="115" customWidth="1"/>
    <col min="15111" max="15111" width="14.7109375" style="115" customWidth="1"/>
    <col min="15112" max="15113" width="12.7109375" style="115" customWidth="1"/>
    <col min="15114" max="15114" width="14.7109375" style="115" customWidth="1"/>
    <col min="15115" max="15360" width="9.140625" style="115"/>
    <col min="15361" max="15361" width="4" style="115" customWidth="1"/>
    <col min="15362" max="15362" width="11.7109375" style="115" customWidth="1"/>
    <col min="15363" max="15363" width="34.7109375" style="115" customWidth="1"/>
    <col min="15364" max="15364" width="14.7109375" style="115" customWidth="1"/>
    <col min="15365" max="15366" width="12.7109375" style="115" customWidth="1"/>
    <col min="15367" max="15367" width="14.7109375" style="115" customWidth="1"/>
    <col min="15368" max="15369" width="12.7109375" style="115" customWidth="1"/>
    <col min="15370" max="15370" width="14.7109375" style="115" customWidth="1"/>
    <col min="15371" max="15616" width="9.140625" style="115"/>
    <col min="15617" max="15617" width="4" style="115" customWidth="1"/>
    <col min="15618" max="15618" width="11.7109375" style="115" customWidth="1"/>
    <col min="15619" max="15619" width="34.7109375" style="115" customWidth="1"/>
    <col min="15620" max="15620" width="14.7109375" style="115" customWidth="1"/>
    <col min="15621" max="15622" width="12.7109375" style="115" customWidth="1"/>
    <col min="15623" max="15623" width="14.7109375" style="115" customWidth="1"/>
    <col min="15624" max="15625" width="12.7109375" style="115" customWidth="1"/>
    <col min="15626" max="15626" width="14.7109375" style="115" customWidth="1"/>
    <col min="15627" max="15872" width="9.140625" style="115"/>
    <col min="15873" max="15873" width="4" style="115" customWidth="1"/>
    <col min="15874" max="15874" width="11.7109375" style="115" customWidth="1"/>
    <col min="15875" max="15875" width="34.7109375" style="115" customWidth="1"/>
    <col min="15876" max="15876" width="14.7109375" style="115" customWidth="1"/>
    <col min="15877" max="15878" width="12.7109375" style="115" customWidth="1"/>
    <col min="15879" max="15879" width="14.7109375" style="115" customWidth="1"/>
    <col min="15880" max="15881" width="12.7109375" style="115" customWidth="1"/>
    <col min="15882" max="15882" width="14.7109375" style="115" customWidth="1"/>
    <col min="15883" max="16128" width="9.140625" style="115"/>
    <col min="16129" max="16129" width="4" style="115" customWidth="1"/>
    <col min="16130" max="16130" width="11.7109375" style="115" customWidth="1"/>
    <col min="16131" max="16131" width="34.7109375" style="115" customWidth="1"/>
    <col min="16132" max="16132" width="14.7109375" style="115" customWidth="1"/>
    <col min="16133" max="16134" width="12.7109375" style="115" customWidth="1"/>
    <col min="16135" max="16135" width="14.7109375" style="115" customWidth="1"/>
    <col min="16136" max="16137" width="12.7109375" style="115" customWidth="1"/>
    <col min="16138" max="16138" width="14.7109375" style="115" customWidth="1"/>
    <col min="16139" max="16384" width="9.140625" style="115"/>
  </cols>
  <sheetData>
    <row r="1" spans="1:10">
      <c r="J1" s="117" t="s">
        <v>607</v>
      </c>
    </row>
    <row r="3" spans="1:10" s="118" customFormat="1" ht="18">
      <c r="A3" s="197" t="s">
        <v>608</v>
      </c>
      <c r="B3" s="197"/>
      <c r="C3" s="197"/>
      <c r="D3" s="197"/>
      <c r="E3" s="197"/>
      <c r="F3" s="197"/>
      <c r="G3" s="197"/>
      <c r="H3" s="197"/>
      <c r="I3" s="197"/>
      <c r="J3" s="197"/>
    </row>
    <row r="4" spans="1:10" s="118" customFormat="1" ht="10.5" customHeight="1">
      <c r="B4" s="119"/>
      <c r="C4" s="119"/>
      <c r="D4" s="120"/>
      <c r="E4" s="120"/>
      <c r="F4" s="120"/>
      <c r="G4" s="120"/>
      <c r="H4" s="120"/>
      <c r="I4" s="120"/>
      <c r="J4" s="120"/>
    </row>
    <row r="5" spans="1:10" s="121" customFormat="1" ht="34.5" customHeight="1">
      <c r="A5" s="198" t="s">
        <v>630</v>
      </c>
      <c r="B5" s="198"/>
      <c r="C5" s="198"/>
      <c r="D5" s="198"/>
      <c r="E5" s="198"/>
      <c r="F5" s="198"/>
      <c r="G5" s="198"/>
      <c r="H5" s="198"/>
      <c r="I5" s="198"/>
      <c r="J5" s="198"/>
    </row>
    <row r="7" spans="1:10" s="122" customFormat="1" ht="17.25" customHeight="1">
      <c r="A7" s="199" t="s">
        <v>609</v>
      </c>
      <c r="B7" s="199" t="s">
        <v>610</v>
      </c>
      <c r="C7" s="199" t="s">
        <v>611</v>
      </c>
      <c r="D7" s="200" t="s">
        <v>612</v>
      </c>
      <c r="E7" s="202" t="s">
        <v>613</v>
      </c>
      <c r="F7" s="203"/>
      <c r="G7" s="200" t="s">
        <v>614</v>
      </c>
      <c r="H7" s="202" t="s">
        <v>613</v>
      </c>
      <c r="I7" s="203"/>
      <c r="J7" s="200" t="s">
        <v>615</v>
      </c>
    </row>
    <row r="8" spans="1:10" s="122" customFormat="1" ht="58.5" customHeight="1">
      <c r="A8" s="199"/>
      <c r="B8" s="199"/>
      <c r="C8" s="199"/>
      <c r="D8" s="201"/>
      <c r="E8" s="123" t="s">
        <v>616</v>
      </c>
      <c r="F8" s="124" t="s">
        <v>617</v>
      </c>
      <c r="G8" s="201"/>
      <c r="H8" s="123" t="s">
        <v>616</v>
      </c>
      <c r="I8" s="124" t="s">
        <v>617</v>
      </c>
      <c r="J8" s="201"/>
    </row>
    <row r="9" spans="1:10" s="122" customFormat="1" ht="65.25" customHeight="1">
      <c r="A9" s="123">
        <v>1</v>
      </c>
      <c r="B9" s="142">
        <v>24429</v>
      </c>
      <c r="C9" s="125" t="s">
        <v>602</v>
      </c>
      <c r="D9" s="126">
        <f>SUM(E9:F9)</f>
        <v>292519</v>
      </c>
      <c r="E9" s="126">
        <f>'24429'!J196</f>
        <v>292519</v>
      </c>
      <c r="F9" s="126">
        <v>0</v>
      </c>
      <c r="G9" s="126">
        <f>SUM(H9:I9)</f>
        <v>1292934</v>
      </c>
      <c r="H9" s="126">
        <f>ROUND(E9*4.42,0)</f>
        <v>1292934</v>
      </c>
      <c r="I9" s="126">
        <f>ROUND(F9*4.19,0)</f>
        <v>0</v>
      </c>
      <c r="J9" s="126">
        <f>ROUND(G9*1.18,2)</f>
        <v>1525662.12</v>
      </c>
    </row>
    <row r="10" spans="1:10" s="122" customFormat="1" ht="60.75" customHeight="1">
      <c r="A10" s="123">
        <v>2</v>
      </c>
      <c r="B10" s="142">
        <v>24443</v>
      </c>
      <c r="C10" s="125" t="s">
        <v>191</v>
      </c>
      <c r="D10" s="126">
        <f>SUM(E10:F10)</f>
        <v>85236</v>
      </c>
      <c r="E10" s="126">
        <f>'24443'!K126+'24443'!K127</f>
        <v>76312</v>
      </c>
      <c r="F10" s="126">
        <f>'24443'!K128</f>
        <v>8924</v>
      </c>
      <c r="G10" s="126">
        <f t="shared" ref="G10:G12" si="0">SUM(H10:I10)</f>
        <v>374691</v>
      </c>
      <c r="H10" s="126">
        <f t="shared" ref="H10:H12" si="1">ROUND(E10*4.42,0)</f>
        <v>337299</v>
      </c>
      <c r="I10" s="126">
        <f>ROUND(F10*4.19,0)</f>
        <v>37392</v>
      </c>
      <c r="J10" s="126">
        <f>ROUND(G10*1.18,2)</f>
        <v>442135.38</v>
      </c>
    </row>
    <row r="11" spans="1:10" s="122" customFormat="1" ht="60.75" customHeight="1">
      <c r="A11" s="123">
        <v>3</v>
      </c>
      <c r="B11" s="142">
        <v>24446</v>
      </c>
      <c r="C11" s="125" t="s">
        <v>603</v>
      </c>
      <c r="D11" s="126">
        <f>SUM(E11:F11)</f>
        <v>20905</v>
      </c>
      <c r="E11" s="126">
        <f>'24446'!J67</f>
        <v>20905</v>
      </c>
      <c r="F11" s="126">
        <v>0</v>
      </c>
      <c r="G11" s="126">
        <f t="shared" si="0"/>
        <v>92400</v>
      </c>
      <c r="H11" s="126">
        <f t="shared" si="1"/>
        <v>92400</v>
      </c>
      <c r="I11" s="126"/>
      <c r="J11" s="126">
        <f>ROUND(G11*1.18,2)</f>
        <v>109032</v>
      </c>
    </row>
    <row r="12" spans="1:10" s="122" customFormat="1" ht="73.5" customHeight="1">
      <c r="A12" s="123">
        <v>4</v>
      </c>
      <c r="B12" s="142">
        <v>24449</v>
      </c>
      <c r="C12" s="125" t="s">
        <v>604</v>
      </c>
      <c r="D12" s="126">
        <f>SUM(E12:F12)</f>
        <v>14553</v>
      </c>
      <c r="E12" s="126">
        <f>'24449'!J70</f>
        <v>14553</v>
      </c>
      <c r="F12" s="126">
        <v>0</v>
      </c>
      <c r="G12" s="126">
        <f t="shared" si="0"/>
        <v>64324</v>
      </c>
      <c r="H12" s="126">
        <f t="shared" si="1"/>
        <v>64324</v>
      </c>
      <c r="I12" s="126">
        <f>ROUND(F12*4.19,0)</f>
        <v>0</v>
      </c>
      <c r="J12" s="126">
        <f>ROUND(G12*1.18,2)</f>
        <v>75902.320000000007</v>
      </c>
    </row>
    <row r="13" spans="1:10" s="129" customFormat="1" ht="27.95" customHeight="1">
      <c r="A13" s="127"/>
      <c r="B13" s="127"/>
      <c r="C13" s="127" t="s">
        <v>618</v>
      </c>
      <c r="D13" s="128">
        <f t="shared" ref="D13:J13" si="2">SUM(D9:D12)</f>
        <v>413213</v>
      </c>
      <c r="E13" s="128">
        <f t="shared" si="2"/>
        <v>404289</v>
      </c>
      <c r="F13" s="128">
        <f t="shared" si="2"/>
        <v>8924</v>
      </c>
      <c r="G13" s="128">
        <f t="shared" si="2"/>
        <v>1824349</v>
      </c>
      <c r="H13" s="128">
        <f t="shared" si="2"/>
        <v>1786957</v>
      </c>
      <c r="I13" s="128">
        <f t="shared" si="2"/>
        <v>37392</v>
      </c>
      <c r="J13" s="128">
        <f t="shared" si="2"/>
        <v>2152731.8199999998</v>
      </c>
    </row>
    <row r="16" spans="1:10">
      <c r="C16" s="115" t="s">
        <v>626</v>
      </c>
      <c r="F16" s="116" t="s">
        <v>627</v>
      </c>
    </row>
  </sheetData>
  <mergeCells count="10">
    <mergeCell ref="A3:J3"/>
    <mergeCell ref="A5:J5"/>
    <mergeCell ref="A7:A8"/>
    <mergeCell ref="B7:B8"/>
    <mergeCell ref="C7:C8"/>
    <mergeCell ref="D7:D8"/>
    <mergeCell ref="E7:F7"/>
    <mergeCell ref="G7:G8"/>
    <mergeCell ref="H7:I7"/>
    <mergeCell ref="J7:J8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22</vt:i4>
      </vt:variant>
    </vt:vector>
  </HeadingPairs>
  <TitlesOfParts>
    <vt:vector size="28" baseType="lpstr">
      <vt:lpstr>24429</vt:lpstr>
      <vt:lpstr>24443</vt:lpstr>
      <vt:lpstr>24446</vt:lpstr>
      <vt:lpstr>24449</vt:lpstr>
      <vt:lpstr>НМЦ</vt:lpstr>
      <vt:lpstr>Сводка</vt:lpstr>
      <vt:lpstr>'24429'!Constr</vt:lpstr>
      <vt:lpstr>'24443'!Constr</vt:lpstr>
      <vt:lpstr>'24429'!FOT</vt:lpstr>
      <vt:lpstr>'24443'!FOT</vt:lpstr>
      <vt:lpstr>'24446'!FOT</vt:lpstr>
      <vt:lpstr>'24449'!FOT</vt:lpstr>
      <vt:lpstr>'24429'!Ind</vt:lpstr>
      <vt:lpstr>'24443'!Obj</vt:lpstr>
      <vt:lpstr>'24446'!Obj</vt:lpstr>
      <vt:lpstr>'24449'!Obj</vt:lpstr>
      <vt:lpstr>'24443'!Obosn</vt:lpstr>
      <vt:lpstr>'24446'!Obosn</vt:lpstr>
      <vt:lpstr>'24449'!Obosn</vt:lpstr>
      <vt:lpstr>'24429'!SmPr</vt:lpstr>
      <vt:lpstr>'24443'!SmPr</vt:lpstr>
      <vt:lpstr>'24446'!SmPr</vt:lpstr>
      <vt:lpstr>'24449'!SmPr</vt:lpstr>
      <vt:lpstr>'24429'!Заголовки_для_печати</vt:lpstr>
      <vt:lpstr>'24443'!Заголовки_для_печати</vt:lpstr>
      <vt:lpstr>'24446'!Заголовки_для_печати</vt:lpstr>
      <vt:lpstr>'24449'!Заголовки_для_печати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2012-06-02T05:30:49Z</cp:lastPrinted>
  <dcterms:created xsi:type="dcterms:W3CDTF">2002-02-11T05:58:42Z</dcterms:created>
  <dcterms:modified xsi:type="dcterms:W3CDTF">2012-06-04T10:43:02Z</dcterms:modified>
</cp:coreProperties>
</file>